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7235D7D-A502-48E9-88DC-665A5F82BCBA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data_monthly_2015to2022" sheetId="1" state="hidden" r:id="rId1"/>
    <sheet name="Trial 1" sheetId="3" state="hidden" r:id="rId2"/>
    <sheet name="Portfolio 1A" sheetId="4" r:id="rId3"/>
    <sheet name="Portfolio 1B" sheetId="10" r:id="rId4"/>
    <sheet name="Portfolio 2" sheetId="8" state="hidden" r:id="rId5"/>
    <sheet name="Efficient Frontier" sheetId="9" r:id="rId6"/>
  </sheets>
  <definedNames>
    <definedName name="solver_adj" localSheetId="0" hidden="1">data_monthly_2015to2022!$BH$102:$BH$127</definedName>
    <definedName name="solver_adj" localSheetId="2" hidden="1">'Portfolio 1A'!$AZ$58:$AZ$72</definedName>
    <definedName name="solver_adj" localSheetId="3" hidden="1">'Portfolio 1B'!$BC$58:$BC$72</definedName>
    <definedName name="solver_adj" localSheetId="4" hidden="1">'Portfolio 2'!$BB$58:$BB$72</definedName>
    <definedName name="solver_adj" localSheetId="1" hidden="1">'Trial 1'!$BU$63:$BU$78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1" hidden="1">1</definedName>
    <definedName name="solver_eng" localSheetId="0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1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1" hidden="1">2147483647</definedName>
    <definedName name="solver_lhs1" localSheetId="0" hidden="1">data_monthly_2015to2022!$BH$129</definedName>
    <definedName name="solver_lhs1" localSheetId="2" hidden="1">'Portfolio 1A'!$AZ$74</definedName>
    <definedName name="solver_lhs1" localSheetId="3" hidden="1">'Portfolio 1B'!$BC$74</definedName>
    <definedName name="solver_lhs1" localSheetId="4" hidden="1">'Portfolio 2'!$BB$74</definedName>
    <definedName name="solver_lhs1" localSheetId="1" hidden="1">'Trial 1'!$BU$63:$BU$78</definedName>
    <definedName name="solver_lhs2" localSheetId="0" hidden="1">data_monthly_2015to2022!$BH$132</definedName>
    <definedName name="solver_lhs2" localSheetId="2" hidden="1">'Portfolio 1A'!$AZ$74</definedName>
    <definedName name="solver_lhs2" localSheetId="3" hidden="1">'Portfolio 1B'!$AZ$74</definedName>
    <definedName name="solver_lhs2" localSheetId="1" hidden="1">'Trial 1'!$BU$78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1" hidden="1">2</definedName>
    <definedName name="solver_neg" localSheetId="0" hidden="1">2</definedName>
    <definedName name="solver_neg" localSheetId="2" hidden="1">2</definedName>
    <definedName name="solver_neg" localSheetId="3" hidden="1">1</definedName>
    <definedName name="solver_neg" localSheetId="4" hidden="1">1</definedName>
    <definedName name="solver_neg" localSheetId="1" hidden="1">2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1" hidden="1">2147483647</definedName>
    <definedName name="solver_num" localSheetId="0" hidden="1">1</definedName>
    <definedName name="solver_num" localSheetId="2" hidden="1">1</definedName>
    <definedName name="solver_num" localSheetId="3" hidden="1">1</definedName>
    <definedName name="solver_num" localSheetId="4" hidden="1">1</definedName>
    <definedName name="solver_num" localSheetId="1" hidden="1">2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1" hidden="1">1</definedName>
    <definedName name="solver_opt" localSheetId="0" hidden="1">data_monthly_2015to2022!$BH$134</definedName>
    <definedName name="solver_opt" localSheetId="2" hidden="1">'Portfolio 1A'!$AZ$79</definedName>
    <definedName name="solver_opt" localSheetId="3" hidden="1">'Portfolio 1B'!$BC$79</definedName>
    <definedName name="solver_opt" localSheetId="4" hidden="1">'Portfolio 2'!$BB$79</definedName>
    <definedName name="solver_opt" localSheetId="1" hidden="1">'Trial 1'!$BU$82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1" hidden="1">0.000001</definedName>
    <definedName name="solver_rbv" localSheetId="0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1" hidden="1">1</definedName>
    <definedName name="solver_rel1" localSheetId="0" hidden="1">2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1" localSheetId="1" hidden="1">3</definedName>
    <definedName name="solver_rel2" localSheetId="0" hidden="1">1</definedName>
    <definedName name="solver_rel2" localSheetId="2" hidden="1">2</definedName>
    <definedName name="solver_rel2" localSheetId="3" hidden="1">2</definedName>
    <definedName name="solver_rel2" localSheetId="1" hidden="1">2</definedName>
    <definedName name="solver_rhs1" localSheetId="0" hidden="1">1</definedName>
    <definedName name="solver_rhs1" localSheetId="2" hidden="1">1</definedName>
    <definedName name="solver_rhs1" localSheetId="3" hidden="1">1</definedName>
    <definedName name="solver_rhs1" localSheetId="4" hidden="1">1</definedName>
    <definedName name="solver_rhs1" localSheetId="1" hidden="1">'Trial 1'!$BV$63:$BV$78</definedName>
    <definedName name="solver_rhs2" localSheetId="0" hidden="1">0.45</definedName>
    <definedName name="solver_rhs2" localSheetId="2" hidden="1">1</definedName>
    <definedName name="solver_rhs2" localSheetId="3" hidden="1">1</definedName>
    <definedName name="solver_rhs2" localSheetId="1" hidden="1">1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1" hidden="1">0</definedName>
    <definedName name="solver_scl" localSheetId="0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1" hidden="1">1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1" hidden="1">0.01</definedName>
    <definedName name="solver_typ" localSheetId="0" hidden="1">2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1" hidden="1">1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8" i="9" l="1"/>
  <c r="J84" i="9"/>
  <c r="K84" i="9"/>
  <c r="J85" i="9"/>
  <c r="K85" i="9"/>
  <c r="J86" i="9"/>
  <c r="K86" i="9"/>
  <c r="J87" i="9"/>
  <c r="K87" i="9"/>
  <c r="K82" i="9"/>
  <c r="K83" i="9"/>
  <c r="K81" i="9"/>
  <c r="J82" i="9"/>
  <c r="J83" i="9"/>
  <c r="J81" i="9"/>
  <c r="Z35" i="9"/>
  <c r="Y35" i="9"/>
  <c r="AD42" i="9"/>
  <c r="AD38" i="9"/>
  <c r="AE34" i="9"/>
  <c r="AE36" i="9"/>
  <c r="AJ10" i="3" l="1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I10" i="3"/>
  <c r="AI7" i="3"/>
  <c r="P36" i="9"/>
  <c r="P37" i="9"/>
  <c r="P35" i="9"/>
  <c r="O36" i="9"/>
  <c r="O37" i="9"/>
  <c r="O35" i="9"/>
  <c r="L76" i="9"/>
  <c r="K76" i="9"/>
  <c r="J76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34" i="9"/>
  <c r="J30" i="9"/>
  <c r="J29" i="9" a="1"/>
  <c r="J29" i="9"/>
  <c r="J28" i="9" a="1"/>
  <c r="J28" i="9" s="1"/>
  <c r="J27" i="9" a="1"/>
  <c r="J27" i="9" s="1"/>
  <c r="J25" i="9" a="1"/>
  <c r="J25" i="9" s="1"/>
  <c r="J24" i="9" a="1"/>
  <c r="J24" i="9" s="1"/>
  <c r="BC76" i="10" a="1"/>
  <c r="BC76" i="10" s="1"/>
  <c r="AZ76" i="10" a="1"/>
  <c r="AZ76" i="10" s="1"/>
  <c r="BC74" i="10"/>
  <c r="AZ74" i="10"/>
  <c r="AF74" i="10"/>
  <c r="AE74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AF73" i="10"/>
  <c r="AE73" i="10"/>
  <c r="AD73" i="10"/>
  <c r="AC73" i="10"/>
  <c r="AB73" i="10"/>
  <c r="AA73" i="10"/>
  <c r="Z73" i="10"/>
  <c r="Y73" i="10"/>
  <c r="X73" i="10"/>
  <c r="W73" i="10"/>
  <c r="V73" i="10"/>
  <c r="U73" i="10"/>
  <c r="T73" i="10"/>
  <c r="S73" i="10"/>
  <c r="R73" i="10"/>
  <c r="AF72" i="10"/>
  <c r="AE72" i="10"/>
  <c r="AD72" i="10"/>
  <c r="AC72" i="10"/>
  <c r="AB72" i="10"/>
  <c r="AA72" i="10"/>
  <c r="Z72" i="10"/>
  <c r="Y72" i="10"/>
  <c r="X72" i="10"/>
  <c r="W72" i="10"/>
  <c r="V72" i="10"/>
  <c r="U72" i="10"/>
  <c r="T72" i="10"/>
  <c r="S72" i="10"/>
  <c r="R72" i="10"/>
  <c r="AF71" i="10"/>
  <c r="AE71" i="10"/>
  <c r="AD71" i="10"/>
  <c r="AC71" i="10"/>
  <c r="AB71" i="10"/>
  <c r="AA71" i="10"/>
  <c r="Z71" i="10"/>
  <c r="Y71" i="10"/>
  <c r="X71" i="10"/>
  <c r="W71" i="10"/>
  <c r="V71" i="10"/>
  <c r="U71" i="10"/>
  <c r="T71" i="10"/>
  <c r="S71" i="10"/>
  <c r="R71" i="10"/>
  <c r="AF70" i="10"/>
  <c r="AE70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AF69" i="10"/>
  <c r="AE69" i="10"/>
  <c r="AD69" i="10"/>
  <c r="AC69" i="10"/>
  <c r="AB69" i="10"/>
  <c r="AA69" i="10"/>
  <c r="Z69" i="10"/>
  <c r="Y69" i="10"/>
  <c r="X69" i="10"/>
  <c r="W69" i="10"/>
  <c r="V69" i="10"/>
  <c r="U69" i="10"/>
  <c r="T69" i="10"/>
  <c r="S69" i="10"/>
  <c r="R69" i="10"/>
  <c r="AF68" i="10"/>
  <c r="AE68" i="10"/>
  <c r="AD68" i="10"/>
  <c r="AC68" i="10"/>
  <c r="AB68" i="10"/>
  <c r="AA68" i="10"/>
  <c r="Z68" i="10"/>
  <c r="Y68" i="10"/>
  <c r="X68" i="10"/>
  <c r="W68" i="10"/>
  <c r="V68" i="10"/>
  <c r="U68" i="10"/>
  <c r="T68" i="10"/>
  <c r="S68" i="10"/>
  <c r="R68" i="10"/>
  <c r="AF67" i="10"/>
  <c r="AE67" i="10"/>
  <c r="AD67" i="10"/>
  <c r="AC67" i="10"/>
  <c r="AB67" i="10"/>
  <c r="AA67" i="10"/>
  <c r="Z67" i="10"/>
  <c r="Y67" i="10"/>
  <c r="X67" i="10"/>
  <c r="W67" i="10"/>
  <c r="V67" i="10"/>
  <c r="U67" i="10"/>
  <c r="T67" i="10"/>
  <c r="S67" i="10"/>
  <c r="R67" i="10"/>
  <c r="AF66" i="10"/>
  <c r="AE66" i="10"/>
  <c r="AD66" i="10"/>
  <c r="AC66" i="10"/>
  <c r="AB66" i="10"/>
  <c r="AA66" i="10"/>
  <c r="Z66" i="10"/>
  <c r="Y66" i="10"/>
  <c r="X66" i="10"/>
  <c r="W66" i="10"/>
  <c r="V66" i="10"/>
  <c r="U66" i="10"/>
  <c r="T66" i="10"/>
  <c r="S66" i="10"/>
  <c r="R66" i="10"/>
  <c r="AF65" i="10"/>
  <c r="AE65" i="10"/>
  <c r="AD65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AF64" i="10"/>
  <c r="AE64" i="10"/>
  <c r="AD64" i="10"/>
  <c r="AC64" i="10"/>
  <c r="AB64" i="10"/>
  <c r="AA64" i="10"/>
  <c r="Z64" i="10"/>
  <c r="Y64" i="10"/>
  <c r="X64" i="10"/>
  <c r="W64" i="10"/>
  <c r="V64" i="10"/>
  <c r="U64" i="10"/>
  <c r="T64" i="10"/>
  <c r="S64" i="10"/>
  <c r="R64" i="10"/>
  <c r="AF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AF62" i="10"/>
  <c r="AE62" i="10"/>
  <c r="AD62" i="10"/>
  <c r="AC62" i="10"/>
  <c r="AB62" i="10"/>
  <c r="AA62" i="10"/>
  <c r="Z62" i="10"/>
  <c r="Y62" i="10"/>
  <c r="X62" i="10"/>
  <c r="W62" i="10"/>
  <c r="V62" i="10"/>
  <c r="U62" i="10"/>
  <c r="T62" i="10"/>
  <c r="S62" i="10"/>
  <c r="R62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AF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AF58" i="10"/>
  <c r="AE58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AF56" i="10"/>
  <c r="AE56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AF55" i="10"/>
  <c r="AE55" i="10"/>
  <c r="AD55" i="10"/>
  <c r="AC55" i="10"/>
  <c r="AB55" i="10"/>
  <c r="AA55" i="10"/>
  <c r="Z55" i="10"/>
  <c r="Y55" i="10"/>
  <c r="X55" i="10"/>
  <c r="W55" i="10"/>
  <c r="V55" i="10"/>
  <c r="U55" i="10"/>
  <c r="T55" i="10"/>
  <c r="S55" i="10"/>
  <c r="R55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AF51" i="10"/>
  <c r="AE51" i="10"/>
  <c r="AD51" i="10"/>
  <c r="AC51" i="10"/>
  <c r="AB51" i="10"/>
  <c r="AA51" i="10"/>
  <c r="Z51" i="10"/>
  <c r="Y51" i="10"/>
  <c r="X51" i="10"/>
  <c r="W51" i="10"/>
  <c r="V51" i="10"/>
  <c r="U51" i="10"/>
  <c r="T51" i="10"/>
  <c r="S51" i="10"/>
  <c r="R51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AF49" i="10"/>
  <c r="AE49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AZ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AZ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AZ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AZ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AZ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AZ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AZ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AZ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AZ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AZ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AZ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AZ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AZ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AZ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AZ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AF8" i="10"/>
  <c r="AE8" i="10"/>
  <c r="AD8" i="10"/>
  <c r="AC8" i="10"/>
  <c r="AB8" i="10"/>
  <c r="AA8" i="10"/>
  <c r="Z8" i="10"/>
  <c r="AQ4" i="10" s="1"/>
  <c r="AQ5" i="10" s="1"/>
  <c r="Y8" i="10"/>
  <c r="X8" i="10"/>
  <c r="W8" i="10"/>
  <c r="V8" i="10"/>
  <c r="U8" i="10"/>
  <c r="T8" i="10"/>
  <c r="S8" i="10"/>
  <c r="R8" i="10"/>
  <c r="AI4" i="10" s="1"/>
  <c r="AI5" i="10" s="1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AF6" i="10"/>
  <c r="AE6" i="10"/>
  <c r="AV4" i="10" s="1"/>
  <c r="AV5" i="10" s="1"/>
  <c r="AD6" i="10"/>
  <c r="AC6" i="10"/>
  <c r="AB6" i="10"/>
  <c r="AA6" i="10"/>
  <c r="Z6" i="10"/>
  <c r="Y6" i="10"/>
  <c r="X6" i="10"/>
  <c r="W6" i="10"/>
  <c r="AN4" i="10" s="1"/>
  <c r="AN5" i="10" s="1"/>
  <c r="V6" i="10"/>
  <c r="U6" i="10"/>
  <c r="T6" i="10"/>
  <c r="S6" i="10"/>
  <c r="R6" i="10"/>
  <c r="AF5" i="10"/>
  <c r="AE5" i="10"/>
  <c r="AV3" i="10" s="1"/>
  <c r="AV6" i="10" s="1"/>
  <c r="AD5" i="10"/>
  <c r="AC5" i="10"/>
  <c r="AT3" i="10" s="1"/>
  <c r="AT6" i="10" s="1"/>
  <c r="AB5" i="10"/>
  <c r="AA5" i="10"/>
  <c r="Z5" i="10"/>
  <c r="Y5" i="10"/>
  <c r="X5" i="10"/>
  <c r="W5" i="10"/>
  <c r="AN3" i="10" s="1"/>
  <c r="AN6" i="10" s="1"/>
  <c r="V5" i="10"/>
  <c r="U5" i="10"/>
  <c r="AL3" i="10" s="1"/>
  <c r="AL6" i="10" s="1"/>
  <c r="T5" i="10"/>
  <c r="S5" i="10"/>
  <c r="R5" i="10"/>
  <c r="AS4" i="10"/>
  <c r="AS5" i="10" s="1"/>
  <c r="AK4" i="10"/>
  <c r="AK5" i="10" s="1"/>
  <c r="AF4" i="10"/>
  <c r="AW4" i="10" s="1"/>
  <c r="AW5" i="10" s="1"/>
  <c r="AE4" i="10"/>
  <c r="AD4" i="10"/>
  <c r="AU3" i="10" s="1"/>
  <c r="AU6" i="10" s="1"/>
  <c r="AC4" i="10"/>
  <c r="AB4" i="10"/>
  <c r="AS3" i="10" s="1"/>
  <c r="AS6" i="10" s="1"/>
  <c r="AA4" i="10"/>
  <c r="AR4" i="10" s="1"/>
  <c r="AR5" i="10" s="1"/>
  <c r="Z4" i="10"/>
  <c r="Y4" i="10"/>
  <c r="AP3" i="10" s="1"/>
  <c r="AP6" i="10" s="1"/>
  <c r="X4" i="10"/>
  <c r="AO4" i="10" s="1"/>
  <c r="AO5" i="10" s="1"/>
  <c r="W4" i="10"/>
  <c r="V4" i="10"/>
  <c r="AM3" i="10" s="1"/>
  <c r="AM6" i="10" s="1"/>
  <c r="U4" i="10"/>
  <c r="T4" i="10"/>
  <c r="AK3" i="10" s="1"/>
  <c r="AK6" i="10" s="1"/>
  <c r="S4" i="10"/>
  <c r="AJ4" i="10" s="1"/>
  <c r="AJ5" i="10" s="1"/>
  <c r="R4" i="10"/>
  <c r="AW3" i="10"/>
  <c r="AW6" i="10" s="1"/>
  <c r="AQ3" i="10"/>
  <c r="AQ6" i="10" s="1"/>
  <c r="AO3" i="10"/>
  <c r="AO6" i="10" s="1"/>
  <c r="AI3" i="10"/>
  <c r="AY52" i="8" a="1"/>
  <c r="AY50" i="8" a="1"/>
  <c r="AY50" i="8" s="1"/>
  <c r="AH47" i="8" a="1"/>
  <c r="AH27" i="8" a="1"/>
  <c r="AH27" i="8" s="1"/>
  <c r="AH9" i="8" a="1"/>
  <c r="AH9" i="8" s="1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BB76" i="8" a="1"/>
  <c r="BB76" i="8" s="1"/>
  <c r="AY76" i="8" a="1"/>
  <c r="AY76" i="8" s="1"/>
  <c r="BB74" i="8"/>
  <c r="AY74" i="8"/>
  <c r="AE74" i="8"/>
  <c r="AD74" i="8"/>
  <c r="AC74" i="8"/>
  <c r="AB74" i="8"/>
  <c r="AA74" i="8"/>
  <c r="Z74" i="8"/>
  <c r="Y74" i="8"/>
  <c r="X74" i="8"/>
  <c r="W74" i="8"/>
  <c r="V74" i="8"/>
  <c r="U74" i="8"/>
  <c r="T74" i="8"/>
  <c r="S74" i="8"/>
  <c r="R74" i="8"/>
  <c r="Q74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AE72" i="8"/>
  <c r="AD72" i="8"/>
  <c r="AC72" i="8"/>
  <c r="AB72" i="8"/>
  <c r="AA72" i="8"/>
  <c r="Z72" i="8"/>
  <c r="Y72" i="8"/>
  <c r="X72" i="8"/>
  <c r="W72" i="8"/>
  <c r="V72" i="8"/>
  <c r="U72" i="8"/>
  <c r="T72" i="8"/>
  <c r="S72" i="8"/>
  <c r="R72" i="8"/>
  <c r="Q72" i="8"/>
  <c r="AE71" i="8"/>
  <c r="AD71" i="8"/>
  <c r="AC71" i="8"/>
  <c r="AB71" i="8"/>
  <c r="AA71" i="8"/>
  <c r="Z71" i="8"/>
  <c r="Y71" i="8"/>
  <c r="X71" i="8"/>
  <c r="W71" i="8"/>
  <c r="V71" i="8"/>
  <c r="U71" i="8"/>
  <c r="T71" i="8"/>
  <c r="S71" i="8"/>
  <c r="R71" i="8"/>
  <c r="Q71" i="8"/>
  <c r="AE70" i="8"/>
  <c r="AD70" i="8"/>
  <c r="AC70" i="8"/>
  <c r="AB70" i="8"/>
  <c r="AA70" i="8"/>
  <c r="Z70" i="8"/>
  <c r="Y70" i="8"/>
  <c r="X70" i="8"/>
  <c r="W70" i="8"/>
  <c r="V70" i="8"/>
  <c r="U70" i="8"/>
  <c r="T70" i="8"/>
  <c r="S70" i="8"/>
  <c r="R70" i="8"/>
  <c r="Q70" i="8"/>
  <c r="AE69" i="8"/>
  <c r="AD69" i="8"/>
  <c r="AC69" i="8"/>
  <c r="AB69" i="8"/>
  <c r="AA69" i="8"/>
  <c r="Z69" i="8"/>
  <c r="Y69" i="8"/>
  <c r="X69" i="8"/>
  <c r="W69" i="8"/>
  <c r="V69" i="8"/>
  <c r="U69" i="8"/>
  <c r="T69" i="8"/>
  <c r="S69" i="8"/>
  <c r="R69" i="8"/>
  <c r="Q69" i="8"/>
  <c r="AE68" i="8"/>
  <c r="AD68" i="8"/>
  <c r="AC68" i="8"/>
  <c r="AB68" i="8"/>
  <c r="AA68" i="8"/>
  <c r="Z68" i="8"/>
  <c r="Y68" i="8"/>
  <c r="X68" i="8"/>
  <c r="W68" i="8"/>
  <c r="V68" i="8"/>
  <c r="U68" i="8"/>
  <c r="T68" i="8"/>
  <c r="S68" i="8"/>
  <c r="R68" i="8"/>
  <c r="Q68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AE66" i="8"/>
  <c r="AD66" i="8"/>
  <c r="AC66" i="8"/>
  <c r="AB66" i="8"/>
  <c r="AA66" i="8"/>
  <c r="Z66" i="8"/>
  <c r="Y66" i="8"/>
  <c r="X66" i="8"/>
  <c r="W66" i="8"/>
  <c r="V66" i="8"/>
  <c r="U66" i="8"/>
  <c r="T66" i="8"/>
  <c r="S66" i="8"/>
  <c r="R66" i="8"/>
  <c r="Q66" i="8"/>
  <c r="AE65" i="8"/>
  <c r="AD65" i="8"/>
  <c r="AC65" i="8"/>
  <c r="AB65" i="8"/>
  <c r="AA65" i="8"/>
  <c r="Z65" i="8"/>
  <c r="Y65" i="8"/>
  <c r="X65" i="8"/>
  <c r="W65" i="8"/>
  <c r="V65" i="8"/>
  <c r="U65" i="8"/>
  <c r="T65" i="8"/>
  <c r="S65" i="8"/>
  <c r="R65" i="8"/>
  <c r="Q65" i="8"/>
  <c r="AE64" i="8"/>
  <c r="AD64" i="8"/>
  <c r="AC64" i="8"/>
  <c r="AB64" i="8"/>
  <c r="AA64" i="8"/>
  <c r="Z64" i="8"/>
  <c r="Y64" i="8"/>
  <c r="X64" i="8"/>
  <c r="W64" i="8"/>
  <c r="V64" i="8"/>
  <c r="U64" i="8"/>
  <c r="T64" i="8"/>
  <c r="S64" i="8"/>
  <c r="R64" i="8"/>
  <c r="Q64" i="8"/>
  <c r="AE63" i="8"/>
  <c r="AD63" i="8"/>
  <c r="AC63" i="8"/>
  <c r="AB63" i="8"/>
  <c r="AA63" i="8"/>
  <c r="Z63" i="8"/>
  <c r="Y63" i="8"/>
  <c r="X63" i="8"/>
  <c r="W63" i="8"/>
  <c r="V63" i="8"/>
  <c r="U63" i="8"/>
  <c r="T63" i="8"/>
  <c r="S63" i="8"/>
  <c r="R63" i="8"/>
  <c r="Q63" i="8"/>
  <c r="AE62" i="8"/>
  <c r="AD62" i="8"/>
  <c r="AC62" i="8"/>
  <c r="AB62" i="8"/>
  <c r="AA62" i="8"/>
  <c r="Z62" i="8"/>
  <c r="Y62" i="8"/>
  <c r="X62" i="8"/>
  <c r="W62" i="8"/>
  <c r="V62" i="8"/>
  <c r="U62" i="8"/>
  <c r="T62" i="8"/>
  <c r="S62" i="8"/>
  <c r="R62" i="8"/>
  <c r="Q62" i="8"/>
  <c r="AE61" i="8"/>
  <c r="AD61" i="8"/>
  <c r="AC61" i="8"/>
  <c r="AB61" i="8"/>
  <c r="AA61" i="8"/>
  <c r="Z61" i="8"/>
  <c r="Y61" i="8"/>
  <c r="X61" i="8"/>
  <c r="W61" i="8"/>
  <c r="V61" i="8"/>
  <c r="U61" i="8"/>
  <c r="T61" i="8"/>
  <c r="S61" i="8"/>
  <c r="R61" i="8"/>
  <c r="Q61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AE58" i="8"/>
  <c r="AD58" i="8"/>
  <c r="AC58" i="8"/>
  <c r="AB58" i="8"/>
  <c r="AA58" i="8"/>
  <c r="Z58" i="8"/>
  <c r="Y58" i="8"/>
  <c r="X58" i="8"/>
  <c r="W58" i="8"/>
  <c r="V58" i="8"/>
  <c r="U58" i="8"/>
  <c r="T58" i="8"/>
  <c r="S58" i="8"/>
  <c r="R58" i="8"/>
  <c r="Q58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AE55" i="8"/>
  <c r="AD55" i="8"/>
  <c r="AC55" i="8"/>
  <c r="AB55" i="8"/>
  <c r="AA55" i="8"/>
  <c r="Z55" i="8"/>
  <c r="Y55" i="8"/>
  <c r="X55" i="8"/>
  <c r="W55" i="8"/>
  <c r="V55" i="8"/>
  <c r="U55" i="8"/>
  <c r="T55" i="8"/>
  <c r="S55" i="8"/>
  <c r="R55" i="8"/>
  <c r="Q55" i="8"/>
  <c r="AE54" i="8"/>
  <c r="AD54" i="8"/>
  <c r="AC54" i="8"/>
  <c r="AB54" i="8"/>
  <c r="AA54" i="8"/>
  <c r="Z54" i="8"/>
  <c r="Y54" i="8"/>
  <c r="X54" i="8"/>
  <c r="W54" i="8"/>
  <c r="V54" i="8"/>
  <c r="U54" i="8"/>
  <c r="T54" i="8"/>
  <c r="S54" i="8"/>
  <c r="R54" i="8"/>
  <c r="Q54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AY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AY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AY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AY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AY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AY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AY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AY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Q40" i="8"/>
  <c r="AY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AY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AY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AY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AY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AY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AY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AY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AH4" i="8" s="1"/>
  <c r="AH5" i="8" s="1"/>
  <c r="AZ76" i="4" a="1"/>
  <c r="AZ76" i="4" s="1"/>
  <c r="BC76" i="4" a="1"/>
  <c r="BC76" i="4" s="1"/>
  <c r="BC74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I6" i="4"/>
  <c r="AI27" i="4" a="1"/>
  <c r="AI27" i="4" s="1"/>
  <c r="AI9" i="4" a="1"/>
  <c r="AI9" i="4" s="1"/>
  <c r="AZ50" i="4" a="1"/>
  <c r="AZ50" i="4" s="1"/>
  <c r="AZ48" i="4"/>
  <c r="AZ33" i="4"/>
  <c r="AZ34" i="4"/>
  <c r="AZ35" i="4"/>
  <c r="AZ36" i="4"/>
  <c r="AZ37" i="4"/>
  <c r="AZ38" i="4"/>
  <c r="AZ39" i="4"/>
  <c r="AZ40" i="4"/>
  <c r="AZ41" i="4"/>
  <c r="AZ42" i="4"/>
  <c r="AZ43" i="4"/>
  <c r="AZ44" i="4"/>
  <c r="AZ45" i="4"/>
  <c r="AZ46" i="4"/>
  <c r="AZ32" i="4"/>
  <c r="AI47" i="4" a="1"/>
  <c r="AJ3" i="10" l="1"/>
  <c r="AJ6" i="10" s="1"/>
  <c r="AR3" i="10"/>
  <c r="AR6" i="10" s="1"/>
  <c r="AL4" i="10"/>
  <c r="AL5" i="10" s="1"/>
  <c r="AT4" i="10"/>
  <c r="AT5" i="10" s="1"/>
  <c r="AI27" i="10" a="1"/>
  <c r="AM4" i="10"/>
  <c r="AM5" i="10" s="1"/>
  <c r="AU4" i="10"/>
  <c r="AU5" i="10" s="1"/>
  <c r="AI6" i="10"/>
  <c r="AZ48" i="10"/>
  <c r="AZ50" i="10" a="1"/>
  <c r="AZ50" i="10" s="1"/>
  <c r="AP4" i="10"/>
  <c r="AP5" i="10" s="1"/>
  <c r="AI9" i="10" a="1"/>
  <c r="AH47" i="8"/>
  <c r="AO55" i="8"/>
  <c r="AU53" i="8"/>
  <c r="AL52" i="8"/>
  <c r="AH48" i="8"/>
  <c r="AK52" i="8"/>
  <c r="AR51" i="8"/>
  <c r="AI50" i="8"/>
  <c r="AP49" i="8"/>
  <c r="AH50" i="8"/>
  <c r="AM56" i="8"/>
  <c r="AS54" i="8"/>
  <c r="AT47" i="8"/>
  <c r="AQ61" i="8"/>
  <c r="AQ53" i="8"/>
  <c r="AI53" i="8"/>
  <c r="AM49" i="8"/>
  <c r="AT48" i="8"/>
  <c r="AN59" i="8"/>
  <c r="AU58" i="8"/>
  <c r="AM50" i="8"/>
  <c r="AS57" i="8"/>
  <c r="AU41" i="8"/>
  <c r="AU61" i="8" s="1"/>
  <c r="AK39" i="8"/>
  <c r="AK59" i="8" s="1"/>
  <c r="AH36" i="8"/>
  <c r="AH56" i="8" s="1"/>
  <c r="AT32" i="8"/>
  <c r="AT52" i="8" s="1"/>
  <c r="AR30" i="8"/>
  <c r="AR50" i="8" s="1"/>
  <c r="AH28" i="8"/>
  <c r="AK40" i="8"/>
  <c r="AK60" i="8" s="1"/>
  <c r="AO36" i="8"/>
  <c r="AO56" i="8" s="1"/>
  <c r="AT33" i="8"/>
  <c r="AT53" i="8" s="1"/>
  <c r="AJ31" i="8"/>
  <c r="AJ51" i="8" s="1"/>
  <c r="AN27" i="8"/>
  <c r="AN47" i="8" s="1"/>
  <c r="AS41" i="8"/>
  <c r="AS61" i="8" s="1"/>
  <c r="AK41" i="8"/>
  <c r="AK61" i="8" s="1"/>
  <c r="AR40" i="8"/>
  <c r="AR60" i="8" s="1"/>
  <c r="AJ40" i="8"/>
  <c r="AJ60" i="8" s="1"/>
  <c r="AQ39" i="8"/>
  <c r="AQ59" i="8" s="1"/>
  <c r="AI39" i="8"/>
  <c r="AI59" i="8" s="1"/>
  <c r="AP38" i="8"/>
  <c r="AP58" i="8" s="1"/>
  <c r="AH38" i="8"/>
  <c r="AH58" i="8" s="1"/>
  <c r="AO37" i="8"/>
  <c r="AO57" i="8" s="1"/>
  <c r="AV36" i="8"/>
  <c r="AV56" i="8" s="1"/>
  <c r="AN36" i="8"/>
  <c r="AN56" i="8" s="1"/>
  <c r="AU35" i="8"/>
  <c r="AU55" i="8" s="1"/>
  <c r="AM35" i="8"/>
  <c r="AM55" i="8" s="1"/>
  <c r="AT34" i="8"/>
  <c r="AT54" i="8" s="1"/>
  <c r="AL34" i="8"/>
  <c r="AL54" i="8" s="1"/>
  <c r="AS33" i="8"/>
  <c r="AS53" i="8" s="1"/>
  <c r="AK33" i="8"/>
  <c r="AK53" i="8" s="1"/>
  <c r="AR32" i="8"/>
  <c r="AR52" i="8" s="1"/>
  <c r="AJ32" i="8"/>
  <c r="AJ52" i="8" s="1"/>
  <c r="AQ31" i="8"/>
  <c r="AQ51" i="8" s="1"/>
  <c r="AI31" i="8"/>
  <c r="AI51" i="8" s="1"/>
  <c r="AP30" i="8"/>
  <c r="AP50" i="8" s="1"/>
  <c r="AH30" i="8"/>
  <c r="AO29" i="8"/>
  <c r="AO49" i="8" s="1"/>
  <c r="AV28" i="8"/>
  <c r="AV48" i="8" s="1"/>
  <c r="AN28" i="8"/>
  <c r="AN48" i="8" s="1"/>
  <c r="AU27" i="8"/>
  <c r="AU47" i="8" s="1"/>
  <c r="AM27" i="8"/>
  <c r="AM47" i="8" s="1"/>
  <c r="AT40" i="8"/>
  <c r="AT60" i="8" s="1"/>
  <c r="AJ38" i="8"/>
  <c r="AJ58" i="8" s="1"/>
  <c r="AO35" i="8"/>
  <c r="AM33" i="8"/>
  <c r="AM53" i="8" s="1"/>
  <c r="AL32" i="8"/>
  <c r="AP28" i="8"/>
  <c r="AP48" i="8" s="1"/>
  <c r="AL41" i="8"/>
  <c r="AL61" i="8" s="1"/>
  <c r="AQ38" i="8"/>
  <c r="AQ58" i="8" s="1"/>
  <c r="AV35" i="8"/>
  <c r="AV55" i="8" s="1"/>
  <c r="AM34" i="8"/>
  <c r="AM54" i="8" s="1"/>
  <c r="AK32" i="8"/>
  <c r="AO28" i="8"/>
  <c r="AO48" i="8" s="1"/>
  <c r="AR41" i="8"/>
  <c r="AR61" i="8" s="1"/>
  <c r="AJ41" i="8"/>
  <c r="AJ61" i="8" s="1"/>
  <c r="AQ40" i="8"/>
  <c r="AQ60" i="8" s="1"/>
  <c r="AI40" i="8"/>
  <c r="AI60" i="8" s="1"/>
  <c r="AP39" i="8"/>
  <c r="AP59" i="8" s="1"/>
  <c r="AH39" i="8"/>
  <c r="AH59" i="8" s="1"/>
  <c r="AO38" i="8"/>
  <c r="AO58" i="8" s="1"/>
  <c r="AV37" i="8"/>
  <c r="AV57" i="8" s="1"/>
  <c r="AN37" i="8"/>
  <c r="AN57" i="8" s="1"/>
  <c r="AU36" i="8"/>
  <c r="AU56" i="8" s="1"/>
  <c r="AM36" i="8"/>
  <c r="AT35" i="8"/>
  <c r="AT55" i="8" s="1"/>
  <c r="AL35" i="8"/>
  <c r="AL55" i="8" s="1"/>
  <c r="AS34" i="8"/>
  <c r="AK34" i="8"/>
  <c r="AK54" i="8" s="1"/>
  <c r="AR33" i="8"/>
  <c r="AR53" i="8" s="1"/>
  <c r="AJ33" i="8"/>
  <c r="AJ53" i="8" s="1"/>
  <c r="AQ32" i="8"/>
  <c r="AQ52" i="8" s="1"/>
  <c r="AI32" i="8"/>
  <c r="AI52" i="8" s="1"/>
  <c r="AP31" i="8"/>
  <c r="AP51" i="8" s="1"/>
  <c r="AH31" i="8"/>
  <c r="AH51" i="8" s="1"/>
  <c r="AO30" i="8"/>
  <c r="AO50" i="8" s="1"/>
  <c r="AV29" i="8"/>
  <c r="AV49" i="8" s="1"/>
  <c r="AN29" i="8"/>
  <c r="AN49" i="8" s="1"/>
  <c r="AU28" i="8"/>
  <c r="AU48" i="8" s="1"/>
  <c r="AM28" i="8"/>
  <c r="AM48" i="8" s="1"/>
  <c r="AT27" i="8"/>
  <c r="AL27" i="8"/>
  <c r="AL47" i="8" s="1"/>
  <c r="AS39" i="8"/>
  <c r="AS59" i="8" s="1"/>
  <c r="AI37" i="8"/>
  <c r="AI57" i="8" s="1"/>
  <c r="AV34" i="8"/>
  <c r="AV54" i="8" s="1"/>
  <c r="AS31" i="8"/>
  <c r="AS51" i="8" s="1"/>
  <c r="AI29" i="8"/>
  <c r="AI49" i="8" s="1"/>
  <c r="AT41" i="8"/>
  <c r="AT61" i="8" s="1"/>
  <c r="AR39" i="8"/>
  <c r="AR59" i="8" s="1"/>
  <c r="AP37" i="8"/>
  <c r="AP57" i="8" s="1"/>
  <c r="AU34" i="8"/>
  <c r="AU54" i="8" s="1"/>
  <c r="AR31" i="8"/>
  <c r="AV27" i="8"/>
  <c r="AV47" i="8" s="1"/>
  <c r="AQ41" i="8"/>
  <c r="AI41" i="8"/>
  <c r="AI61" i="8" s="1"/>
  <c r="AP40" i="8"/>
  <c r="AP60" i="8" s="1"/>
  <c r="AH40" i="8"/>
  <c r="AH60" i="8" s="1"/>
  <c r="AO39" i="8"/>
  <c r="AO59" i="8" s="1"/>
  <c r="AV38" i="8"/>
  <c r="AV58" i="8" s="1"/>
  <c r="AN38" i="8"/>
  <c r="AN58" i="8" s="1"/>
  <c r="AU37" i="8"/>
  <c r="AU57" i="8" s="1"/>
  <c r="AM37" i="8"/>
  <c r="AM57" i="8" s="1"/>
  <c r="AT36" i="8"/>
  <c r="AT56" i="8" s="1"/>
  <c r="AL36" i="8"/>
  <c r="AL56" i="8" s="1"/>
  <c r="AS35" i="8"/>
  <c r="AS55" i="8" s="1"/>
  <c r="AK35" i="8"/>
  <c r="AK55" i="8" s="1"/>
  <c r="AR34" i="8"/>
  <c r="AR54" i="8" s="1"/>
  <c r="AJ34" i="8"/>
  <c r="AJ54" i="8" s="1"/>
  <c r="AQ33" i="8"/>
  <c r="AI33" i="8"/>
  <c r="AP32" i="8"/>
  <c r="AP52" i="8" s="1"/>
  <c r="AH32" i="8"/>
  <c r="AH52" i="8" s="1"/>
  <c r="AO31" i="8"/>
  <c r="AO51" i="8" s="1"/>
  <c r="AV30" i="8"/>
  <c r="AV50" i="8" s="1"/>
  <c r="AN30" i="8"/>
  <c r="AN50" i="8" s="1"/>
  <c r="AU29" i="8"/>
  <c r="AU49" i="8" s="1"/>
  <c r="AM29" i="8"/>
  <c r="AT28" i="8"/>
  <c r="AL28" i="8"/>
  <c r="AL48" i="8" s="1"/>
  <c r="AS27" i="8"/>
  <c r="AS47" i="8" s="1"/>
  <c r="AK27" i="8"/>
  <c r="AK47" i="8" s="1"/>
  <c r="AL40" i="8"/>
  <c r="AL60" i="8" s="1"/>
  <c r="AQ37" i="8"/>
  <c r="AQ57" i="8" s="1"/>
  <c r="AN34" i="8"/>
  <c r="AN54" i="8" s="1"/>
  <c r="AQ29" i="8"/>
  <c r="AQ49" i="8" s="1"/>
  <c r="AI38" i="8"/>
  <c r="AI58" i="8" s="1"/>
  <c r="AH29" i="8"/>
  <c r="AH49" i="8" s="1"/>
  <c r="AP41" i="8"/>
  <c r="AP61" i="8" s="1"/>
  <c r="AH41" i="8"/>
  <c r="AH61" i="8" s="1"/>
  <c r="AO40" i="8"/>
  <c r="AO60" i="8" s="1"/>
  <c r="AV39" i="8"/>
  <c r="AV59" i="8" s="1"/>
  <c r="AN39" i="8"/>
  <c r="AU38" i="8"/>
  <c r="AM38" i="8"/>
  <c r="AM58" i="8" s="1"/>
  <c r="AT37" i="8"/>
  <c r="AT57" i="8" s="1"/>
  <c r="AL37" i="8"/>
  <c r="AL57" i="8" s="1"/>
  <c r="AS36" i="8"/>
  <c r="AS56" i="8" s="1"/>
  <c r="AK36" i="8"/>
  <c r="AK56" i="8" s="1"/>
  <c r="AR35" i="8"/>
  <c r="AR55" i="8" s="1"/>
  <c r="AJ35" i="8"/>
  <c r="AJ55" i="8" s="1"/>
  <c r="AQ34" i="8"/>
  <c r="AQ54" i="8" s="1"/>
  <c r="AI34" i="8"/>
  <c r="AI54" i="8" s="1"/>
  <c r="AP33" i="8"/>
  <c r="AP53" i="8" s="1"/>
  <c r="AH33" i="8"/>
  <c r="AH53" i="8" s="1"/>
  <c r="AO32" i="8"/>
  <c r="AO52" i="8" s="1"/>
  <c r="AV31" i="8"/>
  <c r="AV51" i="8" s="1"/>
  <c r="AN31" i="8"/>
  <c r="AN51" i="8" s="1"/>
  <c r="AU30" i="8"/>
  <c r="AU50" i="8" s="1"/>
  <c r="AM30" i="8"/>
  <c r="AT29" i="8"/>
  <c r="AT49" i="8" s="1"/>
  <c r="AL29" i="8"/>
  <c r="AL49" i="8" s="1"/>
  <c r="AS28" i="8"/>
  <c r="AS48" i="8" s="1"/>
  <c r="AK28" i="8"/>
  <c r="AK48" i="8" s="1"/>
  <c r="AR27" i="8"/>
  <c r="AR47" i="8" s="1"/>
  <c r="AJ27" i="8"/>
  <c r="AJ47" i="8" s="1"/>
  <c r="AJ30" i="8"/>
  <c r="AJ50" i="8" s="1"/>
  <c r="AP29" i="8"/>
  <c r="AO41" i="8"/>
  <c r="AO61" i="8" s="1"/>
  <c r="AV40" i="8"/>
  <c r="AV60" i="8" s="1"/>
  <c r="AN40" i="8"/>
  <c r="AN60" i="8" s="1"/>
  <c r="AU39" i="8"/>
  <c r="AU59" i="8" s="1"/>
  <c r="AM39" i="8"/>
  <c r="AM59" i="8" s="1"/>
  <c r="AT38" i="8"/>
  <c r="AT58" i="8" s="1"/>
  <c r="AL38" i="8"/>
  <c r="AL58" i="8" s="1"/>
  <c r="AS37" i="8"/>
  <c r="AK37" i="8"/>
  <c r="AK57" i="8" s="1"/>
  <c r="AR36" i="8"/>
  <c r="AR56" i="8" s="1"/>
  <c r="AJ36" i="8"/>
  <c r="AJ56" i="8" s="1"/>
  <c r="AQ35" i="8"/>
  <c r="AQ55" i="8" s="1"/>
  <c r="AI35" i="8"/>
  <c r="AI55" i="8" s="1"/>
  <c r="AP34" i="8"/>
  <c r="AP54" i="8" s="1"/>
  <c r="AH34" i="8"/>
  <c r="AH54" i="8" s="1"/>
  <c r="AO33" i="8"/>
  <c r="AO53" i="8" s="1"/>
  <c r="AV32" i="8"/>
  <c r="AV52" i="8" s="1"/>
  <c r="AN32" i="8"/>
  <c r="AN52" i="8" s="1"/>
  <c r="AU31" i="8"/>
  <c r="AU51" i="8" s="1"/>
  <c r="AM31" i="8"/>
  <c r="AM51" i="8" s="1"/>
  <c r="AT30" i="8"/>
  <c r="AT50" i="8" s="1"/>
  <c r="AL30" i="8"/>
  <c r="AL50" i="8" s="1"/>
  <c r="AS29" i="8"/>
  <c r="AS49" i="8" s="1"/>
  <c r="AK29" i="8"/>
  <c r="AK49" i="8" s="1"/>
  <c r="AR28" i="8"/>
  <c r="AR48" i="8" s="1"/>
  <c r="AJ28" i="8"/>
  <c r="AJ48" i="8" s="1"/>
  <c r="AQ27" i="8"/>
  <c r="AQ47" i="8" s="1"/>
  <c r="AI27" i="8"/>
  <c r="AI47" i="8" s="1"/>
  <c r="AM41" i="8"/>
  <c r="AM61" i="8" s="1"/>
  <c r="AR38" i="8"/>
  <c r="AR58" i="8" s="1"/>
  <c r="AP36" i="8"/>
  <c r="AP56" i="8" s="1"/>
  <c r="AU33" i="8"/>
  <c r="AK31" i="8"/>
  <c r="AK51" i="8" s="1"/>
  <c r="AO27" i="8"/>
  <c r="AO47" i="8" s="1"/>
  <c r="AS40" i="8"/>
  <c r="AS60" i="8" s="1"/>
  <c r="AJ39" i="8"/>
  <c r="AJ59" i="8" s="1"/>
  <c r="AH37" i="8"/>
  <c r="AH57" i="8" s="1"/>
  <c r="AN35" i="8"/>
  <c r="AN55" i="8" s="1"/>
  <c r="AL33" i="8"/>
  <c r="AL53" i="8" s="1"/>
  <c r="AS32" i="8"/>
  <c r="AS52" i="8" s="1"/>
  <c r="AQ30" i="8"/>
  <c r="AQ50" i="8" s="1"/>
  <c r="AI30" i="8"/>
  <c r="AV41" i="8"/>
  <c r="AV61" i="8" s="1"/>
  <c r="AN41" i="8"/>
  <c r="AN61" i="8" s="1"/>
  <c r="AU40" i="8"/>
  <c r="AU60" i="8" s="1"/>
  <c r="AM40" i="8"/>
  <c r="AM60" i="8" s="1"/>
  <c r="AT39" i="8"/>
  <c r="AT59" i="8" s="1"/>
  <c r="AL39" i="8"/>
  <c r="AL59" i="8" s="1"/>
  <c r="AS38" i="8"/>
  <c r="AS58" i="8" s="1"/>
  <c r="AK38" i="8"/>
  <c r="AK58" i="8" s="1"/>
  <c r="AR37" i="8"/>
  <c r="AR57" i="8" s="1"/>
  <c r="AJ37" i="8"/>
  <c r="AJ57" i="8" s="1"/>
  <c r="AQ36" i="8"/>
  <c r="AQ56" i="8" s="1"/>
  <c r="AI36" i="8"/>
  <c r="AI56" i="8" s="1"/>
  <c r="AP35" i="8"/>
  <c r="AP55" i="8" s="1"/>
  <c r="AH35" i="8"/>
  <c r="AH55" i="8" s="1"/>
  <c r="AO34" i="8"/>
  <c r="AO54" i="8" s="1"/>
  <c r="AV33" i="8"/>
  <c r="AV53" i="8" s="1"/>
  <c r="AN33" i="8"/>
  <c r="AN53" i="8" s="1"/>
  <c r="AU32" i="8"/>
  <c r="AU52" i="8" s="1"/>
  <c r="AM32" i="8"/>
  <c r="AM52" i="8" s="1"/>
  <c r="AT31" i="8"/>
  <c r="AT51" i="8" s="1"/>
  <c r="AL31" i="8"/>
  <c r="AL51" i="8" s="1"/>
  <c r="AS30" i="8"/>
  <c r="AS50" i="8" s="1"/>
  <c r="AK30" i="8"/>
  <c r="AK50" i="8" s="1"/>
  <c r="AR29" i="8"/>
  <c r="AR49" i="8" s="1"/>
  <c r="AJ29" i="8"/>
  <c r="AJ49" i="8" s="1"/>
  <c r="AQ28" i="8"/>
  <c r="AQ48" i="8" s="1"/>
  <c r="AI28" i="8"/>
  <c r="AI48" i="8" s="1"/>
  <c r="AP27" i="8"/>
  <c r="AP47" i="8" s="1"/>
  <c r="AM23" i="8"/>
  <c r="AR20" i="8"/>
  <c r="AP18" i="8"/>
  <c r="AV16" i="8"/>
  <c r="AL14" i="8"/>
  <c r="AK13" i="8"/>
  <c r="AJ12" i="8"/>
  <c r="AP10" i="8"/>
  <c r="AS22" i="8"/>
  <c r="AQ20" i="8"/>
  <c r="AO18" i="8"/>
  <c r="AU16" i="8"/>
  <c r="AS14" i="8"/>
  <c r="AR13" i="8"/>
  <c r="AQ12" i="8"/>
  <c r="AN9" i="8"/>
  <c r="AJ22" i="8"/>
  <c r="AH20" i="8"/>
  <c r="AV18" i="8"/>
  <c r="AT16" i="8"/>
  <c r="AS15" i="8"/>
  <c r="AR14" i="8"/>
  <c r="AQ13" i="8"/>
  <c r="AH12" i="8"/>
  <c r="AM9" i="8"/>
  <c r="AR23" i="8"/>
  <c r="AJ23" i="8"/>
  <c r="AQ22" i="8"/>
  <c r="AI22" i="8"/>
  <c r="AP21" i="8"/>
  <c r="AH21" i="8"/>
  <c r="AO20" i="8"/>
  <c r="AV19" i="8"/>
  <c r="AN19" i="8"/>
  <c r="AU18" i="8"/>
  <c r="AM18" i="8"/>
  <c r="AT17" i="8"/>
  <c r="AL17" i="8"/>
  <c r="AS16" i="8"/>
  <c r="AK16" i="8"/>
  <c r="AR15" i="8"/>
  <c r="AJ15" i="8"/>
  <c r="AQ14" i="8"/>
  <c r="AI14" i="8"/>
  <c r="AP13" i="8"/>
  <c r="AH13" i="8"/>
  <c r="AO12" i="8"/>
  <c r="AV11" i="8"/>
  <c r="AN11" i="8"/>
  <c r="AU10" i="8"/>
  <c r="AM10" i="8"/>
  <c r="AT9" i="8"/>
  <c r="AL9" i="8"/>
  <c r="AT22" i="8"/>
  <c r="AS21" i="8"/>
  <c r="AQ19" i="8"/>
  <c r="AO17" i="8"/>
  <c r="AN16" i="8"/>
  <c r="AT14" i="8"/>
  <c r="AS13" i="8"/>
  <c r="AR12" i="8"/>
  <c r="AO9" i="8"/>
  <c r="AL23" i="8"/>
  <c r="AI20" i="8"/>
  <c r="AN17" i="8"/>
  <c r="AM16" i="8"/>
  <c r="AK14" i="8"/>
  <c r="AJ13" i="8"/>
  <c r="AI12" i="8"/>
  <c r="AV9" i="8"/>
  <c r="AS23" i="8"/>
  <c r="AQ21" i="8"/>
  <c r="AP20" i="8"/>
  <c r="AO19" i="8"/>
  <c r="AM17" i="8"/>
  <c r="AL16" i="8"/>
  <c r="AK15" i="8"/>
  <c r="AJ14" i="8"/>
  <c r="AI13" i="8"/>
  <c r="AP12" i="8"/>
  <c r="AU9" i="8"/>
  <c r="AQ23" i="8"/>
  <c r="AI23" i="8"/>
  <c r="AP22" i="8"/>
  <c r="AH22" i="8"/>
  <c r="AO21" i="8"/>
  <c r="AV20" i="8"/>
  <c r="AN20" i="8"/>
  <c r="AU19" i="8"/>
  <c r="AM19" i="8"/>
  <c r="AT18" i="8"/>
  <c r="AL18" i="8"/>
  <c r="AS17" i="8"/>
  <c r="AK17" i="8"/>
  <c r="AR16" i="8"/>
  <c r="AJ16" i="8"/>
  <c r="AQ15" i="8"/>
  <c r="AI15" i="8"/>
  <c r="AP14" i="8"/>
  <c r="AH14" i="8"/>
  <c r="AO13" i="8"/>
  <c r="AV12" i="8"/>
  <c r="AN12" i="8"/>
  <c r="AU11" i="8"/>
  <c r="AM11" i="8"/>
  <c r="AT10" i="8"/>
  <c r="AL10" i="8"/>
  <c r="AS9" i="8"/>
  <c r="AK9" i="8"/>
  <c r="AU23" i="8"/>
  <c r="AK21" i="8"/>
  <c r="AH18" i="8"/>
  <c r="AM15" i="8"/>
  <c r="AH10" i="8"/>
  <c r="AT23" i="8"/>
  <c r="AR21" i="8"/>
  <c r="AP19" i="8"/>
  <c r="AT15" i="8"/>
  <c r="AP11" i="8"/>
  <c r="AK23" i="8"/>
  <c r="AN18" i="8"/>
  <c r="AN10" i="8"/>
  <c r="AP23" i="8"/>
  <c r="AH23" i="8"/>
  <c r="AO22" i="8"/>
  <c r="AV21" i="8"/>
  <c r="AN21" i="8"/>
  <c r="AU20" i="8"/>
  <c r="AM20" i="8"/>
  <c r="AT19" i="8"/>
  <c r="AL19" i="8"/>
  <c r="AS18" i="8"/>
  <c r="AK18" i="8"/>
  <c r="AR17" i="8"/>
  <c r="AJ17" i="8"/>
  <c r="AQ16" i="8"/>
  <c r="AI16" i="8"/>
  <c r="AP15" i="8"/>
  <c r="AH15" i="8"/>
  <c r="AO14" i="8"/>
  <c r="AV13" i="8"/>
  <c r="AN13" i="8"/>
  <c r="AU12" i="8"/>
  <c r="AM12" i="8"/>
  <c r="AT11" i="8"/>
  <c r="AL11" i="8"/>
  <c r="AS10" i="8"/>
  <c r="AK10" i="8"/>
  <c r="AR9" i="8"/>
  <c r="AJ9" i="8"/>
  <c r="AL22" i="8"/>
  <c r="AI19" i="8"/>
  <c r="AU15" i="8"/>
  <c r="AI11" i="8"/>
  <c r="AJ21" i="8"/>
  <c r="AH19" i="8"/>
  <c r="AL15" i="8"/>
  <c r="AO10" i="8"/>
  <c r="AR22" i="8"/>
  <c r="AU17" i="8"/>
  <c r="AV10" i="8"/>
  <c r="AO23" i="8"/>
  <c r="AV22" i="8"/>
  <c r="AN22" i="8"/>
  <c r="AU21" i="8"/>
  <c r="AM21" i="8"/>
  <c r="AT20" i="8"/>
  <c r="AL20" i="8"/>
  <c r="AS19" i="8"/>
  <c r="AK19" i="8"/>
  <c r="AR18" i="8"/>
  <c r="AJ18" i="8"/>
  <c r="AQ17" i="8"/>
  <c r="AI17" i="8"/>
  <c r="AP16" i="8"/>
  <c r="AH16" i="8"/>
  <c r="AO15" i="8"/>
  <c r="AV14" i="8"/>
  <c r="AN14" i="8"/>
  <c r="AU13" i="8"/>
  <c r="AM13" i="8"/>
  <c r="AT12" i="8"/>
  <c r="AL12" i="8"/>
  <c r="AS11" i="8"/>
  <c r="AK11" i="8"/>
  <c r="AR10" i="8"/>
  <c r="AJ10" i="8"/>
  <c r="AQ9" i="8"/>
  <c r="AI9" i="8"/>
  <c r="AJ20" i="8"/>
  <c r="AQ11" i="8"/>
  <c r="AK22" i="8"/>
  <c r="AV17" i="8"/>
  <c r="AH11" i="8"/>
  <c r="AI21" i="8"/>
  <c r="AO11" i="8"/>
  <c r="AV23" i="8"/>
  <c r="AN23" i="8"/>
  <c r="AU22" i="8"/>
  <c r="AM22" i="8"/>
  <c r="AT21" i="8"/>
  <c r="AL21" i="8"/>
  <c r="AS20" i="8"/>
  <c r="AK20" i="8"/>
  <c r="AR19" i="8"/>
  <c r="AJ19" i="8"/>
  <c r="AQ18" i="8"/>
  <c r="AI18" i="8"/>
  <c r="AP17" i="8"/>
  <c r="AH17" i="8"/>
  <c r="AO16" i="8"/>
  <c r="AV15" i="8"/>
  <c r="AN15" i="8"/>
  <c r="AU14" i="8"/>
  <c r="AM14" i="8"/>
  <c r="AT13" i="8"/>
  <c r="AL13" i="8"/>
  <c r="AS12" i="8"/>
  <c r="AK12" i="8"/>
  <c r="AR11" i="8"/>
  <c r="AJ11" i="8"/>
  <c r="AQ10" i="8"/>
  <c r="AI10" i="8"/>
  <c r="AP9" i="8"/>
  <c r="AH3" i="8"/>
  <c r="AT39" i="4"/>
  <c r="AT59" i="4" s="1"/>
  <c r="AI36" i="4"/>
  <c r="AR38" i="4"/>
  <c r="AN41" i="4"/>
  <c r="AS38" i="4"/>
  <c r="AS58" i="4" s="1"/>
  <c r="AJ37" i="4"/>
  <c r="AO34" i="4"/>
  <c r="AM32" i="4"/>
  <c r="AK30" i="4"/>
  <c r="AP27" i="4"/>
  <c r="AK39" i="4"/>
  <c r="AW35" i="4"/>
  <c r="AO35" i="4"/>
  <c r="AV34" i="4"/>
  <c r="AN34" i="4"/>
  <c r="AU33" i="4"/>
  <c r="AM33" i="4"/>
  <c r="AM53" i="4" s="1"/>
  <c r="AT32" i="4"/>
  <c r="AL32" i="4"/>
  <c r="AS31" i="4"/>
  <c r="AK31" i="4"/>
  <c r="AK51" i="4" s="1"/>
  <c r="AR30" i="4"/>
  <c r="AJ30" i="4"/>
  <c r="AQ29" i="4"/>
  <c r="AI29" i="4"/>
  <c r="AP28" i="4"/>
  <c r="AW27" i="4"/>
  <c r="AO27" i="4"/>
  <c r="AT41" i="4"/>
  <c r="AL41" i="4"/>
  <c r="AS40" i="4"/>
  <c r="AK40" i="4"/>
  <c r="AR39" i="4"/>
  <c r="AJ39" i="4"/>
  <c r="AQ38" i="4"/>
  <c r="AI38" i="4"/>
  <c r="AP37" i="4"/>
  <c r="AP57" i="4" s="1"/>
  <c r="AW36" i="4"/>
  <c r="AO36" i="4"/>
  <c r="AV35" i="4"/>
  <c r="AN35" i="4"/>
  <c r="AN55" i="4" s="1"/>
  <c r="AU34" i="4"/>
  <c r="AM34" i="4"/>
  <c r="AT33" i="4"/>
  <c r="AL33" i="4"/>
  <c r="AS32" i="4"/>
  <c r="AK32" i="4"/>
  <c r="AR31" i="4"/>
  <c r="AJ31" i="4"/>
  <c r="AJ51" i="4" s="1"/>
  <c r="AQ30" i="4"/>
  <c r="AI30" i="4"/>
  <c r="AP29" i="4"/>
  <c r="AW28" i="4"/>
  <c r="AO28" i="4"/>
  <c r="AV27" i="4"/>
  <c r="AN27" i="4"/>
  <c r="AU40" i="4"/>
  <c r="AR37" i="4"/>
  <c r="AW34" i="4"/>
  <c r="AN33" i="4"/>
  <c r="AL31" i="4"/>
  <c r="AJ29" i="4"/>
  <c r="AT40" i="4"/>
  <c r="AJ38" i="4"/>
  <c r="AJ40" i="4"/>
  <c r="AJ60" i="4" s="1"/>
  <c r="AO37" i="4"/>
  <c r="AM35" i="4"/>
  <c r="AK33" i="4"/>
  <c r="AI31" i="4"/>
  <c r="AI51" i="4" s="1"/>
  <c r="AW29" i="4"/>
  <c r="AM27" i="4"/>
  <c r="AR41" i="4"/>
  <c r="AJ41" i="4"/>
  <c r="AQ40" i="4"/>
  <c r="AI40" i="4"/>
  <c r="AP39" i="4"/>
  <c r="AW38" i="4"/>
  <c r="AW58" i="4" s="1"/>
  <c r="AO38" i="4"/>
  <c r="AV37" i="4"/>
  <c r="AN37" i="4"/>
  <c r="AU36" i="4"/>
  <c r="AM36" i="4"/>
  <c r="AT35" i="4"/>
  <c r="AL35" i="4"/>
  <c r="AS34" i="4"/>
  <c r="AS54" i="4" s="1"/>
  <c r="AK34" i="4"/>
  <c r="AR33" i="4"/>
  <c r="AJ33" i="4"/>
  <c r="AQ32" i="4"/>
  <c r="AQ52" i="4" s="1"/>
  <c r="AI32" i="4"/>
  <c r="AP31" i="4"/>
  <c r="AW30" i="4"/>
  <c r="AO30" i="4"/>
  <c r="AO50" i="4" s="1"/>
  <c r="AV29" i="4"/>
  <c r="AN29" i="4"/>
  <c r="AU28" i="4"/>
  <c r="AM28" i="4"/>
  <c r="AT27" i="4"/>
  <c r="AL27" i="4"/>
  <c r="AV41" i="4"/>
  <c r="AL39" i="4"/>
  <c r="AQ36" i="4"/>
  <c r="AV33" i="4"/>
  <c r="AT31" i="4"/>
  <c r="AR29" i="4"/>
  <c r="AR49" i="4" s="1"/>
  <c r="AI28" i="4"/>
  <c r="AL40" i="4"/>
  <c r="AI37" i="4"/>
  <c r="AR40" i="4"/>
  <c r="AP38" i="4"/>
  <c r="AN36" i="4"/>
  <c r="AL34" i="4"/>
  <c r="AQ31" i="4"/>
  <c r="AQ51" i="4" s="1"/>
  <c r="AN28" i="4"/>
  <c r="AQ41" i="4"/>
  <c r="AI41" i="4"/>
  <c r="AP40" i="4"/>
  <c r="AW39" i="4"/>
  <c r="AO39" i="4"/>
  <c r="AV38" i="4"/>
  <c r="AN38" i="4"/>
  <c r="AN58" i="4" s="1"/>
  <c r="AU37" i="4"/>
  <c r="AM37" i="4"/>
  <c r="AT36" i="4"/>
  <c r="AL36" i="4"/>
  <c r="AS35" i="4"/>
  <c r="AK35" i="4"/>
  <c r="AR34" i="4"/>
  <c r="AJ34" i="4"/>
  <c r="AJ54" i="4" s="1"/>
  <c r="AQ33" i="4"/>
  <c r="AI33" i="4"/>
  <c r="AP32" i="4"/>
  <c r="AW31" i="4"/>
  <c r="AW51" i="4" s="1"/>
  <c r="AO31" i="4"/>
  <c r="AV30" i="4"/>
  <c r="AN30" i="4"/>
  <c r="AU29" i="4"/>
  <c r="AU49" i="4" s="1"/>
  <c r="AM29" i="4"/>
  <c r="AT28" i="4"/>
  <c r="AL28" i="4"/>
  <c r="AS27" i="4"/>
  <c r="AS47" i="4" s="1"/>
  <c r="AK27" i="4"/>
  <c r="AM40" i="4"/>
  <c r="AK38" i="4"/>
  <c r="AP35" i="4"/>
  <c r="AU32" i="4"/>
  <c r="AS30" i="4"/>
  <c r="AQ28" i="4"/>
  <c r="AM41" i="4"/>
  <c r="AQ37" i="4"/>
  <c r="AS41" i="4"/>
  <c r="AQ39" i="4"/>
  <c r="AW37" i="4"/>
  <c r="AU35" i="4"/>
  <c r="AS33" i="4"/>
  <c r="AJ32" i="4"/>
  <c r="AO29" i="4"/>
  <c r="AU27" i="4"/>
  <c r="AP41" i="4"/>
  <c r="AW40" i="4"/>
  <c r="AO40" i="4"/>
  <c r="AO60" i="4" s="1"/>
  <c r="AV39" i="4"/>
  <c r="AN39" i="4"/>
  <c r="AU38" i="4"/>
  <c r="AM38" i="4"/>
  <c r="AT37" i="4"/>
  <c r="AL37" i="4"/>
  <c r="AS36" i="4"/>
  <c r="AK36" i="4"/>
  <c r="AR35" i="4"/>
  <c r="AJ35" i="4"/>
  <c r="AQ34" i="4"/>
  <c r="AI34" i="4"/>
  <c r="AI54" i="4" s="1"/>
  <c r="AP33" i="4"/>
  <c r="AW32" i="4"/>
  <c r="AO32" i="4"/>
  <c r="AV31" i="4"/>
  <c r="AN31" i="4"/>
  <c r="AU30" i="4"/>
  <c r="AM30" i="4"/>
  <c r="AT29" i="4"/>
  <c r="AT49" i="4" s="1"/>
  <c r="AL29" i="4"/>
  <c r="AS28" i="4"/>
  <c r="AK28" i="4"/>
  <c r="AR27" i="4"/>
  <c r="AJ27" i="4"/>
  <c r="AU41" i="4"/>
  <c r="AS39" i="4"/>
  <c r="AP36" i="4"/>
  <c r="AP56" i="4" s="1"/>
  <c r="AK41" i="4"/>
  <c r="AI39" i="4"/>
  <c r="AV36" i="4"/>
  <c r="AT34" i="4"/>
  <c r="AR32" i="4"/>
  <c r="AP30" i="4"/>
  <c r="AV28" i="4"/>
  <c r="AW41" i="4"/>
  <c r="AO41" i="4"/>
  <c r="AV40" i="4"/>
  <c r="AN40" i="4"/>
  <c r="AU39" i="4"/>
  <c r="AM39" i="4"/>
  <c r="AT38" i="4"/>
  <c r="AL38" i="4"/>
  <c r="AS37" i="4"/>
  <c r="AS57" i="4" s="1"/>
  <c r="AK37" i="4"/>
  <c r="AR36" i="4"/>
  <c r="AJ36" i="4"/>
  <c r="AQ35" i="4"/>
  <c r="AQ55" i="4" s="1"/>
  <c r="AI35" i="4"/>
  <c r="AP34" i="4"/>
  <c r="AW33" i="4"/>
  <c r="AO33" i="4"/>
  <c r="AV32" i="4"/>
  <c r="AN32" i="4"/>
  <c r="AU31" i="4"/>
  <c r="AM31" i="4"/>
  <c r="AT30" i="4"/>
  <c r="AL30" i="4"/>
  <c r="AS29" i="4"/>
  <c r="AK29" i="4"/>
  <c r="AR28" i="4"/>
  <c r="AJ28" i="4"/>
  <c r="AQ27" i="4"/>
  <c r="AV23" i="4"/>
  <c r="AT21" i="4"/>
  <c r="AR19" i="4"/>
  <c r="AQ18" i="4"/>
  <c r="AO16" i="4"/>
  <c r="AV15" i="4"/>
  <c r="AN15" i="4"/>
  <c r="AU14" i="4"/>
  <c r="AM14" i="4"/>
  <c r="AT13" i="4"/>
  <c r="AL13" i="4"/>
  <c r="AS12" i="4"/>
  <c r="AK12" i="4"/>
  <c r="AR11" i="4"/>
  <c r="AJ11" i="4"/>
  <c r="AQ10" i="4"/>
  <c r="AI10" i="4"/>
  <c r="AP9" i="4"/>
  <c r="AU23" i="4"/>
  <c r="AM23" i="4"/>
  <c r="AT22" i="4"/>
  <c r="AL22" i="4"/>
  <c r="AS21" i="4"/>
  <c r="AK21" i="4"/>
  <c r="AR20" i="4"/>
  <c r="AJ20" i="4"/>
  <c r="AQ19" i="4"/>
  <c r="AI19" i="4"/>
  <c r="AP18" i="4"/>
  <c r="AW17" i="4"/>
  <c r="AO17" i="4"/>
  <c r="AV16" i="4"/>
  <c r="AN16" i="4"/>
  <c r="AU15" i="4"/>
  <c r="AM15" i="4"/>
  <c r="AT14" i="4"/>
  <c r="AL14" i="4"/>
  <c r="AS13" i="4"/>
  <c r="AK13" i="4"/>
  <c r="AR12" i="4"/>
  <c r="AJ12" i="4"/>
  <c r="AQ11" i="4"/>
  <c r="AI11" i="4"/>
  <c r="AP10" i="4"/>
  <c r="AW9" i="4"/>
  <c r="AO9" i="4"/>
  <c r="AT23" i="4"/>
  <c r="AL23" i="4"/>
  <c r="AS22" i="4"/>
  <c r="AK22" i="4"/>
  <c r="AR21" i="4"/>
  <c r="AJ21" i="4"/>
  <c r="AQ20" i="4"/>
  <c r="AI20" i="4"/>
  <c r="AI58" i="4" s="1"/>
  <c r="AP19" i="4"/>
  <c r="AW18" i="4"/>
  <c r="AW56" i="4" s="1"/>
  <c r="AO18" i="4"/>
  <c r="AV17" i="4"/>
  <c r="AN17" i="4"/>
  <c r="AU16" i="4"/>
  <c r="AM16" i="4"/>
  <c r="AT15" i="4"/>
  <c r="AL15" i="4"/>
  <c r="AS14" i="4"/>
  <c r="AK14" i="4"/>
  <c r="AR13" i="4"/>
  <c r="AJ13" i="4"/>
  <c r="AQ12" i="4"/>
  <c r="AI12" i="4"/>
  <c r="AP11" i="4"/>
  <c r="AW10" i="4"/>
  <c r="AO10" i="4"/>
  <c r="AV9" i="4"/>
  <c r="AN9" i="4"/>
  <c r="AN23" i="4"/>
  <c r="AK20" i="4"/>
  <c r="AP17" i="4"/>
  <c r="AS23" i="4"/>
  <c r="AJ22" i="4"/>
  <c r="AI21" i="4"/>
  <c r="AO19" i="4"/>
  <c r="AV18" i="4"/>
  <c r="AN18" i="4"/>
  <c r="AU17" i="4"/>
  <c r="AM17" i="4"/>
  <c r="AT16" i="4"/>
  <c r="AL16" i="4"/>
  <c r="AS15" i="4"/>
  <c r="AK15" i="4"/>
  <c r="AR14" i="4"/>
  <c r="AJ14" i="4"/>
  <c r="AQ13" i="4"/>
  <c r="AI13" i="4"/>
  <c r="AP12" i="4"/>
  <c r="AW11" i="4"/>
  <c r="AO11" i="4"/>
  <c r="AV10" i="4"/>
  <c r="AN10" i="4"/>
  <c r="AU9" i="4"/>
  <c r="AM9" i="4"/>
  <c r="AL21" i="4"/>
  <c r="AW16" i="4"/>
  <c r="AR23" i="4"/>
  <c r="AJ23" i="4"/>
  <c r="AQ22" i="4"/>
  <c r="AI22" i="4"/>
  <c r="AP21" i="4"/>
  <c r="AW20" i="4"/>
  <c r="AO20" i="4"/>
  <c r="AV19" i="4"/>
  <c r="AN19" i="4"/>
  <c r="AU18" i="4"/>
  <c r="AM18" i="4"/>
  <c r="AT17" i="4"/>
  <c r="AL17" i="4"/>
  <c r="AS16" i="4"/>
  <c r="AK16" i="4"/>
  <c r="AR15" i="4"/>
  <c r="AJ15" i="4"/>
  <c r="AQ14" i="4"/>
  <c r="AI14" i="4"/>
  <c r="AP13" i="4"/>
  <c r="AW12" i="4"/>
  <c r="AO12" i="4"/>
  <c r="AV11" i="4"/>
  <c r="AN11" i="4"/>
  <c r="AU10" i="4"/>
  <c r="AM10" i="4"/>
  <c r="AT9" i="4"/>
  <c r="AL9" i="4"/>
  <c r="AU22" i="4"/>
  <c r="AS20" i="4"/>
  <c r="AI18" i="4"/>
  <c r="AK23" i="4"/>
  <c r="AQ21" i="4"/>
  <c r="AW19" i="4"/>
  <c r="AQ23" i="4"/>
  <c r="AI23" i="4"/>
  <c r="AP22" i="4"/>
  <c r="AW21" i="4"/>
  <c r="AO21" i="4"/>
  <c r="AV20" i="4"/>
  <c r="AN20" i="4"/>
  <c r="AU19" i="4"/>
  <c r="AM19" i="4"/>
  <c r="AT18" i="4"/>
  <c r="AL18" i="4"/>
  <c r="AS17" i="4"/>
  <c r="AK17" i="4"/>
  <c r="AR16" i="4"/>
  <c r="AJ16" i="4"/>
  <c r="AQ15" i="4"/>
  <c r="AQ53" i="4" s="1"/>
  <c r="AI15" i="4"/>
  <c r="AP14" i="4"/>
  <c r="AW13" i="4"/>
  <c r="AO13" i="4"/>
  <c r="AV12" i="4"/>
  <c r="AN12" i="4"/>
  <c r="AU11" i="4"/>
  <c r="AM11" i="4"/>
  <c r="AT10" i="4"/>
  <c r="AL10" i="4"/>
  <c r="AS9" i="4"/>
  <c r="AK9" i="4"/>
  <c r="AP23" i="4"/>
  <c r="AW22" i="4"/>
  <c r="AO22" i="4"/>
  <c r="AV21" i="4"/>
  <c r="AN21" i="4"/>
  <c r="AU20" i="4"/>
  <c r="AM20" i="4"/>
  <c r="AT19" i="4"/>
  <c r="AL19" i="4"/>
  <c r="AS18" i="4"/>
  <c r="AK18" i="4"/>
  <c r="AR17" i="4"/>
  <c r="AJ17" i="4"/>
  <c r="AQ16" i="4"/>
  <c r="AI16" i="4"/>
  <c r="AP15" i="4"/>
  <c r="AW14" i="4"/>
  <c r="AO14" i="4"/>
  <c r="AV13" i="4"/>
  <c r="AN13" i="4"/>
  <c r="AN51" i="4" s="1"/>
  <c r="AU12" i="4"/>
  <c r="AM12" i="4"/>
  <c r="AT11" i="4"/>
  <c r="AL11" i="4"/>
  <c r="AS10" i="4"/>
  <c r="AK10" i="4"/>
  <c r="AR9" i="4"/>
  <c r="AJ9" i="4"/>
  <c r="AM22" i="4"/>
  <c r="AJ19" i="4"/>
  <c r="AR22" i="4"/>
  <c r="AP20" i="4"/>
  <c r="AW23" i="4"/>
  <c r="AO23" i="4"/>
  <c r="AV22" i="4"/>
  <c r="AN22" i="4"/>
  <c r="AU21" i="4"/>
  <c r="AM21" i="4"/>
  <c r="AT20" i="4"/>
  <c r="AL20" i="4"/>
  <c r="AS19" i="4"/>
  <c r="AK19" i="4"/>
  <c r="AR18" i="4"/>
  <c r="AR56" i="4" s="1"/>
  <c r="AJ18" i="4"/>
  <c r="AQ17" i="4"/>
  <c r="AI17" i="4"/>
  <c r="AP16" i="4"/>
  <c r="AW15" i="4"/>
  <c r="AO15" i="4"/>
  <c r="AV14" i="4"/>
  <c r="AN14" i="4"/>
  <c r="AU13" i="4"/>
  <c r="AM13" i="4"/>
  <c r="AT12" i="4"/>
  <c r="AL12" i="4"/>
  <c r="AS11" i="4"/>
  <c r="AK11" i="4"/>
  <c r="AR10" i="4"/>
  <c r="AJ10" i="4"/>
  <c r="AQ9" i="4"/>
  <c r="AZ74" i="4"/>
  <c r="AU53" i="4"/>
  <c r="AS51" i="4"/>
  <c r="AS60" i="4"/>
  <c r="AK60" i="4"/>
  <c r="AT53" i="4"/>
  <c r="AK50" i="4"/>
  <c r="AP58" i="4"/>
  <c r="AV57" i="4"/>
  <c r="AN57" i="4"/>
  <c r="AL47" i="4"/>
  <c r="AM49" i="4"/>
  <c r="AV59" i="4"/>
  <c r="AU58" i="4"/>
  <c r="AL57" i="4"/>
  <c r="AS48" i="4"/>
  <c r="AJ47" i="4"/>
  <c r="AL58" i="4"/>
  <c r="AR48" i="4"/>
  <c r="AU52" i="4"/>
  <c r="AM52" i="4"/>
  <c r="AT51" i="4"/>
  <c r="AU61" i="4"/>
  <c r="AQ57" i="4"/>
  <c r="AV54" i="4"/>
  <c r="AR50" i="4"/>
  <c r="AO61" i="4"/>
  <c r="AM59" i="4"/>
  <c r="AU54" i="4"/>
  <c r="AS52" i="4"/>
  <c r="AL55" i="4"/>
  <c r="AW50" i="4"/>
  <c r="AU59" i="4"/>
  <c r="AT61" i="4"/>
  <c r="AM54" i="4"/>
  <c r="AL53" i="4"/>
  <c r="AI61" i="4"/>
  <c r="AP60" i="4"/>
  <c r="AW59" i="4"/>
  <c r="AO51" i="4"/>
  <c r="AM58" i="4"/>
  <c r="AL60" i="4"/>
  <c r="AS59" i="4"/>
  <c r="AW55" i="4"/>
  <c r="AO55" i="4"/>
  <c r="AO47" i="4"/>
  <c r="AS56" i="4"/>
  <c r="AJ59" i="4"/>
  <c r="AQ50" i="4"/>
  <c r="AP49" i="4"/>
  <c r="AW48" i="4"/>
  <c r="AO57" i="4"/>
  <c r="AK53" i="4"/>
  <c r="AP53" i="4"/>
  <c r="AR61" i="4"/>
  <c r="AR53" i="4"/>
  <c r="AJ53" i="4"/>
  <c r="AN49" i="4"/>
  <c r="AU48" i="4"/>
  <c r="AU57" i="4"/>
  <c r="AT48" i="4"/>
  <c r="AV53" i="4"/>
  <c r="AW60" i="4"/>
  <c r="AN59" i="4"/>
  <c r="AT57" i="4"/>
  <c r="AK56" i="4"/>
  <c r="AR55" i="4"/>
  <c r="AJ55" i="4"/>
  <c r="AQ54" i="4"/>
  <c r="AW52" i="4"/>
  <c r="AO52" i="4"/>
  <c r="AU50" i="4"/>
  <c r="AM50" i="4"/>
  <c r="AL49" i="4"/>
  <c r="AK48" i="4"/>
  <c r="AR57" i="4"/>
  <c r="AP61" i="4"/>
  <c r="AV60" i="4"/>
  <c r="AK57" i="4"/>
  <c r="AJ48" i="4"/>
  <c r="AT50" i="4"/>
  <c r="AL59" i="4"/>
  <c r="AK58" i="4"/>
  <c r="AV55" i="4"/>
  <c r="AK52" i="4"/>
  <c r="AR51" i="4"/>
  <c r="AN47" i="4"/>
  <c r="AW49" i="4"/>
  <c r="AK47" i="4"/>
  <c r="AJ56" i="4"/>
  <c r="AI55" i="4"/>
  <c r="AN52" i="4"/>
  <c r="AM51" i="4"/>
  <c r="AI47" i="4"/>
  <c r="AI56" i="4"/>
  <c r="AW54" i="4"/>
  <c r="AM61" i="4"/>
  <c r="AT60" i="4"/>
  <c r="AK59" i="4"/>
  <c r="AJ58" i="4"/>
  <c r="AI57" i="4"/>
  <c r="AT52" i="4"/>
  <c r="AL52" i="4"/>
  <c r="AI49" i="4"/>
  <c r="AP48" i="4"/>
  <c r="AW47" i="4"/>
  <c r="AW61" i="4"/>
  <c r="AN60" i="4"/>
  <c r="AP54" i="4"/>
  <c r="AO53" i="4"/>
  <c r="AU51" i="4"/>
  <c r="AQ47" i="4"/>
  <c r="AV61" i="4"/>
  <c r="AP55" i="4"/>
  <c r="AO54" i="4"/>
  <c r="AN53" i="4"/>
  <c r="AL61" i="4"/>
  <c r="AR59" i="4"/>
  <c r="AQ58" i="4"/>
  <c r="AI50" i="4"/>
  <c r="AO48" i="4"/>
  <c r="AQ59" i="4"/>
  <c r="AV56" i="4"/>
  <c r="AN56" i="4"/>
  <c r="AU55" i="4"/>
  <c r="AM55" i="4"/>
  <c r="AV48" i="4"/>
  <c r="AN48" i="4"/>
  <c r="AU47" i="4"/>
  <c r="AM47" i="4"/>
  <c r="AJ61" i="4"/>
  <c r="AP59" i="4"/>
  <c r="AO58" i="4"/>
  <c r="AU56" i="4"/>
  <c r="AK54" i="4"/>
  <c r="AV49" i="4"/>
  <c r="AM48" i="4"/>
  <c r="AT47" i="4"/>
  <c r="AO59" i="4"/>
  <c r="AL56" i="4"/>
  <c r="AS55" i="4"/>
  <c r="AK55" i="4"/>
  <c r="AV50" i="4"/>
  <c r="BC119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20" i="1"/>
  <c r="BC121" i="1"/>
  <c r="BC122" i="1"/>
  <c r="BC123" i="1"/>
  <c r="BC124" i="1"/>
  <c r="BC125" i="1"/>
  <c r="BC126" i="1"/>
  <c r="BC127" i="1"/>
  <c r="BC102" i="1"/>
  <c r="BE97" i="1" a="1"/>
  <c r="BE97" i="1" s="1"/>
  <c r="BH132" i="1" a="1"/>
  <c r="BH132" i="1" s="1"/>
  <c r="BH134" i="1" s="1"/>
  <c r="BH131" i="1" a="1"/>
  <c r="BH131" i="1" s="1"/>
  <c r="BH129" i="1"/>
  <c r="BE9" i="1" a="1"/>
  <c r="BE9" i="1" s="1"/>
  <c r="BL9" i="1"/>
  <c r="BT9" i="1"/>
  <c r="CB9" i="1"/>
  <c r="BJ10" i="1"/>
  <c r="BR10" i="1"/>
  <c r="BZ10" i="1"/>
  <c r="BH11" i="1"/>
  <c r="BP11" i="1"/>
  <c r="BX11" i="1"/>
  <c r="BF12" i="1"/>
  <c r="BN12" i="1"/>
  <c r="BV12" i="1"/>
  <c r="CD12" i="1"/>
  <c r="BL13" i="1"/>
  <c r="BT13" i="1"/>
  <c r="CB13" i="1"/>
  <c r="BJ14" i="1"/>
  <c r="BR14" i="1"/>
  <c r="BZ14" i="1"/>
  <c r="BH15" i="1"/>
  <c r="BP15" i="1"/>
  <c r="BX15" i="1"/>
  <c r="BF16" i="1"/>
  <c r="BN16" i="1"/>
  <c r="BV16" i="1"/>
  <c r="CD16" i="1"/>
  <c r="BL17" i="1"/>
  <c r="BT17" i="1"/>
  <c r="CB17" i="1"/>
  <c r="BJ18" i="1"/>
  <c r="BR18" i="1"/>
  <c r="BZ18" i="1"/>
  <c r="BH19" i="1"/>
  <c r="BP19" i="1"/>
  <c r="BX19" i="1"/>
  <c r="BF20" i="1"/>
  <c r="BN20" i="1"/>
  <c r="BV20" i="1"/>
  <c r="CD20" i="1"/>
  <c r="BL21" i="1"/>
  <c r="BT21" i="1"/>
  <c r="CB21" i="1"/>
  <c r="BJ22" i="1"/>
  <c r="BR22" i="1"/>
  <c r="BZ22" i="1"/>
  <c r="BH23" i="1"/>
  <c r="BP23" i="1"/>
  <c r="BX23" i="1"/>
  <c r="BF24" i="1"/>
  <c r="BN24" i="1"/>
  <c r="BV24" i="1"/>
  <c r="CD24" i="1"/>
  <c r="BL25" i="1"/>
  <c r="BT25" i="1"/>
  <c r="CB25" i="1"/>
  <c r="BJ26" i="1"/>
  <c r="BO26" i="1"/>
  <c r="BR26" i="1"/>
  <c r="BW26" i="1"/>
  <c r="BZ26" i="1"/>
  <c r="BE27" i="1"/>
  <c r="BH27" i="1"/>
  <c r="BM27" i="1"/>
  <c r="BP27" i="1"/>
  <c r="BU27" i="1"/>
  <c r="BX27" i="1"/>
  <c r="CC27" i="1"/>
  <c r="BF28" i="1"/>
  <c r="BK28" i="1"/>
  <c r="BN28" i="1"/>
  <c r="BS28" i="1"/>
  <c r="BV28" i="1"/>
  <c r="CA28" i="1"/>
  <c r="CB28" i="1"/>
  <c r="CD28" i="1"/>
  <c r="BI29" i="1"/>
  <c r="BJ29" i="1"/>
  <c r="BL29" i="1"/>
  <c r="BQ29" i="1"/>
  <c r="BR29" i="1"/>
  <c r="BT29" i="1"/>
  <c r="BY29" i="1"/>
  <c r="BZ29" i="1"/>
  <c r="CB29" i="1"/>
  <c r="BG30" i="1"/>
  <c r="BH30" i="1"/>
  <c r="BJ30" i="1"/>
  <c r="BO30" i="1"/>
  <c r="BP30" i="1"/>
  <c r="BR30" i="1"/>
  <c r="BW30" i="1"/>
  <c r="BX30" i="1"/>
  <c r="BY30" i="1"/>
  <c r="BZ30" i="1"/>
  <c r="BE31" i="1"/>
  <c r="BF31" i="1"/>
  <c r="BG31" i="1"/>
  <c r="BH31" i="1"/>
  <c r="BM31" i="1"/>
  <c r="BN31" i="1"/>
  <c r="BO31" i="1"/>
  <c r="BP31" i="1"/>
  <c r="BU31" i="1"/>
  <c r="BV31" i="1"/>
  <c r="BW31" i="1"/>
  <c r="BX31" i="1"/>
  <c r="CC31" i="1"/>
  <c r="CD31" i="1"/>
  <c r="BE32" i="1"/>
  <c r="BF32" i="1"/>
  <c r="BK32" i="1"/>
  <c r="BL32" i="1"/>
  <c r="BM32" i="1"/>
  <c r="BN32" i="1"/>
  <c r="BS32" i="1"/>
  <c r="BT32" i="1"/>
  <c r="BU32" i="1"/>
  <c r="BV32" i="1"/>
  <c r="CA32" i="1"/>
  <c r="CB32" i="1"/>
  <c r="CC32" i="1"/>
  <c r="CD32" i="1"/>
  <c r="BI33" i="1"/>
  <c r="BJ33" i="1"/>
  <c r="BK33" i="1"/>
  <c r="BL33" i="1"/>
  <c r="BQ33" i="1"/>
  <c r="BR33" i="1"/>
  <c r="BS33" i="1"/>
  <c r="BT33" i="1"/>
  <c r="BY33" i="1"/>
  <c r="BZ33" i="1"/>
  <c r="CA33" i="1"/>
  <c r="CB33" i="1"/>
  <c r="BG34" i="1"/>
  <c r="BH34" i="1"/>
  <c r="BI34" i="1"/>
  <c r="BJ34" i="1"/>
  <c r="BO34" i="1"/>
  <c r="BP34" i="1"/>
  <c r="BQ34" i="1"/>
  <c r="BR34" i="1"/>
  <c r="BW34" i="1"/>
  <c r="BX34" i="1"/>
  <c r="BY34" i="1"/>
  <c r="BZ34" i="1"/>
  <c r="CD34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BE6" i="1"/>
  <c r="BE131" i="1" a="1"/>
  <c r="BE131" i="1" s="1"/>
  <c r="BE96" i="1" a="1"/>
  <c r="BE96" i="1" s="1"/>
  <c r="BE129" i="1"/>
  <c r="BE94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67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BE5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BE4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BE3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AC75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AC3" i="1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R4" i="4"/>
  <c r="BP3" i="3" a="1"/>
  <c r="BR3" i="3" s="1"/>
  <c r="AT23" i="10" l="1"/>
  <c r="AL23" i="10"/>
  <c r="AS22" i="10"/>
  <c r="AK22" i="10"/>
  <c r="AR21" i="10"/>
  <c r="AJ21" i="10"/>
  <c r="AQ20" i="10"/>
  <c r="AI20" i="10"/>
  <c r="AP19" i="10"/>
  <c r="AW18" i="10"/>
  <c r="AO18" i="10"/>
  <c r="AV17" i="10"/>
  <c r="AN17" i="10"/>
  <c r="AU16" i="10"/>
  <c r="AM16" i="10"/>
  <c r="AT15" i="10"/>
  <c r="AL15" i="10"/>
  <c r="AS14" i="10"/>
  <c r="AK14" i="10"/>
  <c r="AR13" i="10"/>
  <c r="AJ13" i="10"/>
  <c r="AQ12" i="10"/>
  <c r="AI12" i="10"/>
  <c r="AR23" i="10"/>
  <c r="AJ23" i="10"/>
  <c r="AQ22" i="10"/>
  <c r="AI22" i="10"/>
  <c r="AP21" i="10"/>
  <c r="AW20" i="10"/>
  <c r="AO20" i="10"/>
  <c r="AV19" i="10"/>
  <c r="AN19" i="10"/>
  <c r="AP23" i="10"/>
  <c r="AW22" i="10"/>
  <c r="AO22" i="10"/>
  <c r="AV21" i="10"/>
  <c r="AN21" i="10"/>
  <c r="AU20" i="10"/>
  <c r="AM20" i="10"/>
  <c r="AT19" i="10"/>
  <c r="AW23" i="10"/>
  <c r="AK23" i="10"/>
  <c r="AM22" i="10"/>
  <c r="AO21" i="10"/>
  <c r="AR20" i="10"/>
  <c r="AS19" i="10"/>
  <c r="AI19" i="10"/>
  <c r="AN18" i="10"/>
  <c r="AT17" i="10"/>
  <c r="AK17" i="10"/>
  <c r="AQ16" i="10"/>
  <c r="AW15" i="10"/>
  <c r="AN15" i="10"/>
  <c r="AT14" i="10"/>
  <c r="AJ14" i="10"/>
  <c r="AP13" i="10"/>
  <c r="AV12" i="10"/>
  <c r="AM12" i="10"/>
  <c r="AS11" i="10"/>
  <c r="AK11" i="10"/>
  <c r="AR10" i="10"/>
  <c r="AJ10" i="10"/>
  <c r="AQ9" i="10"/>
  <c r="AI9" i="10"/>
  <c r="AV23" i="10"/>
  <c r="AI23" i="10"/>
  <c r="AL22" i="10"/>
  <c r="AM21" i="10"/>
  <c r="AP20" i="10"/>
  <c r="AR19" i="10"/>
  <c r="AV18" i="10"/>
  <c r="AM18" i="10"/>
  <c r="AS17" i="10"/>
  <c r="AJ17" i="10"/>
  <c r="AP16" i="10"/>
  <c r="AV15" i="10"/>
  <c r="AM15" i="10"/>
  <c r="AR14" i="10"/>
  <c r="AI14" i="10"/>
  <c r="AO13" i="10"/>
  <c r="AU12" i="10"/>
  <c r="AL12" i="10"/>
  <c r="AR11" i="10"/>
  <c r="AJ11" i="10"/>
  <c r="AQ10" i="10"/>
  <c r="AI10" i="10"/>
  <c r="AP9" i="10"/>
  <c r="AU23" i="10"/>
  <c r="AV22" i="10"/>
  <c r="AJ22" i="10"/>
  <c r="AL21" i="10"/>
  <c r="AN20" i="10"/>
  <c r="AQ19" i="10"/>
  <c r="AU18" i="10"/>
  <c r="AL18" i="10"/>
  <c r="AR17" i="10"/>
  <c r="AI17" i="10"/>
  <c r="AO16" i="10"/>
  <c r="AU15" i="10"/>
  <c r="AK15" i="10"/>
  <c r="AQ14" i="10"/>
  <c r="AW13" i="10"/>
  <c r="AN13" i="10"/>
  <c r="AT12" i="10"/>
  <c r="AK12" i="10"/>
  <c r="AQ11" i="10"/>
  <c r="AI11" i="10"/>
  <c r="AP10" i="10"/>
  <c r="AW9" i="10"/>
  <c r="AO9" i="10"/>
  <c r="AU19" i="10"/>
  <c r="AL17" i="10"/>
  <c r="AU14" i="10"/>
  <c r="AN12" i="10"/>
  <c r="AS10" i="10"/>
  <c r="AS23" i="10"/>
  <c r="AU22" i="10"/>
  <c r="AW21" i="10"/>
  <c r="AK21" i="10"/>
  <c r="AL20" i="10"/>
  <c r="AO19" i="10"/>
  <c r="AT18" i="10"/>
  <c r="AK18" i="10"/>
  <c r="AQ17" i="10"/>
  <c r="AW16" i="10"/>
  <c r="AN16" i="10"/>
  <c r="AS15" i="10"/>
  <c r="AJ15" i="10"/>
  <c r="AP14" i="10"/>
  <c r="AV13" i="10"/>
  <c r="AM13" i="10"/>
  <c r="AS12" i="10"/>
  <c r="AJ12" i="10"/>
  <c r="AP11" i="10"/>
  <c r="AW10" i="10"/>
  <c r="AO10" i="10"/>
  <c r="AV9" i="10"/>
  <c r="AN9" i="10"/>
  <c r="AM23" i="10"/>
  <c r="AJ19" i="10"/>
  <c r="AI16" i="10"/>
  <c r="AQ13" i="10"/>
  <c r="AL11" i="10"/>
  <c r="AJ9" i="10"/>
  <c r="AQ23" i="10"/>
  <c r="AT22" i="10"/>
  <c r="AU21" i="10"/>
  <c r="AI21" i="10"/>
  <c r="AK20" i="10"/>
  <c r="AM19" i="10"/>
  <c r="AS18" i="10"/>
  <c r="AJ18" i="10"/>
  <c r="AP17" i="10"/>
  <c r="AV16" i="10"/>
  <c r="AL16" i="10"/>
  <c r="AR15" i="10"/>
  <c r="AI15" i="10"/>
  <c r="AO14" i="10"/>
  <c r="AU13" i="10"/>
  <c r="AL13" i="10"/>
  <c r="AR12" i="10"/>
  <c r="AW11" i="10"/>
  <c r="AO11" i="10"/>
  <c r="AV10" i="10"/>
  <c r="AN10" i="10"/>
  <c r="AU9" i="10"/>
  <c r="AM9" i="10"/>
  <c r="AS20" i="10"/>
  <c r="AR16" i="10"/>
  <c r="AW12" i="10"/>
  <c r="AR9" i="10"/>
  <c r="AO23" i="10"/>
  <c r="AR22" i="10"/>
  <c r="AT21" i="10"/>
  <c r="AV20" i="10"/>
  <c r="AJ20" i="10"/>
  <c r="AL19" i="10"/>
  <c r="AR18" i="10"/>
  <c r="AI18" i="10"/>
  <c r="AO17" i="10"/>
  <c r="AT16" i="10"/>
  <c r="AK16" i="10"/>
  <c r="AQ15" i="10"/>
  <c r="AW14" i="10"/>
  <c r="AN14" i="10"/>
  <c r="AT13" i="10"/>
  <c r="AK13" i="10"/>
  <c r="AP12" i="10"/>
  <c r="AV11" i="10"/>
  <c r="AN11" i="10"/>
  <c r="AU10" i="10"/>
  <c r="AM10" i="10"/>
  <c r="AT9" i="10"/>
  <c r="AL9" i="10"/>
  <c r="AN22" i="10"/>
  <c r="AP18" i="10"/>
  <c r="AL14" i="10"/>
  <c r="AK10" i="10"/>
  <c r="AN23" i="10"/>
  <c r="AP22" i="10"/>
  <c r="AS21" i="10"/>
  <c r="AT20" i="10"/>
  <c r="AW19" i="10"/>
  <c r="AK19" i="10"/>
  <c r="AQ18" i="10"/>
  <c r="AW17" i="10"/>
  <c r="AM17" i="10"/>
  <c r="AS16" i="10"/>
  <c r="AJ16" i="10"/>
  <c r="AP15" i="10"/>
  <c r="AV14" i="10"/>
  <c r="AM14" i="10"/>
  <c r="AS13" i="10"/>
  <c r="AI13" i="10"/>
  <c r="AO12" i="10"/>
  <c r="AU11" i="10"/>
  <c r="AM11" i="10"/>
  <c r="AT10" i="10"/>
  <c r="AL10" i="10"/>
  <c r="AS9" i="10"/>
  <c r="AK9" i="10"/>
  <c r="AQ21" i="10"/>
  <c r="AU17" i="10"/>
  <c r="AO15" i="10"/>
  <c r="AT11" i="10"/>
  <c r="AV41" i="10"/>
  <c r="AN41" i="10"/>
  <c r="AU40" i="10"/>
  <c r="AM40" i="10"/>
  <c r="AT39" i="10"/>
  <c r="AL39" i="10"/>
  <c r="AS38" i="10"/>
  <c r="AK38" i="10"/>
  <c r="AR37" i="10"/>
  <c r="AJ37" i="10"/>
  <c r="AQ36" i="10"/>
  <c r="AI36" i="10"/>
  <c r="AP35" i="10"/>
  <c r="AW34" i="10"/>
  <c r="AO34" i="10"/>
  <c r="AV33" i="10"/>
  <c r="AN33" i="10"/>
  <c r="AU32" i="10"/>
  <c r="AM32" i="10"/>
  <c r="AT31" i="10"/>
  <c r="AL31" i="10"/>
  <c r="AS30" i="10"/>
  <c r="AK30" i="10"/>
  <c r="AR29" i="10"/>
  <c r="AJ29" i="10"/>
  <c r="AQ28" i="10"/>
  <c r="AI28" i="10"/>
  <c r="AP27" i="10"/>
  <c r="AU41" i="10"/>
  <c r="AM41" i="10"/>
  <c r="AT40" i="10"/>
  <c r="AL40" i="10"/>
  <c r="AS39" i="10"/>
  <c r="AK39" i="10"/>
  <c r="AR38" i="10"/>
  <c r="AJ38" i="10"/>
  <c r="AQ37" i="10"/>
  <c r="AI37" i="10"/>
  <c r="AP36" i="10"/>
  <c r="AW35" i="10"/>
  <c r="AO35" i="10"/>
  <c r="AV34" i="10"/>
  <c r="AN34" i="10"/>
  <c r="AU33" i="10"/>
  <c r="AM33" i="10"/>
  <c r="AT32" i="10"/>
  <c r="AL32" i="10"/>
  <c r="AS31" i="10"/>
  <c r="AK31" i="10"/>
  <c r="AR30" i="10"/>
  <c r="AJ30" i="10"/>
  <c r="AQ29" i="10"/>
  <c r="AI29" i="10"/>
  <c r="AP28" i="10"/>
  <c r="AW27" i="10"/>
  <c r="AO27" i="10"/>
  <c r="AT41" i="10"/>
  <c r="AL41" i="10"/>
  <c r="AS40" i="10"/>
  <c r="AK40" i="10"/>
  <c r="AR39" i="10"/>
  <c r="AJ39" i="10"/>
  <c r="AQ38" i="10"/>
  <c r="AI38" i="10"/>
  <c r="AP37" i="10"/>
  <c r="AW36" i="10"/>
  <c r="AO36" i="10"/>
  <c r="AV35" i="10"/>
  <c r="AN35" i="10"/>
  <c r="AU34" i="10"/>
  <c r="AM34" i="10"/>
  <c r="AT33" i="10"/>
  <c r="AL33" i="10"/>
  <c r="AS32" i="10"/>
  <c r="AK32" i="10"/>
  <c r="AR31" i="10"/>
  <c r="AJ31" i="10"/>
  <c r="AQ30" i="10"/>
  <c r="AI30" i="10"/>
  <c r="AP29" i="10"/>
  <c r="AW28" i="10"/>
  <c r="AO28" i="10"/>
  <c r="AV27" i="10"/>
  <c r="AN27" i="10"/>
  <c r="AR41" i="10"/>
  <c r="AJ41" i="10"/>
  <c r="AQ40" i="10"/>
  <c r="AI40" i="10"/>
  <c r="AP39" i="10"/>
  <c r="AW38" i="10"/>
  <c r="AO38" i="10"/>
  <c r="AV37" i="10"/>
  <c r="AN37" i="10"/>
  <c r="AU36" i="10"/>
  <c r="AM36" i="10"/>
  <c r="AT35" i="10"/>
  <c r="AL35" i="10"/>
  <c r="AS34" i="10"/>
  <c r="AK34" i="10"/>
  <c r="AR33" i="10"/>
  <c r="AJ33" i="10"/>
  <c r="AQ32" i="10"/>
  <c r="AI32" i="10"/>
  <c r="AP31" i="10"/>
  <c r="AW30" i="10"/>
  <c r="AO30" i="10"/>
  <c r="AV29" i="10"/>
  <c r="AN29" i="10"/>
  <c r="AU28" i="10"/>
  <c r="AM28" i="10"/>
  <c r="AT27" i="10"/>
  <c r="AL27" i="10"/>
  <c r="AQ41" i="10"/>
  <c r="AI41" i="10"/>
  <c r="AP40" i="10"/>
  <c r="AW39" i="10"/>
  <c r="AO39" i="10"/>
  <c r="AV38" i="10"/>
  <c r="AN38" i="10"/>
  <c r="AU37" i="10"/>
  <c r="AM37" i="10"/>
  <c r="AT36" i="10"/>
  <c r="AL36" i="10"/>
  <c r="AS35" i="10"/>
  <c r="AK35" i="10"/>
  <c r="AR34" i="10"/>
  <c r="AJ34" i="10"/>
  <c r="AQ33" i="10"/>
  <c r="AI33" i="10"/>
  <c r="AP32" i="10"/>
  <c r="AW31" i="10"/>
  <c r="AO31" i="10"/>
  <c r="AV30" i="10"/>
  <c r="AN30" i="10"/>
  <c r="AU29" i="10"/>
  <c r="AM29" i="10"/>
  <c r="AT28" i="10"/>
  <c r="AL28" i="10"/>
  <c r="AS27" i="10"/>
  <c r="AK27" i="10"/>
  <c r="AP41" i="10"/>
  <c r="AW40" i="10"/>
  <c r="AO40" i="10"/>
  <c r="AV39" i="10"/>
  <c r="AN39" i="10"/>
  <c r="AU38" i="10"/>
  <c r="AM38" i="10"/>
  <c r="AT37" i="10"/>
  <c r="AL37" i="10"/>
  <c r="AS36" i="10"/>
  <c r="AK36" i="10"/>
  <c r="AR35" i="10"/>
  <c r="AJ35" i="10"/>
  <c r="AQ34" i="10"/>
  <c r="AI34" i="10"/>
  <c r="AP33" i="10"/>
  <c r="AW32" i="10"/>
  <c r="AO32" i="10"/>
  <c r="AV31" i="10"/>
  <c r="AN31" i="10"/>
  <c r="AU30" i="10"/>
  <c r="AM30" i="10"/>
  <c r="AT29" i="10"/>
  <c r="AL29" i="10"/>
  <c r="AS28" i="10"/>
  <c r="AK28" i="10"/>
  <c r="AR27" i="10"/>
  <c r="AJ27" i="10"/>
  <c r="AJ40" i="10"/>
  <c r="AW37" i="10"/>
  <c r="AU35" i="10"/>
  <c r="AS33" i="10"/>
  <c r="AQ31" i="10"/>
  <c r="AO29" i="10"/>
  <c r="AM27" i="10"/>
  <c r="AW41" i="10"/>
  <c r="AU39" i="10"/>
  <c r="AS37" i="10"/>
  <c r="AQ35" i="10"/>
  <c r="AO33" i="10"/>
  <c r="AM31" i="10"/>
  <c r="AK29" i="10"/>
  <c r="AI27" i="10"/>
  <c r="AS41" i="10"/>
  <c r="AQ39" i="10"/>
  <c r="AO37" i="10"/>
  <c r="AM35" i="10"/>
  <c r="AK33" i="10"/>
  <c r="AI31" i="10"/>
  <c r="AV28" i="10"/>
  <c r="AJ36" i="10"/>
  <c r="AQ27" i="10"/>
  <c r="AO41" i="10"/>
  <c r="AM39" i="10"/>
  <c r="AK37" i="10"/>
  <c r="AI35" i="10"/>
  <c r="AV32" i="10"/>
  <c r="AT30" i="10"/>
  <c r="AR28" i="10"/>
  <c r="AW33" i="10"/>
  <c r="AK41" i="10"/>
  <c r="AI39" i="10"/>
  <c r="AV36" i="10"/>
  <c r="AT34" i="10"/>
  <c r="AR32" i="10"/>
  <c r="AP30" i="10"/>
  <c r="AN28" i="10"/>
  <c r="AU31" i="10"/>
  <c r="AV40" i="10"/>
  <c r="AT38" i="10"/>
  <c r="AR36" i="10"/>
  <c r="AP34" i="10"/>
  <c r="AN32" i="10"/>
  <c r="AL30" i="10"/>
  <c r="AJ28" i="10"/>
  <c r="AL38" i="10"/>
  <c r="AR40" i="10"/>
  <c r="AP38" i="10"/>
  <c r="AN36" i="10"/>
  <c r="AL34" i="10"/>
  <c r="AJ32" i="10"/>
  <c r="AW29" i="10"/>
  <c r="AU27" i="10"/>
  <c r="AN40" i="10"/>
  <c r="AS29" i="10"/>
  <c r="AY51" i="8" a="1"/>
  <c r="AY51" i="8" s="1"/>
  <c r="AY52" i="8" s="1"/>
  <c r="AH6" i="8"/>
  <c r="AV51" i="4"/>
  <c r="AL48" i="4"/>
  <c r="AP52" i="4"/>
  <c r="AT56" i="4"/>
  <c r="AR52" i="4"/>
  <c r="AK61" i="4"/>
  <c r="AP51" i="4"/>
  <c r="AT55" i="4"/>
  <c r="AI60" i="4"/>
  <c r="AS61" i="4"/>
  <c r="AJ50" i="4"/>
  <c r="AN54" i="4"/>
  <c r="AR58" i="4"/>
  <c r="AI48" i="4"/>
  <c r="AQ56" i="4"/>
  <c r="AU60" i="4"/>
  <c r="AS49" i="4"/>
  <c r="AW53" i="4"/>
  <c r="AI53" i="4"/>
  <c r="AM57" i="4"/>
  <c r="AQ61" i="4"/>
  <c r="AI52" i="4"/>
  <c r="AM56" i="4"/>
  <c r="AQ60" i="4"/>
  <c r="AR47" i="4"/>
  <c r="AQ48" i="4"/>
  <c r="AN61" i="4"/>
  <c r="AL50" i="4"/>
  <c r="AT58" i="4"/>
  <c r="AJ52" i="4"/>
  <c r="AR60" i="4"/>
  <c r="AQ49" i="4"/>
  <c r="AP47" i="4"/>
  <c r="BC77" i="4" s="1" a="1"/>
  <c r="BC77" i="4" s="1"/>
  <c r="BC78" i="4" s="1"/>
  <c r="BC79" i="4" s="1"/>
  <c r="AK49" i="4"/>
  <c r="AL54" i="4"/>
  <c r="AV47" i="4"/>
  <c r="AO56" i="4"/>
  <c r="AM60" i="4"/>
  <c r="AJ49" i="4"/>
  <c r="AN50" i="4"/>
  <c r="AR54" i="4"/>
  <c r="AV58" i="4"/>
  <c r="AJ57" i="4"/>
  <c r="AV52" i="4"/>
  <c r="AO49" i="4"/>
  <c r="AS53" i="4"/>
  <c r="AW57" i="4"/>
  <c r="AS50" i="4"/>
  <c r="AL51" i="4"/>
  <c r="AP50" i="4"/>
  <c r="AT54" i="4"/>
  <c r="AI59" i="4"/>
  <c r="BH133" i="1"/>
  <c r="BQ30" i="1"/>
  <c r="BI30" i="1"/>
  <c r="CA29" i="1"/>
  <c r="BS29" i="1"/>
  <c r="BK29" i="1"/>
  <c r="CC28" i="1"/>
  <c r="BU28" i="1"/>
  <c r="BM28" i="1"/>
  <c r="BE28" i="1"/>
  <c r="BW27" i="1"/>
  <c r="BO27" i="1"/>
  <c r="BG27" i="1"/>
  <c r="BY26" i="1"/>
  <c r="BQ26" i="1"/>
  <c r="BI26" i="1"/>
  <c r="CA25" i="1"/>
  <c r="BS25" i="1"/>
  <c r="BK25" i="1"/>
  <c r="CC24" i="1"/>
  <c r="BU24" i="1"/>
  <c r="BM24" i="1"/>
  <c r="BE24" i="1"/>
  <c r="BW23" i="1"/>
  <c r="BO23" i="1"/>
  <c r="BG23" i="1"/>
  <c r="BY22" i="1"/>
  <c r="BQ22" i="1"/>
  <c r="BI22" i="1"/>
  <c r="CA21" i="1"/>
  <c r="BS21" i="1"/>
  <c r="BK21" i="1"/>
  <c r="CC20" i="1"/>
  <c r="BU20" i="1"/>
  <c r="BM20" i="1"/>
  <c r="BE20" i="1"/>
  <c r="BW19" i="1"/>
  <c r="BO19" i="1"/>
  <c r="BG19" i="1"/>
  <c r="BY18" i="1"/>
  <c r="BQ18" i="1"/>
  <c r="BI18" i="1"/>
  <c r="CA17" i="1"/>
  <c r="BS17" i="1"/>
  <c r="BK17" i="1"/>
  <c r="CC16" i="1"/>
  <c r="BU16" i="1"/>
  <c r="BM16" i="1"/>
  <c r="BE16" i="1"/>
  <c r="BW15" i="1"/>
  <c r="BO15" i="1"/>
  <c r="BG15" i="1"/>
  <c r="BY14" i="1"/>
  <c r="BQ14" i="1"/>
  <c r="BI14" i="1"/>
  <c r="CA13" i="1"/>
  <c r="BS13" i="1"/>
  <c r="BK13" i="1"/>
  <c r="CC12" i="1"/>
  <c r="BU12" i="1"/>
  <c r="BM12" i="1"/>
  <c r="BE12" i="1"/>
  <c r="BW11" i="1"/>
  <c r="BO11" i="1"/>
  <c r="BG11" i="1"/>
  <c r="BY10" i="1"/>
  <c r="BQ10" i="1"/>
  <c r="BI10" i="1"/>
  <c r="CA9" i="1"/>
  <c r="BS9" i="1"/>
  <c r="BK9" i="1"/>
  <c r="BT28" i="1"/>
  <c r="BL28" i="1"/>
  <c r="CD27" i="1"/>
  <c r="BV27" i="1"/>
  <c r="BN27" i="1"/>
  <c r="BF27" i="1"/>
  <c r="BX26" i="1"/>
  <c r="BP26" i="1"/>
  <c r="BH26" i="1"/>
  <c r="BZ25" i="1"/>
  <c r="BR25" i="1"/>
  <c r="BJ25" i="1"/>
  <c r="CB24" i="1"/>
  <c r="BT24" i="1"/>
  <c r="BL24" i="1"/>
  <c r="CD23" i="1"/>
  <c r="BV23" i="1"/>
  <c r="BN23" i="1"/>
  <c r="BF23" i="1"/>
  <c r="BX22" i="1"/>
  <c r="BP22" i="1"/>
  <c r="BH22" i="1"/>
  <c r="BZ21" i="1"/>
  <c r="BR21" i="1"/>
  <c r="BJ21" i="1"/>
  <c r="CB20" i="1"/>
  <c r="BT20" i="1"/>
  <c r="BL20" i="1"/>
  <c r="CD19" i="1"/>
  <c r="BV19" i="1"/>
  <c r="BN19" i="1"/>
  <c r="BF19" i="1"/>
  <c r="BX18" i="1"/>
  <c r="BP18" i="1"/>
  <c r="BH18" i="1"/>
  <c r="BZ17" i="1"/>
  <c r="BR17" i="1"/>
  <c r="BJ17" i="1"/>
  <c r="CB16" i="1"/>
  <c r="BT16" i="1"/>
  <c r="BL16" i="1"/>
  <c r="CD15" i="1"/>
  <c r="BV15" i="1"/>
  <c r="BN15" i="1"/>
  <c r="BF15" i="1"/>
  <c r="BX14" i="1"/>
  <c r="BP14" i="1"/>
  <c r="BH14" i="1"/>
  <c r="BZ13" i="1"/>
  <c r="BR13" i="1"/>
  <c r="BJ13" i="1"/>
  <c r="CB12" i="1"/>
  <c r="BT12" i="1"/>
  <c r="BL12" i="1"/>
  <c r="CD11" i="1"/>
  <c r="BV11" i="1"/>
  <c r="BN11" i="1"/>
  <c r="BF11" i="1"/>
  <c r="BX10" i="1"/>
  <c r="BP10" i="1"/>
  <c r="BH10" i="1"/>
  <c r="BZ9" i="1"/>
  <c r="BR9" i="1"/>
  <c r="BJ9" i="1"/>
  <c r="BG26" i="1"/>
  <c r="BY25" i="1"/>
  <c r="BQ25" i="1"/>
  <c r="BI25" i="1"/>
  <c r="CA24" i="1"/>
  <c r="BS24" i="1"/>
  <c r="BK24" i="1"/>
  <c r="CC23" i="1"/>
  <c r="BU23" i="1"/>
  <c r="BM23" i="1"/>
  <c r="BE23" i="1"/>
  <c r="BW22" i="1"/>
  <c r="BO22" i="1"/>
  <c r="BG22" i="1"/>
  <c r="BY21" i="1"/>
  <c r="BQ21" i="1"/>
  <c r="BI21" i="1"/>
  <c r="CA20" i="1"/>
  <c r="BS20" i="1"/>
  <c r="BK20" i="1"/>
  <c r="CC19" i="1"/>
  <c r="BU19" i="1"/>
  <c r="BM19" i="1"/>
  <c r="BE19" i="1"/>
  <c r="BW18" i="1"/>
  <c r="BO18" i="1"/>
  <c r="BG18" i="1"/>
  <c r="BY17" i="1"/>
  <c r="BQ17" i="1"/>
  <c r="BI17" i="1"/>
  <c r="CA16" i="1"/>
  <c r="BS16" i="1"/>
  <c r="BK16" i="1"/>
  <c r="CC15" i="1"/>
  <c r="BU15" i="1"/>
  <c r="BM15" i="1"/>
  <c r="BE15" i="1"/>
  <c r="BW14" i="1"/>
  <c r="BO14" i="1"/>
  <c r="BG14" i="1"/>
  <c r="BY13" i="1"/>
  <c r="BQ13" i="1"/>
  <c r="BI13" i="1"/>
  <c r="CA12" i="1"/>
  <c r="BS12" i="1"/>
  <c r="BK12" i="1"/>
  <c r="CC11" i="1"/>
  <c r="BU11" i="1"/>
  <c r="BM11" i="1"/>
  <c r="BE11" i="1"/>
  <c r="BW10" i="1"/>
  <c r="BO10" i="1"/>
  <c r="BG10" i="1"/>
  <c r="BY9" i="1"/>
  <c r="BQ9" i="1"/>
  <c r="BI9" i="1"/>
  <c r="BV34" i="1"/>
  <c r="BN34" i="1"/>
  <c r="BF34" i="1"/>
  <c r="BX33" i="1"/>
  <c r="BP33" i="1"/>
  <c r="BH33" i="1"/>
  <c r="BZ32" i="1"/>
  <c r="BR32" i="1"/>
  <c r="BJ32" i="1"/>
  <c r="CB31" i="1"/>
  <c r="BT31" i="1"/>
  <c r="BL31" i="1"/>
  <c r="CD30" i="1"/>
  <c r="BV30" i="1"/>
  <c r="BN30" i="1"/>
  <c r="BF30" i="1"/>
  <c r="BX29" i="1"/>
  <c r="BP29" i="1"/>
  <c r="BH29" i="1"/>
  <c r="BZ28" i="1"/>
  <c r="BR28" i="1"/>
  <c r="BJ28" i="1"/>
  <c r="CB27" i="1"/>
  <c r="BT27" i="1"/>
  <c r="BL27" i="1"/>
  <c r="CD26" i="1"/>
  <c r="BV26" i="1"/>
  <c r="BN26" i="1"/>
  <c r="BF26" i="1"/>
  <c r="BX25" i="1"/>
  <c r="BP25" i="1"/>
  <c r="BH25" i="1"/>
  <c r="BZ24" i="1"/>
  <c r="BR24" i="1"/>
  <c r="BJ24" i="1"/>
  <c r="CB23" i="1"/>
  <c r="BT23" i="1"/>
  <c r="BL23" i="1"/>
  <c r="CD22" i="1"/>
  <c r="BV22" i="1"/>
  <c r="BN22" i="1"/>
  <c r="BF22" i="1"/>
  <c r="BX21" i="1"/>
  <c r="BP21" i="1"/>
  <c r="BH21" i="1"/>
  <c r="BZ20" i="1"/>
  <c r="BR20" i="1"/>
  <c r="BJ20" i="1"/>
  <c r="CB19" i="1"/>
  <c r="BT19" i="1"/>
  <c r="BL19" i="1"/>
  <c r="CD18" i="1"/>
  <c r="BV18" i="1"/>
  <c r="BN18" i="1"/>
  <c r="BF18" i="1"/>
  <c r="BX17" i="1"/>
  <c r="BP17" i="1"/>
  <c r="BH17" i="1"/>
  <c r="BZ16" i="1"/>
  <c r="BR16" i="1"/>
  <c r="BJ16" i="1"/>
  <c r="CB15" i="1"/>
  <c r="BT15" i="1"/>
  <c r="BL15" i="1"/>
  <c r="CD14" i="1"/>
  <c r="BV14" i="1"/>
  <c r="BN14" i="1"/>
  <c r="BF14" i="1"/>
  <c r="BX13" i="1"/>
  <c r="BP13" i="1"/>
  <c r="BH13" i="1"/>
  <c r="BZ12" i="1"/>
  <c r="BR12" i="1"/>
  <c r="BJ12" i="1"/>
  <c r="CB11" i="1"/>
  <c r="BT11" i="1"/>
  <c r="BL11" i="1"/>
  <c r="CD10" i="1"/>
  <c r="BV10" i="1"/>
  <c r="BN10" i="1"/>
  <c r="BF10" i="1"/>
  <c r="BX9" i="1"/>
  <c r="BP9" i="1"/>
  <c r="BH9" i="1"/>
  <c r="CC34" i="1"/>
  <c r="BU34" i="1"/>
  <c r="BM34" i="1"/>
  <c r="BE34" i="1"/>
  <c r="BW33" i="1"/>
  <c r="BO33" i="1"/>
  <c r="BG33" i="1"/>
  <c r="BY32" i="1"/>
  <c r="BQ32" i="1"/>
  <c r="BI32" i="1"/>
  <c r="CA31" i="1"/>
  <c r="BS31" i="1"/>
  <c r="BK31" i="1"/>
  <c r="CC30" i="1"/>
  <c r="BU30" i="1"/>
  <c r="BM30" i="1"/>
  <c r="BE30" i="1"/>
  <c r="BW29" i="1"/>
  <c r="BO29" i="1"/>
  <c r="BG29" i="1"/>
  <c r="BY28" i="1"/>
  <c r="BQ28" i="1"/>
  <c r="BI28" i="1"/>
  <c r="CA27" i="1"/>
  <c r="BS27" i="1"/>
  <c r="BK27" i="1"/>
  <c r="CC26" i="1"/>
  <c r="BU26" i="1"/>
  <c r="BM26" i="1"/>
  <c r="BE26" i="1"/>
  <c r="BW25" i="1"/>
  <c r="BO25" i="1"/>
  <c r="BG25" i="1"/>
  <c r="BY24" i="1"/>
  <c r="BQ24" i="1"/>
  <c r="BI24" i="1"/>
  <c r="CA23" i="1"/>
  <c r="BS23" i="1"/>
  <c r="BK23" i="1"/>
  <c r="CC22" i="1"/>
  <c r="BU22" i="1"/>
  <c r="BM22" i="1"/>
  <c r="BE22" i="1"/>
  <c r="BW21" i="1"/>
  <c r="BO21" i="1"/>
  <c r="BG21" i="1"/>
  <c r="BY20" i="1"/>
  <c r="BQ20" i="1"/>
  <c r="BI20" i="1"/>
  <c r="CA19" i="1"/>
  <c r="BS19" i="1"/>
  <c r="BK19" i="1"/>
  <c r="CC18" i="1"/>
  <c r="BU18" i="1"/>
  <c r="BM18" i="1"/>
  <c r="BE18" i="1"/>
  <c r="BW17" i="1"/>
  <c r="BO17" i="1"/>
  <c r="BG17" i="1"/>
  <c r="BY16" i="1"/>
  <c r="BQ16" i="1"/>
  <c r="BI16" i="1"/>
  <c r="CA15" i="1"/>
  <c r="BS15" i="1"/>
  <c r="BK15" i="1"/>
  <c r="CC14" i="1"/>
  <c r="BU14" i="1"/>
  <c r="BM14" i="1"/>
  <c r="BE14" i="1"/>
  <c r="BW13" i="1"/>
  <c r="BO13" i="1"/>
  <c r="BG13" i="1"/>
  <c r="BY12" i="1"/>
  <c r="BQ12" i="1"/>
  <c r="BI12" i="1"/>
  <c r="CA11" i="1"/>
  <c r="BS11" i="1"/>
  <c r="BK11" i="1"/>
  <c r="CC10" i="1"/>
  <c r="BU10" i="1"/>
  <c r="BM10" i="1"/>
  <c r="BE10" i="1"/>
  <c r="BW9" i="1"/>
  <c r="BO9" i="1"/>
  <c r="BG9" i="1"/>
  <c r="CB34" i="1"/>
  <c r="BT34" i="1"/>
  <c r="BL34" i="1"/>
  <c r="CD33" i="1"/>
  <c r="BV33" i="1"/>
  <c r="BN33" i="1"/>
  <c r="BF33" i="1"/>
  <c r="BX32" i="1"/>
  <c r="BP32" i="1"/>
  <c r="BH32" i="1"/>
  <c r="BZ31" i="1"/>
  <c r="BR31" i="1"/>
  <c r="BJ31" i="1"/>
  <c r="CB30" i="1"/>
  <c r="BT30" i="1"/>
  <c r="BL30" i="1"/>
  <c r="CD29" i="1"/>
  <c r="BV29" i="1"/>
  <c r="BN29" i="1"/>
  <c r="BF29" i="1"/>
  <c r="BX28" i="1"/>
  <c r="BP28" i="1"/>
  <c r="BH28" i="1"/>
  <c r="BZ27" i="1"/>
  <c r="BR27" i="1"/>
  <c r="BJ27" i="1"/>
  <c r="CB26" i="1"/>
  <c r="BT26" i="1"/>
  <c r="BL26" i="1"/>
  <c r="CD25" i="1"/>
  <c r="BV25" i="1"/>
  <c r="BN25" i="1"/>
  <c r="BF25" i="1"/>
  <c r="BX24" i="1"/>
  <c r="BP24" i="1"/>
  <c r="BH24" i="1"/>
  <c r="BZ23" i="1"/>
  <c r="BR23" i="1"/>
  <c r="BJ23" i="1"/>
  <c r="CB22" i="1"/>
  <c r="BT22" i="1"/>
  <c r="BL22" i="1"/>
  <c r="CD21" i="1"/>
  <c r="BV21" i="1"/>
  <c r="BN21" i="1"/>
  <c r="BF21" i="1"/>
  <c r="BX20" i="1"/>
  <c r="BP20" i="1"/>
  <c r="BH20" i="1"/>
  <c r="BZ19" i="1"/>
  <c r="BR19" i="1"/>
  <c r="BJ19" i="1"/>
  <c r="CB18" i="1"/>
  <c r="BT18" i="1"/>
  <c r="BL18" i="1"/>
  <c r="CD17" i="1"/>
  <c r="BV17" i="1"/>
  <c r="BN17" i="1"/>
  <c r="BF17" i="1"/>
  <c r="BX16" i="1"/>
  <c r="BP16" i="1"/>
  <c r="BH16" i="1"/>
  <c r="BZ15" i="1"/>
  <c r="BR15" i="1"/>
  <c r="BJ15" i="1"/>
  <c r="CB14" i="1"/>
  <c r="BT14" i="1"/>
  <c r="BL14" i="1"/>
  <c r="CD13" i="1"/>
  <c r="BV13" i="1"/>
  <c r="BN13" i="1"/>
  <c r="BF13" i="1"/>
  <c r="BX12" i="1"/>
  <c r="BP12" i="1"/>
  <c r="BH12" i="1"/>
  <c r="BZ11" i="1"/>
  <c r="BR11" i="1"/>
  <c r="BJ11" i="1"/>
  <c r="CB10" i="1"/>
  <c r="BT10" i="1"/>
  <c r="BL10" i="1"/>
  <c r="CD9" i="1"/>
  <c r="BV9" i="1"/>
  <c r="BN9" i="1"/>
  <c r="BF9" i="1"/>
  <c r="CA34" i="1"/>
  <c r="BS34" i="1"/>
  <c r="BK34" i="1"/>
  <c r="CC33" i="1"/>
  <c r="BU33" i="1"/>
  <c r="BM33" i="1"/>
  <c r="BE33" i="1"/>
  <c r="BW32" i="1"/>
  <c r="BO32" i="1"/>
  <c r="BG32" i="1"/>
  <c r="BY31" i="1"/>
  <c r="BQ31" i="1"/>
  <c r="BI31" i="1"/>
  <c r="CA30" i="1"/>
  <c r="BS30" i="1"/>
  <c r="BK30" i="1"/>
  <c r="CC29" i="1"/>
  <c r="BU29" i="1"/>
  <c r="BM29" i="1"/>
  <c r="BE29" i="1"/>
  <c r="BW28" i="1"/>
  <c r="BO28" i="1"/>
  <c r="BG28" i="1"/>
  <c r="BY27" i="1"/>
  <c r="BQ27" i="1"/>
  <c r="BI27" i="1"/>
  <c r="CA26" i="1"/>
  <c r="BS26" i="1"/>
  <c r="BK26" i="1"/>
  <c r="CC25" i="1"/>
  <c r="BU25" i="1"/>
  <c r="BM25" i="1"/>
  <c r="BE25" i="1"/>
  <c r="BW24" i="1"/>
  <c r="BO24" i="1"/>
  <c r="BG24" i="1"/>
  <c r="BY23" i="1"/>
  <c r="BQ23" i="1"/>
  <c r="BI23" i="1"/>
  <c r="CA22" i="1"/>
  <c r="BS22" i="1"/>
  <c r="BK22" i="1"/>
  <c r="CC21" i="1"/>
  <c r="BU21" i="1"/>
  <c r="BM21" i="1"/>
  <c r="BE21" i="1"/>
  <c r="BW20" i="1"/>
  <c r="BO20" i="1"/>
  <c r="BG20" i="1"/>
  <c r="BY19" i="1"/>
  <c r="BQ19" i="1"/>
  <c r="BI19" i="1"/>
  <c r="CA18" i="1"/>
  <c r="BS18" i="1"/>
  <c r="BK18" i="1"/>
  <c r="CC17" i="1"/>
  <c r="BU17" i="1"/>
  <c r="BM17" i="1"/>
  <c r="BE17" i="1"/>
  <c r="BW16" i="1"/>
  <c r="BO16" i="1"/>
  <c r="BG16" i="1"/>
  <c r="BY15" i="1"/>
  <c r="BQ15" i="1"/>
  <c r="BI15" i="1"/>
  <c r="CA14" i="1"/>
  <c r="BS14" i="1"/>
  <c r="BK14" i="1"/>
  <c r="CC13" i="1"/>
  <c r="BU13" i="1"/>
  <c r="BM13" i="1"/>
  <c r="BE13" i="1"/>
  <c r="BW12" i="1"/>
  <c r="BO12" i="1"/>
  <c r="BG12" i="1"/>
  <c r="BY11" i="1"/>
  <c r="BQ11" i="1"/>
  <c r="BI11" i="1"/>
  <c r="CA10" i="1"/>
  <c r="BS10" i="1"/>
  <c r="BK10" i="1"/>
  <c r="CC9" i="1"/>
  <c r="BU9" i="1"/>
  <c r="BM9" i="1"/>
  <c r="CD16" i="3"/>
  <c r="CC15" i="3"/>
  <c r="BT14" i="3"/>
  <c r="BS13" i="3"/>
  <c r="BR12" i="3"/>
  <c r="BQ11" i="3"/>
  <c r="BP10" i="3"/>
  <c r="CD8" i="3"/>
  <c r="CC7" i="3"/>
  <c r="CB6" i="3"/>
  <c r="CA5" i="3"/>
  <c r="BZ4" i="3"/>
  <c r="BQ3" i="3"/>
  <c r="BV17" i="3"/>
  <c r="BU16" i="3"/>
  <c r="BT15" i="3"/>
  <c r="BS14" i="3"/>
  <c r="BR13" i="3"/>
  <c r="BQ12" i="3"/>
  <c r="BP11" i="3"/>
  <c r="CD9" i="3"/>
  <c r="CC8" i="3"/>
  <c r="CB7" i="3"/>
  <c r="CA6" i="3"/>
  <c r="BZ5" i="3"/>
  <c r="BQ4" i="3"/>
  <c r="BP3" i="3"/>
  <c r="CC17" i="3"/>
  <c r="CB16" i="3"/>
  <c r="CA15" i="3"/>
  <c r="BS15" i="3"/>
  <c r="BR14" i="3"/>
  <c r="BQ13" i="3"/>
  <c r="BP12" i="3"/>
  <c r="CD10" i="3"/>
  <c r="CC9" i="3"/>
  <c r="CB8" i="3"/>
  <c r="CA7" i="3"/>
  <c r="BZ6" i="3"/>
  <c r="BQ5" i="3"/>
  <c r="BW3" i="3"/>
  <c r="CB17" i="3"/>
  <c r="BT17" i="3"/>
  <c r="CA16" i="3"/>
  <c r="BS16" i="3"/>
  <c r="BZ15" i="3"/>
  <c r="BR15" i="3"/>
  <c r="BY14" i="3"/>
  <c r="BQ14" i="3"/>
  <c r="BX13" i="3"/>
  <c r="BP13" i="3"/>
  <c r="BW12" i="3"/>
  <c r="CD11" i="3"/>
  <c r="BV11" i="3"/>
  <c r="CC10" i="3"/>
  <c r="BU10" i="3"/>
  <c r="CB9" i="3"/>
  <c r="BT9" i="3"/>
  <c r="CA8" i="3"/>
  <c r="BS8" i="3"/>
  <c r="BZ7" i="3"/>
  <c r="BR7" i="3"/>
  <c r="BY6" i="3"/>
  <c r="BQ6" i="3"/>
  <c r="BX5" i="3"/>
  <c r="BP5" i="3"/>
  <c r="BW4" i="3"/>
  <c r="CD3" i="3"/>
  <c r="BV3" i="3"/>
  <c r="BW17" i="3"/>
  <c r="BV16" i="3"/>
  <c r="CB14" i="3"/>
  <c r="CA13" i="3"/>
  <c r="BZ12" i="3"/>
  <c r="BY11" i="3"/>
  <c r="BX10" i="3"/>
  <c r="BW9" i="3"/>
  <c r="BV8" i="3"/>
  <c r="BU7" i="3"/>
  <c r="BT6" i="3"/>
  <c r="BS5" i="3"/>
  <c r="BR4" i="3"/>
  <c r="BY3" i="3"/>
  <c r="CD17" i="3"/>
  <c r="CC16" i="3"/>
  <c r="CB15" i="3"/>
  <c r="CA14" i="3"/>
  <c r="BZ13" i="3"/>
  <c r="BY12" i="3"/>
  <c r="BX11" i="3"/>
  <c r="BW10" i="3"/>
  <c r="BV9" i="3"/>
  <c r="BU8" i="3"/>
  <c r="BT7" i="3"/>
  <c r="BS6" i="3"/>
  <c r="BR5" i="3"/>
  <c r="BY4" i="3"/>
  <c r="BX3" i="3"/>
  <c r="BU17" i="3"/>
  <c r="BT16" i="3"/>
  <c r="BZ14" i="3"/>
  <c r="BY13" i="3"/>
  <c r="BX12" i="3"/>
  <c r="BW11" i="3"/>
  <c r="BV10" i="3"/>
  <c r="BU9" i="3"/>
  <c r="BT8" i="3"/>
  <c r="BS7" i="3"/>
  <c r="BR6" i="3"/>
  <c r="BY5" i="3"/>
  <c r="BX4" i="3"/>
  <c r="BP4" i="3"/>
  <c r="CA17" i="3"/>
  <c r="BS17" i="3"/>
  <c r="BZ16" i="3"/>
  <c r="BR16" i="3"/>
  <c r="BY15" i="3"/>
  <c r="BQ15" i="3"/>
  <c r="BX14" i="3"/>
  <c r="BP14" i="3"/>
  <c r="BW13" i="3"/>
  <c r="CD12" i="3"/>
  <c r="BV12" i="3"/>
  <c r="CC11" i="3"/>
  <c r="BU11" i="3"/>
  <c r="CB10" i="3"/>
  <c r="BT10" i="3"/>
  <c r="CA9" i="3"/>
  <c r="BS9" i="3"/>
  <c r="BZ8" i="3"/>
  <c r="BR8" i="3"/>
  <c r="BY7" i="3"/>
  <c r="BQ7" i="3"/>
  <c r="BX6" i="3"/>
  <c r="BP6" i="3"/>
  <c r="BW5" i="3"/>
  <c r="CD4" i="3"/>
  <c r="BV4" i="3"/>
  <c r="CC3" i="3"/>
  <c r="BU3" i="3"/>
  <c r="BU15" i="3"/>
  <c r="BZ17" i="3"/>
  <c r="BR17" i="3"/>
  <c r="BY16" i="3"/>
  <c r="BQ16" i="3"/>
  <c r="BX15" i="3"/>
  <c r="BP15" i="3"/>
  <c r="BW14" i="3"/>
  <c r="CD13" i="3"/>
  <c r="BV13" i="3"/>
  <c r="CC12" i="3"/>
  <c r="BU12" i="3"/>
  <c r="CB11" i="3"/>
  <c r="BT11" i="3"/>
  <c r="CA10" i="3"/>
  <c r="BS10" i="3"/>
  <c r="BZ9" i="3"/>
  <c r="BR9" i="3"/>
  <c r="BY8" i="3"/>
  <c r="BQ8" i="3"/>
  <c r="BX7" i="3"/>
  <c r="BP7" i="3"/>
  <c r="BW6" i="3"/>
  <c r="CD5" i="3"/>
  <c r="BV5" i="3"/>
  <c r="CC4" i="3"/>
  <c r="BU4" i="3"/>
  <c r="CB3" i="3"/>
  <c r="BT3" i="3"/>
  <c r="BY17" i="3"/>
  <c r="BQ17" i="3"/>
  <c r="BX16" i="3"/>
  <c r="BP16" i="3"/>
  <c r="BW15" i="3"/>
  <c r="CD14" i="3"/>
  <c r="BV14" i="3"/>
  <c r="CC13" i="3"/>
  <c r="BU13" i="3"/>
  <c r="CB12" i="3"/>
  <c r="BT12" i="3"/>
  <c r="CA11" i="3"/>
  <c r="BS11" i="3"/>
  <c r="BZ10" i="3"/>
  <c r="BR10" i="3"/>
  <c r="BY9" i="3"/>
  <c r="BQ9" i="3"/>
  <c r="BX8" i="3"/>
  <c r="BP8" i="3"/>
  <c r="BW7" i="3"/>
  <c r="CD6" i="3"/>
  <c r="BV6" i="3"/>
  <c r="CC5" i="3"/>
  <c r="BU5" i="3"/>
  <c r="CB4" i="3"/>
  <c r="BT4" i="3"/>
  <c r="CA3" i="3"/>
  <c r="BS3" i="3"/>
  <c r="BX17" i="3"/>
  <c r="BP17" i="3"/>
  <c r="BW16" i="3"/>
  <c r="CD15" i="3"/>
  <c r="BV15" i="3"/>
  <c r="CC14" i="3"/>
  <c r="BU14" i="3"/>
  <c r="CB13" i="3"/>
  <c r="BT13" i="3"/>
  <c r="CA12" i="3"/>
  <c r="BS12" i="3"/>
  <c r="BZ11" i="3"/>
  <c r="BR11" i="3"/>
  <c r="BY10" i="3"/>
  <c r="BQ10" i="3"/>
  <c r="BX9" i="3"/>
  <c r="BP9" i="3"/>
  <c r="BW8" i="3"/>
  <c r="CD7" i="3"/>
  <c r="BV7" i="3"/>
  <c r="CC6" i="3"/>
  <c r="BU6" i="3"/>
  <c r="CB5" i="3"/>
  <c r="BT5" i="3"/>
  <c r="CA4" i="3"/>
  <c r="BS4" i="3"/>
  <c r="BZ3" i="3"/>
  <c r="AI47" i="10" l="1" a="1"/>
  <c r="AZ77" i="4" a="1"/>
  <c r="AZ77" i="4" s="1"/>
  <c r="AZ78" i="4" s="1"/>
  <c r="AZ79" i="4" s="1"/>
  <c r="AZ51" i="4" a="1"/>
  <c r="AZ51" i="4" s="1"/>
  <c r="AZ52" i="4" s="1"/>
  <c r="AZ53" i="4" s="1"/>
  <c r="BE98" i="1"/>
  <c r="BE132" i="1" a="1"/>
  <c r="BE132" i="1" s="1"/>
  <c r="BE134" i="1" s="1"/>
  <c r="BE133" i="1" s="1"/>
  <c r="AW4" i="4"/>
  <c r="AW5" i="4" s="1"/>
  <c r="AV4" i="4"/>
  <c r="AV5" i="4" s="1"/>
  <c r="AU4" i="4"/>
  <c r="AU5" i="4" s="1"/>
  <c r="AT4" i="4"/>
  <c r="AT5" i="4" s="1"/>
  <c r="AS4" i="4"/>
  <c r="AS5" i="4" s="1"/>
  <c r="AR4" i="4"/>
  <c r="AR5" i="4" s="1"/>
  <c r="AQ4" i="4"/>
  <c r="AQ5" i="4" s="1"/>
  <c r="AP4" i="4"/>
  <c r="AP5" i="4" s="1"/>
  <c r="AO4" i="4"/>
  <c r="AO5" i="4" s="1"/>
  <c r="AN4" i="4"/>
  <c r="AN5" i="4" s="1"/>
  <c r="AM4" i="4"/>
  <c r="AM5" i="4" s="1"/>
  <c r="AL4" i="4"/>
  <c r="AL5" i="4" s="1"/>
  <c r="AK4" i="4"/>
  <c r="AK5" i="4" s="1"/>
  <c r="AJ4" i="4"/>
  <c r="AJ5" i="4" s="1"/>
  <c r="AI4" i="4"/>
  <c r="AI5" i="4" s="1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BU80" i="3" a="1"/>
  <c r="BU80" i="3" s="1"/>
  <c r="BU81" i="3" a="1"/>
  <c r="BU81" i="3" s="1"/>
  <c r="BP19" i="3"/>
  <c r="BP54" i="3"/>
  <c r="BP53" i="3"/>
  <c r="BP52" i="3"/>
  <c r="BP51" i="3"/>
  <c r="BP50" i="3"/>
  <c r="BP49" i="3"/>
  <c r="BP48" i="3"/>
  <c r="BP47" i="3"/>
  <c r="BP46" i="3"/>
  <c r="BP45" i="3"/>
  <c r="BP44" i="3"/>
  <c r="BP43" i="3"/>
  <c r="BP42" i="3"/>
  <c r="BP41" i="3"/>
  <c r="BP40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R4" i="3"/>
  <c r="AQ61" i="10" l="1"/>
  <c r="AI61" i="10"/>
  <c r="AP60" i="10"/>
  <c r="AW59" i="10"/>
  <c r="AO59" i="10"/>
  <c r="AV58" i="10"/>
  <c r="AN58" i="10"/>
  <c r="AU57" i="10"/>
  <c r="AM57" i="10"/>
  <c r="AT56" i="10"/>
  <c r="AL56" i="10"/>
  <c r="AS55" i="10"/>
  <c r="AK55" i="10"/>
  <c r="AR54" i="10"/>
  <c r="AJ54" i="10"/>
  <c r="AQ53" i="10"/>
  <c r="AI53" i="10"/>
  <c r="AP52" i="10"/>
  <c r="AW51" i="10"/>
  <c r="AO51" i="10"/>
  <c r="AV50" i="10"/>
  <c r="AN50" i="10"/>
  <c r="AU49" i="10"/>
  <c r="AM49" i="10"/>
  <c r="AT48" i="10"/>
  <c r="AL48" i="10"/>
  <c r="AS47" i="10"/>
  <c r="AK47" i="10"/>
  <c r="AP61" i="10"/>
  <c r="AW60" i="10"/>
  <c r="AO60" i="10"/>
  <c r="AV59" i="10"/>
  <c r="AN59" i="10"/>
  <c r="AU58" i="10"/>
  <c r="AM58" i="10"/>
  <c r="AT57" i="10"/>
  <c r="AL57" i="10"/>
  <c r="AS56" i="10"/>
  <c r="AK56" i="10"/>
  <c r="AR55" i="10"/>
  <c r="AJ55" i="10"/>
  <c r="AQ54" i="10"/>
  <c r="AI54" i="10"/>
  <c r="AP53" i="10"/>
  <c r="AW52" i="10"/>
  <c r="AO52" i="10"/>
  <c r="AV51" i="10"/>
  <c r="AN51" i="10"/>
  <c r="AU50" i="10"/>
  <c r="AM50" i="10"/>
  <c r="AT49" i="10"/>
  <c r="AL49" i="10"/>
  <c r="AS48" i="10"/>
  <c r="AK48" i="10"/>
  <c r="AR47" i="10"/>
  <c r="AJ47" i="10"/>
  <c r="AW61" i="10"/>
  <c r="AO61" i="10"/>
  <c r="AV60" i="10"/>
  <c r="AN60" i="10"/>
  <c r="AU59" i="10"/>
  <c r="AM59" i="10"/>
  <c r="AT58" i="10"/>
  <c r="AL58" i="10"/>
  <c r="AS57" i="10"/>
  <c r="AK57" i="10"/>
  <c r="AR56" i="10"/>
  <c r="AJ56" i="10"/>
  <c r="AQ55" i="10"/>
  <c r="AI55" i="10"/>
  <c r="AP54" i="10"/>
  <c r="AW53" i="10"/>
  <c r="AO53" i="10"/>
  <c r="AV52" i="10"/>
  <c r="AN52" i="10"/>
  <c r="AU51" i="10"/>
  <c r="AM51" i="10"/>
  <c r="AT50" i="10"/>
  <c r="AL50" i="10"/>
  <c r="AS49" i="10"/>
  <c r="AK49" i="10"/>
  <c r="AR48" i="10"/>
  <c r="AJ48" i="10"/>
  <c r="AQ47" i="10"/>
  <c r="AI47" i="10"/>
  <c r="AV61" i="10"/>
  <c r="AN61" i="10"/>
  <c r="AU60" i="10"/>
  <c r="AM60" i="10"/>
  <c r="AT59" i="10"/>
  <c r="AL59" i="10"/>
  <c r="AS58" i="10"/>
  <c r="AK58" i="10"/>
  <c r="AR57" i="10"/>
  <c r="AJ57" i="10"/>
  <c r="AQ56" i="10"/>
  <c r="AI56" i="10"/>
  <c r="AP55" i="10"/>
  <c r="AW54" i="10"/>
  <c r="AO54" i="10"/>
  <c r="AV53" i="10"/>
  <c r="AN53" i="10"/>
  <c r="AU52" i="10"/>
  <c r="AM52" i="10"/>
  <c r="AT51" i="10"/>
  <c r="AL51" i="10"/>
  <c r="AS50" i="10"/>
  <c r="AK50" i="10"/>
  <c r="AR49" i="10"/>
  <c r="AJ49" i="10"/>
  <c r="AQ48" i="10"/>
  <c r="AI48" i="10"/>
  <c r="AP47" i="10"/>
  <c r="AU61" i="10"/>
  <c r="AM61" i="10"/>
  <c r="AT60" i="10"/>
  <c r="AL60" i="10"/>
  <c r="AS59" i="10"/>
  <c r="AK59" i="10"/>
  <c r="AR58" i="10"/>
  <c r="AJ58" i="10"/>
  <c r="AQ57" i="10"/>
  <c r="AI57" i="10"/>
  <c r="AP56" i="10"/>
  <c r="AW55" i="10"/>
  <c r="AO55" i="10"/>
  <c r="AV54" i="10"/>
  <c r="AN54" i="10"/>
  <c r="AU53" i="10"/>
  <c r="AM53" i="10"/>
  <c r="AT52" i="10"/>
  <c r="AL52" i="10"/>
  <c r="AS51" i="10"/>
  <c r="AK51" i="10"/>
  <c r="AR50" i="10"/>
  <c r="AJ50" i="10"/>
  <c r="AQ49" i="10"/>
  <c r="AI49" i="10"/>
  <c r="AP48" i="10"/>
  <c r="AW47" i="10"/>
  <c r="AO47" i="10"/>
  <c r="AT61" i="10"/>
  <c r="AL61" i="10"/>
  <c r="AS60" i="10"/>
  <c r="AK60" i="10"/>
  <c r="AR59" i="10"/>
  <c r="AJ59" i="10"/>
  <c r="AQ58" i="10"/>
  <c r="AI58" i="10"/>
  <c r="AP57" i="10"/>
  <c r="AW56" i="10"/>
  <c r="AO56" i="10"/>
  <c r="AV55" i="10"/>
  <c r="AN55" i="10"/>
  <c r="AU54" i="10"/>
  <c r="AM54" i="10"/>
  <c r="AT53" i="10"/>
  <c r="AL53" i="10"/>
  <c r="AS52" i="10"/>
  <c r="AK52" i="10"/>
  <c r="AR51" i="10"/>
  <c r="AJ51" i="10"/>
  <c r="AQ50" i="10"/>
  <c r="AI50" i="10"/>
  <c r="AP49" i="10"/>
  <c r="AW48" i="10"/>
  <c r="AO48" i="10"/>
  <c r="AV47" i="10"/>
  <c r="AN47" i="10"/>
  <c r="AS61" i="10"/>
  <c r="AK61" i="10"/>
  <c r="AR60" i="10"/>
  <c r="AJ60" i="10"/>
  <c r="AQ59" i="10"/>
  <c r="AI59" i="10"/>
  <c r="AP58" i="10"/>
  <c r="AW57" i="10"/>
  <c r="AO57" i="10"/>
  <c r="AV56" i="10"/>
  <c r="AN56" i="10"/>
  <c r="AU55" i="10"/>
  <c r="AM55" i="10"/>
  <c r="AT54" i="10"/>
  <c r="AL54" i="10"/>
  <c r="AS53" i="10"/>
  <c r="AK53" i="10"/>
  <c r="AR52" i="10"/>
  <c r="AJ52" i="10"/>
  <c r="AQ51" i="10"/>
  <c r="AI51" i="10"/>
  <c r="AP50" i="10"/>
  <c r="AW49" i="10"/>
  <c r="AO49" i="10"/>
  <c r="AV48" i="10"/>
  <c r="AN48" i="10"/>
  <c r="AU47" i="10"/>
  <c r="AM47" i="10"/>
  <c r="AO58" i="10"/>
  <c r="AK54" i="10"/>
  <c r="AV49" i="10"/>
  <c r="AV57" i="10"/>
  <c r="AR53" i="10"/>
  <c r="AN49" i="10"/>
  <c r="AR61" i="10"/>
  <c r="AN57" i="10"/>
  <c r="AJ53" i="10"/>
  <c r="AU48" i="10"/>
  <c r="AO50" i="10"/>
  <c r="AJ61" i="10"/>
  <c r="AU56" i="10"/>
  <c r="AQ52" i="10"/>
  <c r="AM48" i="10"/>
  <c r="AS54" i="10"/>
  <c r="AQ60" i="10"/>
  <c r="AM56" i="10"/>
  <c r="AI52" i="10"/>
  <c r="AT47" i="10"/>
  <c r="AI60" i="10"/>
  <c r="AT55" i="10"/>
  <c r="AP51" i="10"/>
  <c r="AL47" i="10"/>
  <c r="AP59" i="10"/>
  <c r="AL55" i="10"/>
  <c r="AW50" i="10"/>
  <c r="AW58" i="10"/>
  <c r="BU82" i="3"/>
  <c r="BM53" i="3"/>
  <c r="BM3" i="3"/>
  <c r="AW4" i="3"/>
  <c r="AW6" i="3" s="1"/>
  <c r="AW3" i="3"/>
  <c r="AW5" i="3" s="1"/>
  <c r="BP36" i="3" s="1"/>
  <c r="AO4" i="3"/>
  <c r="AO6" i="3" s="1"/>
  <c r="AO3" i="3"/>
  <c r="AO5" i="3" s="1"/>
  <c r="BP28" i="3" s="1"/>
  <c r="BB72" i="3"/>
  <c r="BM67" i="3"/>
  <c r="BD66" i="3"/>
  <c r="BB64" i="3"/>
  <c r="BM59" i="3"/>
  <c r="BE59" i="3"/>
  <c r="BM51" i="3"/>
  <c r="BE51" i="3"/>
  <c r="AY45" i="3"/>
  <c r="BM43" i="3"/>
  <c r="BE43" i="3"/>
  <c r="BD42" i="3"/>
  <c r="BM69" i="3"/>
  <c r="BM61" i="3"/>
  <c r="AV3" i="3"/>
  <c r="AV4" i="3"/>
  <c r="AV6" i="3" s="1"/>
  <c r="AN3" i="3"/>
  <c r="AN5" i="3" s="1"/>
  <c r="BP27" i="3" s="1"/>
  <c r="AN4" i="3"/>
  <c r="AN6" i="3" s="1"/>
  <c r="BJ73" i="3"/>
  <c r="AY70" i="3"/>
  <c r="BM68" i="3"/>
  <c r="BD67" i="3"/>
  <c r="BJ65" i="3"/>
  <c r="BB65" i="3"/>
  <c r="AZ63" i="3"/>
  <c r="BM60" i="3"/>
  <c r="BE60" i="3"/>
  <c r="BD59" i="3"/>
  <c r="BB57" i="3"/>
  <c r="AZ55" i="3"/>
  <c r="BM52" i="3"/>
  <c r="BE52" i="3"/>
  <c r="BB49" i="3"/>
  <c r="AY46" i="3"/>
  <c r="BM44" i="3"/>
  <c r="BE44" i="3"/>
  <c r="BJ41" i="3"/>
  <c r="AZ72" i="3"/>
  <c r="BD60" i="3"/>
  <c r="BE53" i="3"/>
  <c r="AT3" i="3"/>
  <c r="AT5" i="3" s="1"/>
  <c r="BP33" i="3" s="1"/>
  <c r="AT4" i="3"/>
  <c r="AT6" i="3" s="1"/>
  <c r="BJ3" i="3"/>
  <c r="AL3" i="3"/>
  <c r="AL5" i="3" s="1"/>
  <c r="BP25" i="3" s="1"/>
  <c r="AL4" i="3"/>
  <c r="AL6" i="3" s="1"/>
  <c r="BB3" i="3"/>
  <c r="AY72" i="3"/>
  <c r="BM70" i="3"/>
  <c r="BE70" i="3"/>
  <c r="BL69" i="3"/>
  <c r="BD69" i="3"/>
  <c r="BJ67" i="3"/>
  <c r="BB67" i="3"/>
  <c r="BM62" i="3"/>
  <c r="BE62" i="3"/>
  <c r="BD61" i="3"/>
  <c r="BJ59" i="3"/>
  <c r="BB59" i="3"/>
  <c r="AZ57" i="3"/>
  <c r="BM54" i="3"/>
  <c r="BE54" i="3"/>
  <c r="BD53" i="3"/>
  <c r="BB51" i="3"/>
  <c r="BI50" i="3"/>
  <c r="AY48" i="3"/>
  <c r="BM46" i="3"/>
  <c r="BE46" i="3"/>
  <c r="BL45" i="3"/>
  <c r="BD45" i="3"/>
  <c r="BJ43" i="3"/>
  <c r="BB43" i="3"/>
  <c r="BB58" i="3"/>
  <c r="AS3" i="3"/>
  <c r="BI56" i="3" s="1"/>
  <c r="AS4" i="3"/>
  <c r="AS6" i="3" s="1"/>
  <c r="AK3" i="3"/>
  <c r="AK4" i="3"/>
  <c r="AK6" i="3" s="1"/>
  <c r="AY73" i="3"/>
  <c r="BM71" i="3"/>
  <c r="BE71" i="3"/>
  <c r="BL70" i="3"/>
  <c r="BD70" i="3"/>
  <c r="BJ68" i="3"/>
  <c r="BB68" i="3"/>
  <c r="AZ66" i="3"/>
  <c r="BM63" i="3"/>
  <c r="BE63" i="3"/>
  <c r="BL62" i="3"/>
  <c r="BD62" i="3"/>
  <c r="BJ60" i="3"/>
  <c r="BB60" i="3"/>
  <c r="BI59" i="3"/>
  <c r="BH58" i="3"/>
  <c r="AZ58" i="3"/>
  <c r="BM55" i="3"/>
  <c r="BE55" i="3"/>
  <c r="BL54" i="3"/>
  <c r="BD54" i="3"/>
  <c r="BB52" i="3"/>
  <c r="AZ50" i="3"/>
  <c r="AY49" i="3"/>
  <c r="BM47" i="3"/>
  <c r="BE47" i="3"/>
  <c r="BD46" i="3"/>
  <c r="BJ44" i="3"/>
  <c r="BB44" i="3"/>
  <c r="BA43" i="3"/>
  <c r="BH42" i="3"/>
  <c r="AY41" i="3"/>
  <c r="BM39" i="3"/>
  <c r="BE39" i="3"/>
  <c r="AM3" i="3"/>
  <c r="AM4" i="3"/>
  <c r="AM6" i="3" s="1"/>
  <c r="BJ66" i="3"/>
  <c r="AR3" i="3"/>
  <c r="BH46" i="3" s="1"/>
  <c r="AR4" i="3"/>
  <c r="AR6" i="3" s="1"/>
  <c r="BH3" i="3"/>
  <c r="AJ3" i="3"/>
  <c r="AZ49" i="3" s="1"/>
  <c r="AJ4" i="3"/>
  <c r="AJ6" i="3" s="1"/>
  <c r="BM72" i="3"/>
  <c r="BE72" i="3"/>
  <c r="BL71" i="3"/>
  <c r="BD71" i="3"/>
  <c r="BC70" i="3"/>
  <c r="BB69" i="3"/>
  <c r="BI68" i="3"/>
  <c r="BH67" i="3"/>
  <c r="AZ67" i="3"/>
  <c r="AY66" i="3"/>
  <c r="BM64" i="3"/>
  <c r="BE64" i="3"/>
  <c r="BL63" i="3"/>
  <c r="BD63" i="3"/>
  <c r="BJ61" i="3"/>
  <c r="BB61" i="3"/>
  <c r="BA60" i="3"/>
  <c r="AZ59" i="3"/>
  <c r="AY58" i="3"/>
  <c r="BM56" i="3"/>
  <c r="BE56" i="3"/>
  <c r="BL55" i="3"/>
  <c r="BD55" i="3"/>
  <c r="BJ53" i="3"/>
  <c r="BB53" i="3"/>
  <c r="BH51" i="3"/>
  <c r="AZ51" i="3"/>
  <c r="BG50" i="3"/>
  <c r="AY50" i="3"/>
  <c r="BM48" i="3"/>
  <c r="BE48" i="3"/>
  <c r="BD47" i="3"/>
  <c r="BC46" i="3"/>
  <c r="BJ45" i="3"/>
  <c r="BB45" i="3"/>
  <c r="BI44" i="3"/>
  <c r="AZ43" i="3"/>
  <c r="AY42" i="3"/>
  <c r="BI73" i="3"/>
  <c r="BE69" i="3"/>
  <c r="BE61" i="3"/>
  <c r="BI57" i="3"/>
  <c r="AQ4" i="3"/>
  <c r="AQ6" i="3" s="1"/>
  <c r="AQ3" i="3"/>
  <c r="BG55" i="3" s="1"/>
  <c r="BM73" i="3"/>
  <c r="BE73" i="3"/>
  <c r="BD72" i="3"/>
  <c r="BJ70" i="3"/>
  <c r="BB70" i="3"/>
  <c r="BI69" i="3"/>
  <c r="AZ68" i="3"/>
  <c r="BG67" i="3"/>
  <c r="AY67" i="3"/>
  <c r="BM65" i="3"/>
  <c r="BE65" i="3"/>
  <c r="BD64" i="3"/>
  <c r="BC63" i="3"/>
  <c r="BJ62" i="3"/>
  <c r="BB62" i="3"/>
  <c r="BI61" i="3"/>
  <c r="BG59" i="3"/>
  <c r="AY59" i="3"/>
  <c r="BM57" i="3"/>
  <c r="BE57" i="3"/>
  <c r="BL56" i="3"/>
  <c r="BD56" i="3"/>
  <c r="BJ54" i="3"/>
  <c r="BB54" i="3"/>
  <c r="BI53" i="3"/>
  <c r="BA53" i="3"/>
  <c r="BH52" i="3"/>
  <c r="AY51" i="3"/>
  <c r="BM49" i="3"/>
  <c r="BE49" i="3"/>
  <c r="BL48" i="3"/>
  <c r="BD48" i="3"/>
  <c r="BJ46" i="3"/>
  <c r="BB46" i="3"/>
  <c r="BI45" i="3"/>
  <c r="BA45" i="3"/>
  <c r="BH44" i="3"/>
  <c r="AU3" i="3"/>
  <c r="BK52" i="3" s="1"/>
  <c r="AU4" i="3"/>
  <c r="AU6" i="3" s="1"/>
  <c r="AY71" i="3"/>
  <c r="BK67" i="3"/>
  <c r="AZ64" i="3"/>
  <c r="BL60" i="3"/>
  <c r="BA57" i="3"/>
  <c r="BD52" i="3"/>
  <c r="AY3" i="3"/>
  <c r="AI3" i="3"/>
  <c r="AI5" i="3" s="1"/>
  <c r="BP22" i="3" s="1"/>
  <c r="AI4" i="3"/>
  <c r="AI6" i="3" s="1"/>
  <c r="AP3" i="3"/>
  <c r="AP4" i="3"/>
  <c r="AP6" i="3" s="1"/>
  <c r="BL73" i="3"/>
  <c r="BD73" i="3"/>
  <c r="BK72" i="3"/>
  <c r="BJ71" i="3"/>
  <c r="BB71" i="3"/>
  <c r="BI70" i="3"/>
  <c r="BA70" i="3"/>
  <c r="BH69" i="3"/>
  <c r="AZ69" i="3"/>
  <c r="AY68" i="3"/>
  <c r="BM66" i="3"/>
  <c r="BE66" i="3"/>
  <c r="BL65" i="3"/>
  <c r="BD65" i="3"/>
  <c r="BJ63" i="3"/>
  <c r="BB63" i="3"/>
  <c r="BI62" i="3"/>
  <c r="BA62" i="3"/>
  <c r="BH61" i="3"/>
  <c r="AZ61" i="3"/>
  <c r="BG60" i="3"/>
  <c r="AY60" i="3"/>
  <c r="BM58" i="3"/>
  <c r="BE58" i="3"/>
  <c r="BL57" i="3"/>
  <c r="BD57" i="3"/>
  <c r="BK56" i="3"/>
  <c r="BJ55" i="3"/>
  <c r="BB55" i="3"/>
  <c r="BI54" i="3"/>
  <c r="BA54" i="3"/>
  <c r="BH53" i="3"/>
  <c r="AZ53" i="3"/>
  <c r="BG52" i="3"/>
  <c r="AY52" i="3"/>
  <c r="BM50" i="3"/>
  <c r="BE50" i="3"/>
  <c r="BL49" i="3"/>
  <c r="BD49" i="3"/>
  <c r="BK48" i="3"/>
  <c r="BC48" i="3"/>
  <c r="BJ47" i="3"/>
  <c r="BB47" i="3"/>
  <c r="BA46" i="3"/>
  <c r="BH45" i="3"/>
  <c r="AZ45" i="3"/>
  <c r="BG44" i="3"/>
  <c r="AY40" i="3"/>
  <c r="BF39" i="3"/>
  <c r="BM38" i="3"/>
  <c r="BE38" i="3"/>
  <c r="BL37" i="3"/>
  <c r="BD37" i="3"/>
  <c r="BC36" i="3"/>
  <c r="BJ35" i="3"/>
  <c r="BB35" i="3"/>
  <c r="BI34" i="3"/>
  <c r="BH33" i="3"/>
  <c r="AZ33" i="3"/>
  <c r="BG32" i="3"/>
  <c r="AY32" i="3"/>
  <c r="BM30" i="3"/>
  <c r="BE30" i="3"/>
  <c r="BD29" i="3"/>
  <c r="BJ27" i="3"/>
  <c r="BB27" i="3"/>
  <c r="BI26" i="3"/>
  <c r="BA26" i="3"/>
  <c r="AZ25" i="3"/>
  <c r="BG24" i="3"/>
  <c r="AY24" i="3"/>
  <c r="BM22" i="3"/>
  <c r="BE22" i="3"/>
  <c r="BL21" i="3"/>
  <c r="BD21" i="3"/>
  <c r="BK20" i="3"/>
  <c r="BC20" i="3"/>
  <c r="BJ19" i="3"/>
  <c r="BB19" i="3"/>
  <c r="BI18" i="3"/>
  <c r="BA18" i="3"/>
  <c r="BH17" i="3"/>
  <c r="BG16" i="3"/>
  <c r="AY16" i="3"/>
  <c r="BM14" i="3"/>
  <c r="BE14" i="3"/>
  <c r="BL13" i="3"/>
  <c r="BD13" i="3"/>
  <c r="BC12" i="3"/>
  <c r="BJ11" i="3"/>
  <c r="BB11" i="3"/>
  <c r="BI10" i="3"/>
  <c r="BA10" i="3"/>
  <c r="BH9" i="3"/>
  <c r="AZ9" i="3"/>
  <c r="AY8" i="3"/>
  <c r="BM6" i="3"/>
  <c r="BE6" i="3"/>
  <c r="BL38" i="3"/>
  <c r="BD38" i="3"/>
  <c r="BJ36" i="3"/>
  <c r="BB36" i="3"/>
  <c r="BI35" i="3"/>
  <c r="BA35" i="3"/>
  <c r="BH34" i="3"/>
  <c r="AZ34" i="3"/>
  <c r="BG33" i="3"/>
  <c r="AY33" i="3"/>
  <c r="BF32" i="3"/>
  <c r="BM31" i="3"/>
  <c r="BE31" i="3"/>
  <c r="BL30" i="3"/>
  <c r="BD30" i="3"/>
  <c r="BK29" i="3"/>
  <c r="BC29" i="3"/>
  <c r="BJ28" i="3"/>
  <c r="BB28" i="3"/>
  <c r="BI27" i="3"/>
  <c r="BA27" i="3"/>
  <c r="BH26" i="3"/>
  <c r="AZ26" i="3"/>
  <c r="BG25" i="3"/>
  <c r="AY25" i="3"/>
  <c r="BM23" i="3"/>
  <c r="BE23" i="3"/>
  <c r="BL22" i="3"/>
  <c r="BD22" i="3"/>
  <c r="BK21" i="3"/>
  <c r="BC21" i="3"/>
  <c r="BJ20" i="3"/>
  <c r="BB20" i="3"/>
  <c r="BI19" i="3"/>
  <c r="BA19" i="3"/>
  <c r="BH18" i="3"/>
  <c r="AZ18" i="3"/>
  <c r="BG17" i="3"/>
  <c r="AY17" i="3"/>
  <c r="BM15" i="3"/>
  <c r="BE15" i="3"/>
  <c r="BL14" i="3"/>
  <c r="BD14" i="3"/>
  <c r="BK13" i="3"/>
  <c r="BC13" i="3"/>
  <c r="BJ12" i="3"/>
  <c r="BB12" i="3"/>
  <c r="BA11" i="3"/>
  <c r="BH10" i="3"/>
  <c r="AZ10" i="3"/>
  <c r="BG9" i="3"/>
  <c r="AY9" i="3"/>
  <c r="BF8" i="3"/>
  <c r="BM7" i="3"/>
  <c r="BE7" i="3"/>
  <c r="BL6" i="3"/>
  <c r="BM40" i="3"/>
  <c r="BE40" i="3"/>
  <c r="BL39" i="3"/>
  <c r="BD39" i="3"/>
  <c r="BK38" i="3"/>
  <c r="BC38" i="3"/>
  <c r="BJ37" i="3"/>
  <c r="BB37" i="3"/>
  <c r="BI36" i="3"/>
  <c r="BA36" i="3"/>
  <c r="BH35" i="3"/>
  <c r="AZ35" i="3"/>
  <c r="BG34" i="3"/>
  <c r="AY34" i="3"/>
  <c r="BM32" i="3"/>
  <c r="BE32" i="3"/>
  <c r="BL31" i="3"/>
  <c r="BD31" i="3"/>
  <c r="BK30" i="3"/>
  <c r="BC30" i="3"/>
  <c r="BJ29" i="3"/>
  <c r="BB29" i="3"/>
  <c r="BI28" i="3"/>
  <c r="BA28" i="3"/>
  <c r="BH27" i="3"/>
  <c r="AZ27" i="3"/>
  <c r="BG26" i="3"/>
  <c r="AY26" i="3"/>
  <c r="BF25" i="3"/>
  <c r="BM24" i="3"/>
  <c r="BE24" i="3"/>
  <c r="BL23" i="3"/>
  <c r="BD23" i="3"/>
  <c r="BK22" i="3"/>
  <c r="BC22" i="3"/>
  <c r="BJ21" i="3"/>
  <c r="BB21" i="3"/>
  <c r="BA20" i="3"/>
  <c r="BH19" i="3"/>
  <c r="AZ19" i="3"/>
  <c r="BG18" i="3"/>
  <c r="AY18" i="3"/>
  <c r="BM16" i="3"/>
  <c r="BE16" i="3"/>
  <c r="BL15" i="3"/>
  <c r="BD15" i="3"/>
  <c r="BK14" i="3"/>
  <c r="BC14" i="3"/>
  <c r="BJ13" i="3"/>
  <c r="BB13" i="3"/>
  <c r="BI12" i="3"/>
  <c r="BH11" i="3"/>
  <c r="AZ11" i="3"/>
  <c r="BG10" i="3"/>
  <c r="AY10" i="3"/>
  <c r="BM8" i="3"/>
  <c r="BE8" i="3"/>
  <c r="BD7" i="3"/>
  <c r="BK6" i="3"/>
  <c r="BC6" i="3"/>
  <c r="BJ5" i="3"/>
  <c r="BB5" i="3"/>
  <c r="BI4" i="3"/>
  <c r="BA4" i="3"/>
  <c r="BG43" i="3"/>
  <c r="AY43" i="3"/>
  <c r="BF42" i="3"/>
  <c r="BM41" i="3"/>
  <c r="BE41" i="3"/>
  <c r="BL40" i="3"/>
  <c r="BD40" i="3"/>
  <c r="BC39" i="3"/>
  <c r="BJ38" i="3"/>
  <c r="BB38" i="3"/>
  <c r="BI37" i="3"/>
  <c r="BA37" i="3"/>
  <c r="BH36" i="3"/>
  <c r="AZ36" i="3"/>
  <c r="AY35" i="3"/>
  <c r="BF34" i="3"/>
  <c r="BM33" i="3"/>
  <c r="BE33" i="3"/>
  <c r="BL32" i="3"/>
  <c r="BD32" i="3"/>
  <c r="BK31" i="3"/>
  <c r="BJ30" i="3"/>
  <c r="BB30" i="3"/>
  <c r="BI29" i="3"/>
  <c r="BA29" i="3"/>
  <c r="BH28" i="3"/>
  <c r="AZ28" i="3"/>
  <c r="BG27" i="3"/>
  <c r="AY27" i="3"/>
  <c r="BF26" i="3"/>
  <c r="BM25" i="3"/>
  <c r="BE25" i="3"/>
  <c r="BL24" i="3"/>
  <c r="BD24" i="3"/>
  <c r="BK23" i="3"/>
  <c r="BC23" i="3"/>
  <c r="BJ22" i="3"/>
  <c r="BB22" i="3"/>
  <c r="BI21" i="3"/>
  <c r="BA21" i="3"/>
  <c r="BH20" i="3"/>
  <c r="AZ20" i="3"/>
  <c r="BG19" i="3"/>
  <c r="AY19" i="3"/>
  <c r="BM17" i="3"/>
  <c r="BE17" i="3"/>
  <c r="BL16" i="3"/>
  <c r="BD16" i="3"/>
  <c r="BK15" i="3"/>
  <c r="BC15" i="3"/>
  <c r="BJ14" i="3"/>
  <c r="BB14" i="3"/>
  <c r="BI13" i="3"/>
  <c r="BA13" i="3"/>
  <c r="BH12" i="3"/>
  <c r="AZ12" i="3"/>
  <c r="BG11" i="3"/>
  <c r="AY11" i="3"/>
  <c r="BF10" i="3"/>
  <c r="BM9" i="3"/>
  <c r="BE9" i="3"/>
  <c r="BL8" i="3"/>
  <c r="BD8" i="3"/>
  <c r="BK7" i="3"/>
  <c r="BC7" i="3"/>
  <c r="BJ6" i="3"/>
  <c r="BB6" i="3"/>
  <c r="BA5" i="3"/>
  <c r="BH4" i="3"/>
  <c r="AZ4" i="3"/>
  <c r="AY44" i="3"/>
  <c r="BF43" i="3"/>
  <c r="BM42" i="3"/>
  <c r="BE42" i="3"/>
  <c r="BD41" i="3"/>
  <c r="BK40" i="3"/>
  <c r="BC40" i="3"/>
  <c r="BJ39" i="3"/>
  <c r="BB39" i="3"/>
  <c r="BI38" i="3"/>
  <c r="BA38" i="3"/>
  <c r="AZ37" i="3"/>
  <c r="BG36" i="3"/>
  <c r="AY36" i="3"/>
  <c r="BF35" i="3"/>
  <c r="BM34" i="3"/>
  <c r="BE34" i="3"/>
  <c r="BL33" i="3"/>
  <c r="BD33" i="3"/>
  <c r="BK32" i="3"/>
  <c r="BC32" i="3"/>
  <c r="BJ31" i="3"/>
  <c r="BB31" i="3"/>
  <c r="BI30" i="3"/>
  <c r="BA30" i="3"/>
  <c r="BH29" i="3"/>
  <c r="BG28" i="3"/>
  <c r="AY28" i="3"/>
  <c r="BF27" i="3"/>
  <c r="BM26" i="3"/>
  <c r="BE26" i="3"/>
  <c r="BL25" i="3"/>
  <c r="BD25" i="3"/>
  <c r="BC24" i="3"/>
  <c r="BJ23" i="3"/>
  <c r="BB23" i="3"/>
  <c r="BI22" i="3"/>
  <c r="BA22" i="3"/>
  <c r="BH21" i="3"/>
  <c r="AZ21" i="3"/>
  <c r="AY20" i="3"/>
  <c r="BF19" i="3"/>
  <c r="BM18" i="3"/>
  <c r="BE18" i="3"/>
  <c r="BL17" i="3"/>
  <c r="BD17" i="3"/>
  <c r="BK16" i="3"/>
  <c r="BJ15" i="3"/>
  <c r="BB15" i="3"/>
  <c r="BI14" i="3"/>
  <c r="BA14" i="3"/>
  <c r="BH13" i="3"/>
  <c r="AZ13" i="3"/>
  <c r="BG12" i="3"/>
  <c r="AY12" i="3"/>
  <c r="BF11" i="3"/>
  <c r="BM10" i="3"/>
  <c r="BE10" i="3"/>
  <c r="BL9" i="3"/>
  <c r="BD9" i="3"/>
  <c r="BK8" i="3"/>
  <c r="BC8" i="3"/>
  <c r="BJ7" i="3"/>
  <c r="BB7" i="3"/>
  <c r="BI6" i="3"/>
  <c r="BJ40" i="3"/>
  <c r="BB40" i="3"/>
  <c r="BI39" i="3"/>
  <c r="BA39" i="3"/>
  <c r="BH38" i="3"/>
  <c r="BG37" i="3"/>
  <c r="AY37" i="3"/>
  <c r="BF36" i="3"/>
  <c r="BM35" i="3"/>
  <c r="BE35" i="3"/>
  <c r="BL34" i="3"/>
  <c r="BD34" i="3"/>
  <c r="BC33" i="3"/>
  <c r="BJ32" i="3"/>
  <c r="BB32" i="3"/>
  <c r="BI31" i="3"/>
  <c r="BA31" i="3"/>
  <c r="BH30" i="3"/>
  <c r="AZ30" i="3"/>
  <c r="AY29" i="3"/>
  <c r="BF28" i="3"/>
  <c r="BM27" i="3"/>
  <c r="BE27" i="3"/>
  <c r="BL26" i="3"/>
  <c r="BD26" i="3"/>
  <c r="BK25" i="3"/>
  <c r="BJ24" i="3"/>
  <c r="BB24" i="3"/>
  <c r="BI23" i="3"/>
  <c r="BA23" i="3"/>
  <c r="BH22" i="3"/>
  <c r="AZ22" i="3"/>
  <c r="BG21" i="3"/>
  <c r="AY21" i="3"/>
  <c r="BF20" i="3"/>
  <c r="BM19" i="3"/>
  <c r="BE19" i="3"/>
  <c r="BL18" i="3"/>
  <c r="BD18" i="3"/>
  <c r="BK17" i="3"/>
  <c r="BC17" i="3"/>
  <c r="BJ16" i="3"/>
  <c r="BB16" i="3"/>
  <c r="BI15" i="3"/>
  <c r="BA15" i="3"/>
  <c r="BH14" i="3"/>
  <c r="AZ14" i="3"/>
  <c r="BG13" i="3"/>
  <c r="AY13" i="3"/>
  <c r="BM11" i="3"/>
  <c r="BE11" i="3"/>
  <c r="BL10" i="3"/>
  <c r="BD10" i="3"/>
  <c r="BK9" i="3"/>
  <c r="BC9" i="3"/>
  <c r="BJ8" i="3"/>
  <c r="BB8" i="3"/>
  <c r="BI7" i="3"/>
  <c r="BA7" i="3"/>
  <c r="BH39" i="3"/>
  <c r="AZ39" i="3"/>
  <c r="BG38" i="3"/>
  <c r="AY38" i="3"/>
  <c r="BF37" i="3"/>
  <c r="BM36" i="3"/>
  <c r="BE36" i="3"/>
  <c r="BL35" i="3"/>
  <c r="BD35" i="3"/>
  <c r="BK34" i="3"/>
  <c r="BC34" i="3"/>
  <c r="BJ33" i="3"/>
  <c r="BB33" i="3"/>
  <c r="BA32" i="3"/>
  <c r="BH31" i="3"/>
  <c r="AZ31" i="3"/>
  <c r="BG30" i="3"/>
  <c r="AY30" i="3"/>
  <c r="BF29" i="3"/>
  <c r="BM28" i="3"/>
  <c r="BE28" i="3"/>
  <c r="BL27" i="3"/>
  <c r="BD27" i="3"/>
  <c r="BK26" i="3"/>
  <c r="BC26" i="3"/>
  <c r="BJ25" i="3"/>
  <c r="BB25" i="3"/>
  <c r="BI24" i="3"/>
  <c r="BH23" i="3"/>
  <c r="AZ23" i="3"/>
  <c r="BG22" i="3"/>
  <c r="AY22" i="3"/>
  <c r="BF21" i="3"/>
  <c r="BM20" i="3"/>
  <c r="BE20" i="3"/>
  <c r="BD19" i="3"/>
  <c r="BK18" i="3"/>
  <c r="BC18" i="3"/>
  <c r="BJ17" i="3"/>
  <c r="BB17" i="3"/>
  <c r="BI16" i="3"/>
  <c r="BA16" i="3"/>
  <c r="AZ15" i="3"/>
  <c r="BG14" i="3"/>
  <c r="AY14" i="3"/>
  <c r="BF13" i="3"/>
  <c r="BM12" i="3"/>
  <c r="BE12" i="3"/>
  <c r="BL11" i="3"/>
  <c r="BD11" i="3"/>
  <c r="BK10" i="3"/>
  <c r="BC10" i="3"/>
  <c r="BJ9" i="3"/>
  <c r="BB9" i="3"/>
  <c r="BI8" i="3"/>
  <c r="BA8" i="3"/>
  <c r="BH7" i="3"/>
  <c r="BG6" i="3"/>
  <c r="AY6" i="3"/>
  <c r="BF5" i="3"/>
  <c r="BM4" i="3"/>
  <c r="BE4" i="3"/>
  <c r="BJ50" i="3"/>
  <c r="BB50" i="3"/>
  <c r="BA49" i="3"/>
  <c r="BH48" i="3"/>
  <c r="AZ48" i="3"/>
  <c r="BG47" i="3"/>
  <c r="AY47" i="3"/>
  <c r="BF46" i="3"/>
  <c r="BM45" i="3"/>
  <c r="BE45" i="3"/>
  <c r="BL44" i="3"/>
  <c r="BD44" i="3"/>
  <c r="BK43" i="3"/>
  <c r="BC43" i="3"/>
  <c r="BJ42" i="3"/>
  <c r="BB42" i="3"/>
  <c r="BI41" i="3"/>
  <c r="BH40" i="3"/>
  <c r="AZ40" i="3"/>
  <c r="BG39" i="3"/>
  <c r="AY39" i="3"/>
  <c r="BF38" i="3"/>
  <c r="BM37" i="3"/>
  <c r="BE37" i="3"/>
  <c r="BD36" i="3"/>
  <c r="BK35" i="3"/>
  <c r="BC35" i="3"/>
  <c r="BJ34" i="3"/>
  <c r="BB34" i="3"/>
  <c r="BI33" i="3"/>
  <c r="BA33" i="3"/>
  <c r="AZ32" i="3"/>
  <c r="BG31" i="3"/>
  <c r="AY31" i="3"/>
  <c r="BF30" i="3"/>
  <c r="BM29" i="3"/>
  <c r="BE29" i="3"/>
  <c r="BL28" i="3"/>
  <c r="BD28" i="3"/>
  <c r="BK27" i="3"/>
  <c r="BC27" i="3"/>
  <c r="BJ26" i="3"/>
  <c r="BB26" i="3"/>
  <c r="BI25" i="3"/>
  <c r="BA25" i="3"/>
  <c r="BH24" i="3"/>
  <c r="BG23" i="3"/>
  <c r="AY23" i="3"/>
  <c r="BF22" i="3"/>
  <c r="BM21" i="3"/>
  <c r="BE21" i="3"/>
  <c r="BL20" i="3"/>
  <c r="BD20" i="3"/>
  <c r="BC19" i="3"/>
  <c r="BJ18" i="3"/>
  <c r="BB18" i="3"/>
  <c r="BI17" i="3"/>
  <c r="BA17" i="3"/>
  <c r="BH16" i="3"/>
  <c r="AZ16" i="3"/>
  <c r="AY15" i="3"/>
  <c r="BF14" i="3"/>
  <c r="BM13" i="3"/>
  <c r="BE13" i="3"/>
  <c r="BL12" i="3"/>
  <c r="BD12" i="3"/>
  <c r="BK11" i="3"/>
  <c r="BJ10" i="3"/>
  <c r="BB10" i="3"/>
  <c r="BI9" i="3"/>
  <c r="BA9" i="3"/>
  <c r="BH8" i="3"/>
  <c r="AZ8" i="3"/>
  <c r="BG7" i="3"/>
  <c r="AY7" i="3"/>
  <c r="BF6" i="3"/>
  <c r="BA6" i="3"/>
  <c r="BH5" i="3"/>
  <c r="AZ5" i="3"/>
  <c r="BG4" i="3"/>
  <c r="AY4" i="3"/>
  <c r="AZ6" i="3"/>
  <c r="BG5" i="3"/>
  <c r="AY5" i="3"/>
  <c r="BF4" i="3"/>
  <c r="BM5" i="3"/>
  <c r="BE5" i="3"/>
  <c r="BL4" i="3"/>
  <c r="BD4" i="3"/>
  <c r="BL5" i="3"/>
  <c r="BD5" i="3"/>
  <c r="BK4" i="3"/>
  <c r="BC4" i="3"/>
  <c r="BD6" i="3"/>
  <c r="BK5" i="3"/>
  <c r="BC5" i="3"/>
  <c r="BJ4" i="3"/>
  <c r="BB4" i="3"/>
  <c r="BP55" i="3"/>
  <c r="BP78" i="3"/>
  <c r="BC77" i="10" l="1" a="1"/>
  <c r="BC77" i="10" s="1"/>
  <c r="BC78" i="10" s="1"/>
  <c r="BC79" i="10" s="1"/>
  <c r="AZ77" i="10" a="1"/>
  <c r="AZ77" i="10" s="1"/>
  <c r="AZ78" i="10" s="1"/>
  <c r="AZ79" i="10" s="1"/>
  <c r="AZ51" i="10" a="1"/>
  <c r="AZ51" i="10" s="1"/>
  <c r="AZ52" i="10" s="1"/>
  <c r="AZ53" i="10" s="1"/>
  <c r="AP5" i="3"/>
  <c r="BP29" i="3" s="1"/>
  <c r="BF62" i="3"/>
  <c r="BF44" i="3"/>
  <c r="BF52" i="3"/>
  <c r="BF45" i="3"/>
  <c r="BF47" i="3"/>
  <c r="BF48" i="3"/>
  <c r="BF65" i="3"/>
  <c r="BF60" i="3"/>
  <c r="BF53" i="3"/>
  <c r="BF55" i="3"/>
  <c r="BF56" i="3"/>
  <c r="BF73" i="3"/>
  <c r="BF59" i="3"/>
  <c r="BF24" i="3"/>
  <c r="BF33" i="3"/>
  <c r="BF18" i="3"/>
  <c r="BF12" i="3"/>
  <c r="BF68" i="3"/>
  <c r="BG71" i="3"/>
  <c r="BG46" i="3"/>
  <c r="BG54" i="3"/>
  <c r="BF61" i="3"/>
  <c r="BF69" i="3"/>
  <c r="AV5" i="3"/>
  <c r="BP35" i="3" s="1"/>
  <c r="BL68" i="3"/>
  <c r="BL58" i="3"/>
  <c r="BL52" i="3"/>
  <c r="BL51" i="3"/>
  <c r="BL53" i="3"/>
  <c r="BL66" i="3"/>
  <c r="BL3" i="3"/>
  <c r="BL59" i="3"/>
  <c r="BL64" i="3"/>
  <c r="BL47" i="3"/>
  <c r="BL72" i="3"/>
  <c r="BL29" i="3"/>
  <c r="BL7" i="3"/>
  <c r="BL41" i="3"/>
  <c r="BL19" i="3"/>
  <c r="BL36" i="3"/>
  <c r="BL42" i="3"/>
  <c r="BK57" i="3"/>
  <c r="BH70" i="3"/>
  <c r="BF3" i="3"/>
  <c r="BK70" i="3"/>
  <c r="AM5" i="3"/>
  <c r="BP26" i="3" s="1"/>
  <c r="BC41" i="3"/>
  <c r="BC57" i="3"/>
  <c r="BC65" i="3"/>
  <c r="BC58" i="3"/>
  <c r="BC60" i="3"/>
  <c r="BC61" i="3"/>
  <c r="BC59" i="3"/>
  <c r="BC73" i="3"/>
  <c r="BC66" i="3"/>
  <c r="BC68" i="3"/>
  <c r="BC69" i="3"/>
  <c r="BC47" i="3"/>
  <c r="BC72" i="3"/>
  <c r="BC37" i="3"/>
  <c r="BC31" i="3"/>
  <c r="BC16" i="3"/>
  <c r="BC25" i="3"/>
  <c r="BC11" i="3"/>
  <c r="BC53" i="3"/>
  <c r="AK5" i="3"/>
  <c r="BP24" i="3" s="1"/>
  <c r="BA63" i="3"/>
  <c r="BA56" i="3"/>
  <c r="BA58" i="3"/>
  <c r="BA65" i="3"/>
  <c r="BA71" i="3"/>
  <c r="BA64" i="3"/>
  <c r="BA3" i="3"/>
  <c r="BA44" i="3"/>
  <c r="BA69" i="3"/>
  <c r="BA52" i="3"/>
  <c r="BA34" i="3"/>
  <c r="BA12" i="3"/>
  <c r="BA24" i="3"/>
  <c r="BA41" i="3"/>
  <c r="BA47" i="3"/>
  <c r="BG40" i="3"/>
  <c r="BH57" i="3"/>
  <c r="BA40" i="3"/>
  <c r="BA48" i="3"/>
  <c r="BF7" i="3"/>
  <c r="BF31" i="3"/>
  <c r="BF58" i="3"/>
  <c r="BK63" i="3"/>
  <c r="AQ5" i="3"/>
  <c r="BP30" i="3" s="1"/>
  <c r="BG45" i="3"/>
  <c r="BG61" i="3"/>
  <c r="BG69" i="3"/>
  <c r="BG62" i="3"/>
  <c r="BG64" i="3"/>
  <c r="BG65" i="3"/>
  <c r="BG70" i="3"/>
  <c r="BG72" i="3"/>
  <c r="BG73" i="3"/>
  <c r="BG51" i="3"/>
  <c r="BG8" i="3"/>
  <c r="BG35" i="3"/>
  <c r="BG20" i="3"/>
  <c r="BG29" i="3"/>
  <c r="BG15" i="3"/>
  <c r="BF41" i="3"/>
  <c r="BK46" i="3"/>
  <c r="BG66" i="3"/>
  <c r="AR5" i="3"/>
  <c r="BP31" i="3" s="1"/>
  <c r="BH72" i="3"/>
  <c r="BH54" i="3"/>
  <c r="BH47" i="3"/>
  <c r="BH49" i="3"/>
  <c r="BH62" i="3"/>
  <c r="BH55" i="3"/>
  <c r="BH64" i="3"/>
  <c r="BH60" i="3"/>
  <c r="BH43" i="3"/>
  <c r="BH68" i="3"/>
  <c r="BH25" i="3"/>
  <c r="BH37" i="3"/>
  <c r="BH15" i="3"/>
  <c r="BH32" i="3"/>
  <c r="BH6" i="3"/>
  <c r="BK53" i="3"/>
  <c r="BA59" i="3"/>
  <c r="BI3" i="3"/>
  <c r="BH41" i="3"/>
  <c r="BC52" i="3"/>
  <c r="BI58" i="3"/>
  <c r="BF63" i="3"/>
  <c r="BI48" i="3"/>
  <c r="BH63" i="3"/>
  <c r="BH71" i="3"/>
  <c r="BC49" i="3"/>
  <c r="BF17" i="3"/>
  <c r="BK36" i="3"/>
  <c r="BF67" i="3"/>
  <c r="BG3" i="3"/>
  <c r="BF57" i="3"/>
  <c r="BC62" i="3"/>
  <c r="BK51" i="3"/>
  <c r="BG49" i="3"/>
  <c r="BF64" i="3"/>
  <c r="BA42" i="3"/>
  <c r="AZ65" i="3"/>
  <c r="BC42" i="3"/>
  <c r="BA72" i="3"/>
  <c r="BL50" i="3"/>
  <c r="AZ62" i="3"/>
  <c r="AU5" i="3"/>
  <c r="BP34" i="3" s="1"/>
  <c r="BK41" i="3"/>
  <c r="BK49" i="3"/>
  <c r="BK42" i="3"/>
  <c r="BK59" i="3"/>
  <c r="BK65" i="3"/>
  <c r="BK73" i="3"/>
  <c r="BK66" i="3"/>
  <c r="BK68" i="3"/>
  <c r="BK69" i="3"/>
  <c r="BK47" i="3"/>
  <c r="BK55" i="3"/>
  <c r="BK3" i="3"/>
  <c r="BK12" i="3"/>
  <c r="BK39" i="3"/>
  <c r="BK24" i="3"/>
  <c r="BK33" i="3"/>
  <c r="BK19" i="3"/>
  <c r="BG42" i="3"/>
  <c r="BK62" i="3"/>
  <c r="BG63" i="3"/>
  <c r="BF40" i="3"/>
  <c r="BC45" i="3"/>
  <c r="AS5" i="3"/>
  <c r="BP32" i="3" s="1"/>
  <c r="BI71" i="3"/>
  <c r="BI64" i="3"/>
  <c r="BI66" i="3"/>
  <c r="BI72" i="3"/>
  <c r="BI52" i="3"/>
  <c r="BI65" i="3"/>
  <c r="BI47" i="3"/>
  <c r="BI40" i="3"/>
  <c r="BI42" i="3"/>
  <c r="BI43" i="3"/>
  <c r="BI60" i="3"/>
  <c r="BI46" i="3"/>
  <c r="BI11" i="3"/>
  <c r="BI20" i="3"/>
  <c r="BI5" i="3"/>
  <c r="BI32" i="3"/>
  <c r="BI49" i="3"/>
  <c r="BI55" i="3"/>
  <c r="BH65" i="3"/>
  <c r="BF71" i="3"/>
  <c r="BL43" i="3"/>
  <c r="BC50" i="3"/>
  <c r="BK58" i="3"/>
  <c r="BA73" i="3"/>
  <c r="BI63" i="3"/>
  <c r="BF9" i="3"/>
  <c r="BK37" i="3"/>
  <c r="BF23" i="3"/>
  <c r="BC28" i="3"/>
  <c r="BC64" i="3"/>
  <c r="BG68" i="3"/>
  <c r="BC55" i="3"/>
  <c r="BA61" i="3"/>
  <c r="BC71" i="3"/>
  <c r="BC51" i="3"/>
  <c r="BC54" i="3"/>
  <c r="BG58" i="3"/>
  <c r="BA68" i="3"/>
  <c r="BK45" i="3"/>
  <c r="BH50" i="3"/>
  <c r="BH66" i="3"/>
  <c r="BF54" i="3"/>
  <c r="BG48" i="3"/>
  <c r="BK60" i="3"/>
  <c r="BA66" i="3"/>
  <c r="BK50" i="3"/>
  <c r="BK28" i="3"/>
  <c r="BF51" i="3"/>
  <c r="BK64" i="3"/>
  <c r="BF50" i="3"/>
  <c r="BF66" i="3"/>
  <c r="BK71" i="3"/>
  <c r="BF49" i="3"/>
  <c r="BK54" i="3"/>
  <c r="BF70" i="3"/>
  <c r="BG41" i="3"/>
  <c r="BA51" i="3"/>
  <c r="BK61" i="3"/>
  <c r="BA67" i="3"/>
  <c r="BF72" i="3"/>
  <c r="BC44" i="3"/>
  <c r="BH73" i="3"/>
  <c r="BH56" i="3"/>
  <c r="BL67" i="3"/>
  <c r="BG53" i="3"/>
  <c r="BF16" i="3"/>
  <c r="BF15" i="3"/>
  <c r="BC56" i="3"/>
  <c r="BH59" i="3"/>
  <c r="AJ5" i="3"/>
  <c r="BP23" i="3" s="1"/>
  <c r="AZ46" i="3"/>
  <c r="AZ41" i="3"/>
  <c r="AZ54" i="3"/>
  <c r="AZ47" i="3"/>
  <c r="AZ70" i="3"/>
  <c r="AZ56" i="3"/>
  <c r="AZ71" i="3"/>
  <c r="AZ73" i="3"/>
  <c r="AZ3" i="3"/>
  <c r="AZ52" i="3"/>
  <c r="AZ60" i="3"/>
  <c r="AZ17" i="3"/>
  <c r="AZ44" i="3"/>
  <c r="AZ29" i="3"/>
  <c r="AZ38" i="3"/>
  <c r="AZ7" i="3"/>
  <c r="AZ24" i="3"/>
  <c r="BC3" i="3"/>
  <c r="AZ42" i="3"/>
  <c r="BL46" i="3"/>
  <c r="BI51" i="3"/>
  <c r="BG57" i="3"/>
  <c r="BI67" i="3"/>
  <c r="BC67" i="3"/>
  <c r="BK44" i="3"/>
  <c r="BA50" i="3"/>
  <c r="BG56" i="3"/>
  <c r="BL61" i="3"/>
  <c r="BA55" i="3"/>
  <c r="BJ58" i="3"/>
  <c r="BJ72" i="3"/>
  <c r="AY55" i="3"/>
  <c r="AY65" i="3"/>
  <c r="AY64" i="3"/>
  <c r="BJ57" i="3"/>
  <c r="AY62" i="3"/>
  <c r="BB56" i="3"/>
  <c r="BJ64" i="3"/>
  <c r="AY69" i="3"/>
  <c r="BJ69" i="3"/>
  <c r="BJ52" i="3"/>
  <c r="AY57" i="3"/>
  <c r="AY63" i="3"/>
  <c r="BJ51" i="3"/>
  <c r="AY56" i="3"/>
  <c r="BB41" i="3"/>
  <c r="BJ49" i="3"/>
  <c r="AY54" i="3"/>
  <c r="BD3" i="3"/>
  <c r="BB66" i="3"/>
  <c r="BB48" i="3"/>
  <c r="BJ56" i="3"/>
  <c r="AY61" i="3"/>
  <c r="BJ48" i="3"/>
  <c r="AY53" i="3"/>
  <c r="BD51" i="3"/>
  <c r="BE68" i="3"/>
  <c r="BD58" i="3"/>
  <c r="BE3" i="3"/>
  <c r="BD68" i="3"/>
  <c r="BD43" i="3"/>
  <c r="BB73" i="3"/>
  <c r="BD50" i="3"/>
  <c r="BE67" i="3"/>
  <c r="BB77" i="8" l="1" a="1"/>
  <c r="BB77" i="8" s="1"/>
  <c r="BB78" i="8" s="1"/>
  <c r="BB79" i="8" s="1"/>
  <c r="AY77" i="8" a="1"/>
  <c r="AY77" i="8" s="1"/>
  <c r="AY78" i="8" s="1"/>
  <c r="AY79" i="8" s="1"/>
  <c r="AY53" i="8"/>
  <c r="BP80" i="3" a="1"/>
  <c r="BP80" i="3" s="1"/>
  <c r="BP57" i="3" a="1"/>
  <c r="BP57" i="3" s="1"/>
  <c r="BP81" i="3" l="1" a="1"/>
  <c r="BP81" i="3" s="1"/>
  <c r="BP82" i="3" s="1"/>
  <c r="BP58" i="3" a="1"/>
  <c r="BP58" i="3" s="1"/>
  <c r="BP59" i="3" s="1"/>
</calcChain>
</file>

<file path=xl/sharedStrings.xml><?xml version="1.0" encoding="utf-8"?>
<sst xmlns="http://schemas.openxmlformats.org/spreadsheetml/2006/main" count="1270" uniqueCount="99">
  <si>
    <t>Date</t>
  </si>
  <si>
    <t>bitcoin</t>
  </si>
  <si>
    <t>tether</t>
  </si>
  <si>
    <t>doge</t>
  </si>
  <si>
    <t>sp500</t>
  </si>
  <si>
    <t>nifty50</t>
  </si>
  <si>
    <t>adani</t>
  </si>
  <si>
    <t>amazon</t>
  </si>
  <si>
    <t>coffee</t>
  </si>
  <si>
    <t>copper</t>
  </si>
  <si>
    <t>cotton</t>
  </si>
  <si>
    <t>crude</t>
  </si>
  <si>
    <t>gold</t>
  </si>
  <si>
    <t>google</t>
  </si>
  <si>
    <t>unilever</t>
  </si>
  <si>
    <t>icici</t>
  </si>
  <si>
    <t>infosys</t>
  </si>
  <si>
    <t>itc</t>
  </si>
  <si>
    <t>jpmorgan</t>
  </si>
  <si>
    <t>marico</t>
  </si>
  <si>
    <t>nestle</t>
  </si>
  <si>
    <t>pepsico</t>
  </si>
  <si>
    <t>pfizer</t>
  </si>
  <si>
    <t>pg</t>
  </si>
  <si>
    <t>reliance</t>
  </si>
  <si>
    <t>sbi</t>
  </si>
  <si>
    <t>tatasteel</t>
  </si>
  <si>
    <t>PRICES</t>
  </si>
  <si>
    <t>RETURNS</t>
  </si>
  <si>
    <t>STATISTICS</t>
  </si>
  <si>
    <t>Average Monthly Return</t>
  </si>
  <si>
    <t>Monthly Variance</t>
  </si>
  <si>
    <t>Annual Return</t>
  </si>
  <si>
    <t>Annual Variance</t>
  </si>
  <si>
    <t>EXCESS RETURNS</t>
  </si>
  <si>
    <t>VARIANCE - COVARIANCE MATRIX</t>
  </si>
  <si>
    <t>n-1 = 70</t>
  </si>
  <si>
    <t>Risk Free Rate</t>
  </si>
  <si>
    <t>Annual Returns</t>
  </si>
  <si>
    <t>Equally Weighted Portfolio</t>
  </si>
  <si>
    <t>sum</t>
  </si>
  <si>
    <t>Expected Return</t>
  </si>
  <si>
    <t>Risk</t>
  </si>
  <si>
    <t>Sharpe Ratio</t>
  </si>
  <si>
    <t>Optimally Weighted Portfolio</t>
  </si>
  <si>
    <t>Monthly Std. Deviation</t>
  </si>
  <si>
    <t>Weight</t>
  </si>
  <si>
    <t>RFR</t>
  </si>
  <si>
    <t>MONTHLY PRICES</t>
  </si>
  <si>
    <t>MONTHLY RETURNS</t>
  </si>
  <si>
    <t>Return</t>
  </si>
  <si>
    <t>St Dev</t>
  </si>
  <si>
    <t>VARIANCE COVARIANCE MATRIX</t>
  </si>
  <si>
    <t>Portfolio Variance</t>
  </si>
  <si>
    <t>variance covariance by shrinkage estimator is = lambdaA+(1-lambda)*B</t>
  </si>
  <si>
    <t>where lambda = 0.3 in our case</t>
  </si>
  <si>
    <t>lambda</t>
  </si>
  <si>
    <t>Returrns</t>
  </si>
  <si>
    <t>Weights</t>
  </si>
  <si>
    <t>Sum</t>
  </si>
  <si>
    <t>Expected Returns</t>
  </si>
  <si>
    <t>Expected Variance</t>
  </si>
  <si>
    <t>Expected Std Dev</t>
  </si>
  <si>
    <t>Unilever</t>
  </si>
  <si>
    <t>Coffee</t>
  </si>
  <si>
    <t>Portfolio 1</t>
  </si>
  <si>
    <t>Portfolio 2</t>
  </si>
  <si>
    <t>Capital Allocation Line</t>
  </si>
  <si>
    <t>P1</t>
  </si>
  <si>
    <t>P2</t>
  </si>
  <si>
    <t>Mean of Portfolio 1</t>
  </si>
  <si>
    <t>Mean of Portfolio 2</t>
  </si>
  <si>
    <t>Variance of P1</t>
  </si>
  <si>
    <t>Variance of P2</t>
  </si>
  <si>
    <t>Covariance P1 and P2</t>
  </si>
  <si>
    <t>Correlation of P1 and P2</t>
  </si>
  <si>
    <t>Average Returns</t>
  </si>
  <si>
    <t>Proportion of P1</t>
  </si>
  <si>
    <t>Proportion of P2</t>
  </si>
  <si>
    <t>Std.Dev</t>
  </si>
  <si>
    <t>Exp Returns</t>
  </si>
  <si>
    <t>Optimal Portfolio</t>
  </si>
  <si>
    <t>Monthly Returns</t>
  </si>
  <si>
    <t>Monthly Risk</t>
  </si>
  <si>
    <t>Rf</t>
  </si>
  <si>
    <t>Rm</t>
  </si>
  <si>
    <t>Rp</t>
  </si>
  <si>
    <t>x1</t>
  </si>
  <si>
    <t>x2</t>
  </si>
  <si>
    <t>y1</t>
  </si>
  <si>
    <t>y2</t>
  </si>
  <si>
    <t>Rp = Rf + beta * (Rm - Rf)</t>
  </si>
  <si>
    <t>Rm = [(Rp - Rf)/beta] + Rf</t>
  </si>
  <si>
    <t>BetaM</t>
  </si>
  <si>
    <t>RetM</t>
  </si>
  <si>
    <t>SDP</t>
  </si>
  <si>
    <t>beta</t>
  </si>
  <si>
    <t>Market Portfolio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</si>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</sst>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%"/>
    <numFmt numFmtId="167" formatCode="0.0000%"/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6" fillId="33" borderId="10" xfId="0" applyFont="1" applyFill="1" applyBorder="1"/>
    <xf numFmtId="0" fontId="16" fillId="0" borderId="0" xfId="0" applyFont="1"/>
    <xf numFmtId="165" fontId="0" fillId="0" borderId="0" xfId="0" applyNumberFormat="1"/>
    <xf numFmtId="0" fontId="16" fillId="34" borderId="10" xfId="0" applyFont="1" applyFill="1" applyBorder="1" applyAlignment="1">
      <alignment horizontal="center"/>
    </xf>
    <xf numFmtId="0" fontId="16" fillId="33" borderId="0" xfId="0" applyFont="1" applyFill="1" applyBorder="1"/>
    <xf numFmtId="9" fontId="0" fillId="0" borderId="0" xfId="0" applyNumberFormat="1"/>
    <xf numFmtId="0" fontId="16" fillId="0" borderId="10" xfId="0" applyFont="1" applyFill="1" applyBorder="1"/>
    <xf numFmtId="0" fontId="16" fillId="0" borderId="0" xfId="0" applyFont="1" applyFill="1" applyBorder="1"/>
    <xf numFmtId="10" fontId="0" fillId="0" borderId="0" xfId="1" applyNumberFormat="1" applyFont="1"/>
    <xf numFmtId="2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1" applyNumberFormat="1" applyFont="1"/>
    <xf numFmtId="10" fontId="0" fillId="0" borderId="0" xfId="0" applyNumberFormat="1"/>
    <xf numFmtId="0" fontId="16" fillId="0" borderId="10" xfId="0" applyFont="1" applyBorder="1"/>
    <xf numFmtId="14" fontId="0" fillId="0" borderId="10" xfId="0" applyNumberFormat="1" applyFont="1" applyBorder="1"/>
    <xf numFmtId="2" fontId="0" fillId="0" borderId="10" xfId="0" applyNumberFormat="1" applyBorder="1"/>
    <xf numFmtId="0" fontId="0" fillId="0" borderId="0" xfId="0" applyAlignment="1">
      <alignment horizontal="center"/>
    </xf>
    <xf numFmtId="165" fontId="0" fillId="0" borderId="10" xfId="0" applyNumberFormat="1" applyBorder="1"/>
    <xf numFmtId="0" fontId="16" fillId="0" borderId="0" xfId="0" applyFont="1" applyAlignment="1">
      <alignment horizontal="center"/>
    </xf>
    <xf numFmtId="0" fontId="0" fillId="0" borderId="10" xfId="0" applyBorder="1"/>
    <xf numFmtId="10" fontId="0" fillId="0" borderId="10" xfId="1" applyNumberFormat="1" applyFont="1" applyBorder="1"/>
    <xf numFmtId="166" fontId="16" fillId="35" borderId="0" xfId="1" applyNumberFormat="1" applyFont="1" applyFill="1"/>
    <xf numFmtId="10" fontId="0" fillId="0" borderId="0" xfId="1" applyNumberFormat="1" applyFont="1" applyBorder="1"/>
    <xf numFmtId="2" fontId="0" fillId="0" borderId="10" xfId="1" applyNumberFormat="1" applyFont="1" applyBorder="1"/>
    <xf numFmtId="0" fontId="0" fillId="0" borderId="0" xfId="0" applyAlignment="1"/>
    <xf numFmtId="0" fontId="18" fillId="0" borderId="0" xfId="0" applyFont="1"/>
    <xf numFmtId="165" fontId="16" fillId="0" borderId="0" xfId="1" applyNumberFormat="1" applyFont="1"/>
    <xf numFmtId="10" fontId="18" fillId="0" borderId="0" xfId="1" applyNumberFormat="1" applyFont="1"/>
    <xf numFmtId="2" fontId="16" fillId="35" borderId="0" xfId="1" applyNumberFormat="1" applyFont="1" applyFill="1"/>
    <xf numFmtId="0" fontId="19" fillId="0" borderId="10" xfId="0" applyFont="1" applyBorder="1"/>
    <xf numFmtId="2" fontId="16" fillId="0" borderId="10" xfId="0" applyNumberFormat="1" applyFont="1" applyBorder="1"/>
    <xf numFmtId="168" fontId="16" fillId="0" borderId="10" xfId="0" applyNumberFormat="1" applyFont="1" applyBorder="1"/>
    <xf numFmtId="10" fontId="16" fillId="0" borderId="10" xfId="1" applyNumberFormat="1" applyFont="1" applyBorder="1"/>
    <xf numFmtId="10" fontId="19" fillId="0" borderId="10" xfId="1" applyNumberFormat="1" applyFont="1" applyBorder="1"/>
    <xf numFmtId="166" fontId="0" fillId="0" borderId="0" xfId="0" applyNumberFormat="1"/>
    <xf numFmtId="0" fontId="0" fillId="0" borderId="0" xfId="0" quotePrefix="1"/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'Trial 1'!$BO$63:$BO$77</c:f>
              <c:strCache>
                <c:ptCount val="15"/>
                <c:pt idx="0">
                  <c:v>bitcoin</c:v>
                </c:pt>
                <c:pt idx="1">
                  <c:v>tether</c:v>
                </c:pt>
                <c:pt idx="2">
                  <c:v>sp500</c:v>
                </c:pt>
                <c:pt idx="3">
                  <c:v>amazon</c:v>
                </c:pt>
                <c:pt idx="4">
                  <c:v>cotton</c:v>
                </c:pt>
                <c:pt idx="5">
                  <c:v>crude</c:v>
                </c:pt>
                <c:pt idx="6">
                  <c:v>gold</c:v>
                </c:pt>
                <c:pt idx="7">
                  <c:v>google</c:v>
                </c:pt>
                <c:pt idx="8">
                  <c:v>infosys</c:v>
                </c:pt>
                <c:pt idx="9">
                  <c:v>jpmorgan</c:v>
                </c:pt>
                <c:pt idx="10">
                  <c:v>nestle</c:v>
                </c:pt>
                <c:pt idx="11">
                  <c:v>pfizer</c:v>
                </c:pt>
                <c:pt idx="12">
                  <c:v>pg</c:v>
                </c:pt>
                <c:pt idx="13">
                  <c:v>reliance</c:v>
                </c:pt>
                <c:pt idx="14">
                  <c:v>sbi</c:v>
                </c:pt>
              </c:strCache>
            </c:strRef>
          </c:cat>
          <c:val>
            <c:numRef>
              <c:f>'Trial 1'!$BP$63:$BP$77</c:f>
              <c:numCache>
                <c:formatCode>0.00%</c:formatCode>
                <c:ptCount val="15"/>
                <c:pt idx="0">
                  <c:v>0.11866059507381034</c:v>
                </c:pt>
                <c:pt idx="1">
                  <c:v>-0.61182419867813487</c:v>
                </c:pt>
                <c:pt idx="2">
                  <c:v>-2.9880477766448923</c:v>
                </c:pt>
                <c:pt idx="3">
                  <c:v>0.36149009665267262</c:v>
                </c:pt>
                <c:pt idx="4">
                  <c:v>8.1474385808030948E-3</c:v>
                </c:pt>
                <c:pt idx="5">
                  <c:v>0.27346558011757094</c:v>
                </c:pt>
                <c:pt idx="6">
                  <c:v>0.51969757252631099</c:v>
                </c:pt>
                <c:pt idx="7">
                  <c:v>0.90676662183852574</c:v>
                </c:pt>
                <c:pt idx="8">
                  <c:v>0.27210693820558823</c:v>
                </c:pt>
                <c:pt idx="9">
                  <c:v>0.74790942433014307</c:v>
                </c:pt>
                <c:pt idx="10">
                  <c:v>0.33427892923458907</c:v>
                </c:pt>
                <c:pt idx="11">
                  <c:v>0.16984027071122382</c:v>
                </c:pt>
                <c:pt idx="12">
                  <c:v>0.88783549715542864</c:v>
                </c:pt>
                <c:pt idx="13">
                  <c:v>0.17662604200004012</c:v>
                </c:pt>
                <c:pt idx="14">
                  <c:v>-0.17695303325774472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C-49C7-B9E6-BA7A44125FF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'Trial 1'!$BO$63:$BO$77</c:f>
              <c:strCache>
                <c:ptCount val="15"/>
                <c:pt idx="0">
                  <c:v>bitcoin</c:v>
                </c:pt>
                <c:pt idx="1">
                  <c:v>tether</c:v>
                </c:pt>
                <c:pt idx="2">
                  <c:v>sp500</c:v>
                </c:pt>
                <c:pt idx="3">
                  <c:v>amazon</c:v>
                </c:pt>
                <c:pt idx="4">
                  <c:v>cotton</c:v>
                </c:pt>
                <c:pt idx="5">
                  <c:v>crude</c:v>
                </c:pt>
                <c:pt idx="6">
                  <c:v>gold</c:v>
                </c:pt>
                <c:pt idx="7">
                  <c:v>google</c:v>
                </c:pt>
                <c:pt idx="8">
                  <c:v>infosys</c:v>
                </c:pt>
                <c:pt idx="9">
                  <c:v>jpmorgan</c:v>
                </c:pt>
                <c:pt idx="10">
                  <c:v>nestle</c:v>
                </c:pt>
                <c:pt idx="11">
                  <c:v>pfizer</c:v>
                </c:pt>
                <c:pt idx="12">
                  <c:v>pg</c:v>
                </c:pt>
                <c:pt idx="13">
                  <c:v>reliance</c:v>
                </c:pt>
                <c:pt idx="14">
                  <c:v>sbi</c:v>
                </c:pt>
              </c:strCache>
            </c:strRef>
          </c:cat>
          <c:val>
            <c:numRef>
              <c:f>'Trial 1'!$BU$63:$BU$77</c:f>
              <c:numCache>
                <c:formatCode>0.00%</c:formatCode>
                <c:ptCount val="15"/>
                <c:pt idx="0">
                  <c:v>0.1965436892016926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7.8480733443326584E-3</c:v>
                </c:pt>
                <c:pt idx="5">
                  <c:v>0.11068401996175638</c:v>
                </c:pt>
                <c:pt idx="6">
                  <c:v>0.88490956817808353</c:v>
                </c:pt>
                <c:pt idx="7">
                  <c:v>0.80138078610303332</c:v>
                </c:pt>
                <c:pt idx="8">
                  <c:v>0.27009454691672669</c:v>
                </c:pt>
                <c:pt idx="9">
                  <c:v>0</c:v>
                </c:pt>
                <c:pt idx="10">
                  <c:v>0.48604819230970381</c:v>
                </c:pt>
                <c:pt idx="11">
                  <c:v>0</c:v>
                </c:pt>
                <c:pt idx="12">
                  <c:v>0.44599036575780426</c:v>
                </c:pt>
                <c:pt idx="13">
                  <c:v>0.47895322593357331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BC-49C7-B9E6-BA7A44125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71376"/>
        <c:axId val="567871696"/>
      </c:barChart>
      <c:catAx>
        <c:axId val="5678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71696"/>
        <c:crosses val="autoZero"/>
        <c:auto val="1"/>
        <c:lblAlgn val="ctr"/>
        <c:lblOffset val="100"/>
        <c:noMultiLvlLbl val="0"/>
      </c:catAx>
      <c:valAx>
        <c:axId val="56787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'Trial 1'!$BU$21</c:f>
              <c:strCache>
                <c:ptCount val="1"/>
                <c:pt idx="0">
                  <c:v>Monthly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'Trial 1'!$BS$22:$BS$36</c:f>
              <c:strCache>
                <c:ptCount val="15"/>
                <c:pt idx="0">
                  <c:v>bitcoin</c:v>
                </c:pt>
                <c:pt idx="1">
                  <c:v>tether</c:v>
                </c:pt>
                <c:pt idx="2">
                  <c:v>sp500</c:v>
                </c:pt>
                <c:pt idx="3">
                  <c:v>amazon</c:v>
                </c:pt>
                <c:pt idx="4">
                  <c:v>cotton</c:v>
                </c:pt>
                <c:pt idx="5">
                  <c:v>crude</c:v>
                </c:pt>
                <c:pt idx="6">
                  <c:v>gold</c:v>
                </c:pt>
                <c:pt idx="7">
                  <c:v>google</c:v>
                </c:pt>
                <c:pt idx="8">
                  <c:v>infosys</c:v>
                </c:pt>
                <c:pt idx="9">
                  <c:v>jpmorgan</c:v>
                </c:pt>
                <c:pt idx="10">
                  <c:v>nestle</c:v>
                </c:pt>
                <c:pt idx="11">
                  <c:v>pfizer</c:v>
                </c:pt>
                <c:pt idx="12">
                  <c:v>pg</c:v>
                </c:pt>
                <c:pt idx="13">
                  <c:v>reliance</c:v>
                </c:pt>
                <c:pt idx="14">
                  <c:v>sbi</c:v>
                </c:pt>
              </c:strCache>
            </c:strRef>
          </c:cat>
          <c:val>
            <c:numRef>
              <c:f>'Trial 1'!$BU$22:$BU$36</c:f>
              <c:numCache>
                <c:formatCode>0.00%</c:formatCode>
                <c:ptCount val="15"/>
                <c:pt idx="0">
                  <c:v>0.29292357541496539</c:v>
                </c:pt>
                <c:pt idx="1">
                  <c:v>1.6100487017291495E-2</c:v>
                </c:pt>
                <c:pt idx="2">
                  <c:v>4.2424954941049031E-2</c:v>
                </c:pt>
                <c:pt idx="3">
                  <c:v>9.4044177219274924E-2</c:v>
                </c:pt>
                <c:pt idx="4">
                  <c:v>6.6822322481893515E-2</c:v>
                </c:pt>
                <c:pt idx="5">
                  <c:v>0.16352275358976137</c:v>
                </c:pt>
                <c:pt idx="6">
                  <c:v>4.0293213106224551E-2</c:v>
                </c:pt>
                <c:pt idx="7">
                  <c:v>6.46225609291875E-2</c:v>
                </c:pt>
                <c:pt idx="8">
                  <c:v>7.4982718350861829E-2</c:v>
                </c:pt>
                <c:pt idx="9">
                  <c:v>7.3929374314322019E-2</c:v>
                </c:pt>
                <c:pt idx="10">
                  <c:v>6.9811566685871601E-2</c:v>
                </c:pt>
                <c:pt idx="11">
                  <c:v>6.9011417965523583E-2</c:v>
                </c:pt>
                <c:pt idx="12">
                  <c:v>4.51177050191938E-2</c:v>
                </c:pt>
                <c:pt idx="13">
                  <c:v>8.6885572379335599E-2</c:v>
                </c:pt>
                <c:pt idx="14">
                  <c:v>0.12897354796226765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D8-4288-ACA0-0AE35D6D1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68824272"/>
        <c:axId val="568827152"/>
      </c:barChart>
      <c:lineChart>
        <c:grouping val="standard"/>
        <c:varyColors val="0"/>
        <c:ser>
          <c:idx val="0"/>
          <c:order val="0"/>
          <c:tx>
            <c:strRef>
              <c:f>'Trial 1'!$BT$21</c:f>
              <c:strCache>
                <c:ptCount val="1"/>
                <c:pt idx="0">
                  <c:v>Monthly Returns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'Trial 1'!$BS$22:$BS$36</c:f>
              <c:strCache>
                <c:ptCount val="15"/>
                <c:pt idx="0">
                  <c:v>bitcoin</c:v>
                </c:pt>
                <c:pt idx="1">
                  <c:v>tether</c:v>
                </c:pt>
                <c:pt idx="2">
                  <c:v>sp500</c:v>
                </c:pt>
                <c:pt idx="3">
                  <c:v>amazon</c:v>
                </c:pt>
                <c:pt idx="4">
                  <c:v>cotton</c:v>
                </c:pt>
                <c:pt idx="5">
                  <c:v>crude</c:v>
                </c:pt>
                <c:pt idx="6">
                  <c:v>gold</c:v>
                </c:pt>
                <c:pt idx="7">
                  <c:v>google</c:v>
                </c:pt>
                <c:pt idx="8">
                  <c:v>infosys</c:v>
                </c:pt>
                <c:pt idx="9">
                  <c:v>jpmorgan</c:v>
                </c:pt>
                <c:pt idx="10">
                  <c:v>nestle</c:v>
                </c:pt>
                <c:pt idx="11">
                  <c:v>pfizer</c:v>
                </c:pt>
                <c:pt idx="12">
                  <c:v>pg</c:v>
                </c:pt>
                <c:pt idx="13">
                  <c:v>reliance</c:v>
                </c:pt>
                <c:pt idx="14">
                  <c:v>sbi</c:v>
                </c:pt>
              </c:strCache>
            </c:strRef>
          </c:cat>
          <c:val>
            <c:numRef>
              <c:f>'Trial 1'!$BT$22:$BT$36</c:f>
              <c:numCache>
                <c:formatCode>0.00%</c:formatCode>
                <c:ptCount val="15"/>
                <c:pt idx="0">
                  <c:v>0.10842952247759305</c:v>
                </c:pt>
                <c:pt idx="1">
                  <c:v>1.2959775436077972E-4</c:v>
                </c:pt>
                <c:pt idx="2">
                  <c:v>1.1364994162570155E-2</c:v>
                </c:pt>
                <c:pt idx="3">
                  <c:v>3.2493319735491855E-2</c:v>
                </c:pt>
                <c:pt idx="4">
                  <c:v>1.0448077857843859E-2</c:v>
                </c:pt>
                <c:pt idx="5">
                  <c:v>1.9678112987852391E-2</c:v>
                </c:pt>
                <c:pt idx="6">
                  <c:v>7.4890235588448081E-3</c:v>
                </c:pt>
                <c:pt idx="7">
                  <c:v>2.4974381257118441E-2</c:v>
                </c:pt>
                <c:pt idx="8">
                  <c:v>2.0512827838526527E-2</c:v>
                </c:pt>
                <c:pt idx="9">
                  <c:v>1.6761514630431483E-2</c:v>
                </c:pt>
                <c:pt idx="10">
                  <c:v>1.7744580064072882E-2</c:v>
                </c:pt>
                <c:pt idx="11">
                  <c:v>1.1423670023532307E-2</c:v>
                </c:pt>
                <c:pt idx="12">
                  <c:v>1.3442438766307643E-2</c:v>
                </c:pt>
                <c:pt idx="13">
                  <c:v>2.8583292478484876E-2</c:v>
                </c:pt>
                <c:pt idx="14">
                  <c:v>1.6832431149116908E-2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D8-4288-ACA0-0AE35D6D1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824272"/>
        <c:axId val="568827152"/>
      </c:lineChart>
      <c:catAx>
        <c:axId val="56882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827152"/>
        <c:crosses val="autoZero"/>
        <c:auto val="1"/>
        <c:lblAlgn val="ctr"/>
        <c:lblOffset val="100"/>
        <c:noMultiLvlLbl val="0"/>
      </c:catAx>
      <c:valAx>
        <c:axId val="56882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82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'Trial 1'!$AR$78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'Trial 1'!$AQ$79:$AQ$93</c:f>
              <c:strCache>
                <c:ptCount val="15"/>
                <c:pt idx="0">
                  <c:v>bitcoin</c:v>
                </c:pt>
                <c:pt idx="1">
                  <c:v>tether</c:v>
                </c:pt>
                <c:pt idx="2">
                  <c:v>sp500</c:v>
                </c:pt>
                <c:pt idx="3">
                  <c:v>amazon</c:v>
                </c:pt>
                <c:pt idx="4">
                  <c:v>cotton</c:v>
                </c:pt>
                <c:pt idx="5">
                  <c:v>crude</c:v>
                </c:pt>
                <c:pt idx="6">
                  <c:v>gold</c:v>
                </c:pt>
                <c:pt idx="7">
                  <c:v>google</c:v>
                </c:pt>
                <c:pt idx="8">
                  <c:v>infosys</c:v>
                </c:pt>
                <c:pt idx="9">
                  <c:v>jpmorgan</c:v>
                </c:pt>
                <c:pt idx="10">
                  <c:v>nestle</c:v>
                </c:pt>
                <c:pt idx="11">
                  <c:v>pfizer</c:v>
                </c:pt>
                <c:pt idx="12">
                  <c:v>pg</c:v>
                </c:pt>
                <c:pt idx="13">
                  <c:v>reliance</c:v>
                </c:pt>
                <c:pt idx="14">
                  <c:v>sbi</c:v>
                </c:pt>
              </c:strCache>
            </c:strRef>
          </c:cat>
          <c:val>
            <c:numRef>
              <c:f>'Trial 1'!$AR$79:$AR$93</c:f>
              <c:numCache>
                <c:formatCode>0.00%</c:formatCode>
                <c:ptCount val="15"/>
                <c:pt idx="0">
                  <c:v>5.2684001281053661E-2</c:v>
                </c:pt>
                <c:pt idx="1">
                  <c:v>0</c:v>
                </c:pt>
                <c:pt idx="2">
                  <c:v>0</c:v>
                </c:pt>
                <c:pt idx="3">
                  <c:v>0.10026153169106242</c:v>
                </c:pt>
                <c:pt idx="4">
                  <c:v>1.7596974046515449E-2</c:v>
                </c:pt>
                <c:pt idx="5">
                  <c:v>2.3634486385452506E-2</c:v>
                </c:pt>
                <c:pt idx="6">
                  <c:v>9.2468079371318332E-2</c:v>
                </c:pt>
                <c:pt idx="7">
                  <c:v>0.17830048789302849</c:v>
                </c:pt>
                <c:pt idx="8">
                  <c:v>9.8680229469468833E-2</c:v>
                </c:pt>
                <c:pt idx="9">
                  <c:v>4.8586218693191477E-2</c:v>
                </c:pt>
                <c:pt idx="10">
                  <c:v>0.10966581154050674</c:v>
                </c:pt>
                <c:pt idx="11">
                  <c:v>6.5134858348194916E-3</c:v>
                </c:pt>
                <c:pt idx="12">
                  <c:v>0.15343079086735517</c:v>
                </c:pt>
                <c:pt idx="13">
                  <c:v>0.11817790292622743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3-470B-BEF8-A5C920BFE3BA}"/>
            </c:ext>
          </c:extLst>
        </c:ser>
        <c:ser>
          <c:idx val="1"/>
          <c:order val="1"/>
          <c:tx>
            <c:strRef>
              <c:f>'Trial 1'!$AS$78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'Trial 1'!$AQ$79:$AQ$93</c:f>
              <c:strCache>
                <c:ptCount val="15"/>
                <c:pt idx="0">
                  <c:v>bitcoin</c:v>
                </c:pt>
                <c:pt idx="1">
                  <c:v>tether</c:v>
                </c:pt>
                <c:pt idx="2">
                  <c:v>sp500</c:v>
                </c:pt>
                <c:pt idx="3">
                  <c:v>amazon</c:v>
                </c:pt>
                <c:pt idx="4">
                  <c:v>cotton</c:v>
                </c:pt>
                <c:pt idx="5">
                  <c:v>crude</c:v>
                </c:pt>
                <c:pt idx="6">
                  <c:v>gold</c:v>
                </c:pt>
                <c:pt idx="7">
                  <c:v>google</c:v>
                </c:pt>
                <c:pt idx="8">
                  <c:v>infosys</c:v>
                </c:pt>
                <c:pt idx="9">
                  <c:v>jpmorgan</c:v>
                </c:pt>
                <c:pt idx="10">
                  <c:v>nestle</c:v>
                </c:pt>
                <c:pt idx="11">
                  <c:v>pfizer</c:v>
                </c:pt>
                <c:pt idx="12">
                  <c:v>pg</c:v>
                </c:pt>
                <c:pt idx="13">
                  <c:v>reliance</c:v>
                </c:pt>
                <c:pt idx="14">
                  <c:v>sbi</c:v>
                </c:pt>
              </c:strCache>
            </c:strRef>
          </c:cat>
          <c:val>
            <c:numRef>
              <c:f>'Trial 1'!$AS$79:$AS$93</c:f>
              <c:numCache>
                <c:formatCode>0.00%</c:formatCode>
                <c:ptCount val="15"/>
                <c:pt idx="0">
                  <c:v>3.975626204215417E-2</c:v>
                </c:pt>
                <c:pt idx="1">
                  <c:v>0</c:v>
                </c:pt>
                <c:pt idx="2">
                  <c:v>4.579299917368148E-2</c:v>
                </c:pt>
                <c:pt idx="3">
                  <c:v>8.6891332495381515E-2</c:v>
                </c:pt>
                <c:pt idx="4">
                  <c:v>3.377502989251073E-2</c:v>
                </c:pt>
                <c:pt idx="5">
                  <c:v>1.9166821426876399E-2</c:v>
                </c:pt>
                <c:pt idx="6">
                  <c:v>0.10814967676793134</c:v>
                </c:pt>
                <c:pt idx="7">
                  <c:v>0.15128854844727338</c:v>
                </c:pt>
                <c:pt idx="8">
                  <c:v>8.7400686747383799E-2</c:v>
                </c:pt>
                <c:pt idx="9">
                  <c:v>5.3951724403031087E-2</c:v>
                </c:pt>
                <c:pt idx="10">
                  <c:v>9.5259860097194532E-2</c:v>
                </c:pt>
                <c:pt idx="11">
                  <c:v>2.5283789878574006E-2</c:v>
                </c:pt>
                <c:pt idx="12">
                  <c:v>0.14913131808100316</c:v>
                </c:pt>
                <c:pt idx="13">
                  <c:v>9.8478957418655935E-2</c:v>
                </c:pt>
                <c:pt idx="14">
                  <c:v>5.6729917701795769E-3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23-470B-BEF8-A5C920BFE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788816"/>
        <c:axId val="256792016"/>
      </c:barChart>
      <c:catAx>
        <c:axId val="25678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792016"/>
        <c:crosses val="autoZero"/>
        <c:auto val="1"/>
        <c:lblAlgn val="ctr"/>
        <c:lblOffset val="100"/>
        <c:noMultiLvlLbl val="0"/>
      </c:catAx>
      <c:valAx>
        <c:axId val="25679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78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2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3200" b="1" i="0" baseline="0">
                <a:solidFill>
                  <a:srgbClr val="FF0000"/>
                </a:solidFill>
                <a:effectLst/>
              </a:rPr>
              <a:t>Efficient Frontier &amp; CAL</a:t>
            </a:r>
            <a:endParaRPr lang="en-IN" sz="3200">
              <a:solidFill>
                <a:srgbClr val="FF0000"/>
              </a:solidFill>
              <a:effectLst/>
            </a:endParaRPr>
          </a:p>
        </c:rich>
      </c:tx>
      <c:layout>
        <c:manualLayout>
          <c:xMode val="edge"/>
          <c:yMode val="edge"/>
          <c:x val="0.29057499194685305"/>
          <c:y val="1.39165017202038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2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Frontier'!$J$34:$J$74</c:f>
              <c:numCache>
                <c:formatCode>0.00%</c:formatCode>
                <c:ptCount val="41"/>
                <c:pt idx="0">
                  <c:v>8.2411383042998596E-2</c:v>
                </c:pt>
                <c:pt idx="1">
                  <c:v>8.0457714783083362E-2</c:v>
                </c:pt>
                <c:pt idx="2">
                  <c:v>7.8741648438243855E-2</c:v>
                </c:pt>
                <c:pt idx="3">
                  <c:v>7.7279014273138158E-2</c:v>
                </c:pt>
                <c:pt idx="4">
                  <c:v>7.6084429503570569E-2</c:v>
                </c:pt>
                <c:pt idx="5">
                  <c:v>7.5170674443825566E-2</c:v>
                </c:pt>
                <c:pt idx="6">
                  <c:v>7.4548076416465686E-2</c:v>
                </c:pt>
                <c:pt idx="7">
                  <c:v>7.4223962546139777E-2</c:v>
                </c:pt>
                <c:pt idx="8">
                  <c:v>7.4202244253837285E-2</c:v>
                </c:pt>
                <c:pt idx="9">
                  <c:v>7.4483186063442883E-2</c:v>
                </c:pt>
                <c:pt idx="10">
                  <c:v>7.5063389729059515E-2</c:v>
                </c:pt>
                <c:pt idx="11">
                  <c:v>7.5935995856193081E-2</c:v>
                </c:pt>
                <c:pt idx="12">
                  <c:v>7.7091075834539807E-2</c:v>
                </c:pt>
                <c:pt idx="13">
                  <c:v>7.8516163925536217E-2</c:v>
                </c:pt>
                <c:pt idx="14">
                  <c:v>8.0196867391666052E-2</c:v>
                </c:pt>
                <c:pt idx="15">
                  <c:v>8.2117492648589654E-2</c:v>
                </c:pt>
                <c:pt idx="16">
                  <c:v>8.4261635255588024E-2</c:v>
                </c:pt>
                <c:pt idx="17">
                  <c:v>8.6612696936420569E-2</c:v>
                </c:pt>
                <c:pt idx="18">
                  <c:v>8.915430939026231E-2</c:v>
                </c:pt>
                <c:pt idx="19">
                  <c:v>9.1870659150290676E-2</c:v>
                </c:pt>
                <c:pt idx="20">
                  <c:v>9.4746718466462251E-2</c:v>
                </c:pt>
                <c:pt idx="21">
                  <c:v>9.7768393794810421E-2</c:v>
                </c:pt>
                <c:pt idx="22">
                  <c:v>0.1009226065253523</c:v>
                </c:pt>
                <c:pt idx="23">
                  <c:v>0.1041973210218235</c:v>
                </c:pt>
                <c:pt idx="24">
                  <c:v>0.10758153385213789</c:v>
                </c:pt>
                <c:pt idx="25">
                  <c:v>0.11106523606166036</c:v>
                </c:pt>
                <c:pt idx="26">
                  <c:v>0.11463935805161281</c:v>
                </c:pt>
                <c:pt idx="27">
                  <c:v>0.11829570442386875</c:v>
                </c:pt>
                <c:pt idx="28">
                  <c:v>0.12202688422389819</c:v>
                </c:pt>
                <c:pt idx="29">
                  <c:v>0.12582624042403034</c:v>
                </c:pt>
                <c:pt idx="30">
                  <c:v>0.1296877812390165</c:v>
                </c:pt>
                <c:pt idx="31">
                  <c:v>0.13360611491901128</c:v>
                </c:pt>
                <c:pt idx="32">
                  <c:v>0.13757638897138183</c:v>
                </c:pt>
                <c:pt idx="33">
                  <c:v>0.14159423427053017</c:v>
                </c:pt>
                <c:pt idx="34">
                  <c:v>0.14565571417733833</c:v>
                </c:pt>
                <c:pt idx="35">
                  <c:v>0.14975727856756438</c:v>
                </c:pt>
                <c:pt idx="36">
                  <c:v>0.15389572252995051</c:v>
                </c:pt>
                <c:pt idx="37">
                  <c:v>0.15806814941558578</c:v>
                </c:pt>
                <c:pt idx="38">
                  <c:v>0.16227193788181701</c:v>
                </c:pt>
                <c:pt idx="39">
                  <c:v>0.16650471256325583</c:v>
                </c:pt>
                <c:pt idx="40">
                  <c:v>0.17076431800942643</c:v>
                </c:pt>
              </c:numCache>
            </c:numRef>
          </c:xVal>
          <c:yVal>
            <c:numRef>
              <c:f>'Efficient Frontier'!$K$34:$K$74</c:f>
              <c:numCache>
                <c:formatCode>0.00%</c:formatCode>
                <c:ptCount val="41"/>
                <c:pt idx="0">
                  <c:v>0.12078224681106109</c:v>
                </c:pt>
                <c:pt idx="1">
                  <c:v>0.1282816912831195</c:v>
                </c:pt>
                <c:pt idx="2">
                  <c:v>0.13578113575517814</c:v>
                </c:pt>
                <c:pt idx="3">
                  <c:v>0.14328058022723655</c:v>
                </c:pt>
                <c:pt idx="4">
                  <c:v>0.15078002469929475</c:v>
                </c:pt>
                <c:pt idx="5">
                  <c:v>0.15827946917135316</c:v>
                </c:pt>
                <c:pt idx="6">
                  <c:v>0.16577891364341157</c:v>
                </c:pt>
                <c:pt idx="7">
                  <c:v>0.17327835811547021</c:v>
                </c:pt>
                <c:pt idx="8">
                  <c:v>0.18077780258752862</c:v>
                </c:pt>
                <c:pt idx="9">
                  <c:v>0.18827724705958704</c:v>
                </c:pt>
                <c:pt idx="10">
                  <c:v>0.19577669153164556</c:v>
                </c:pt>
                <c:pt idx="11">
                  <c:v>0.20327613600370398</c:v>
                </c:pt>
                <c:pt idx="12">
                  <c:v>0.21077558047576239</c:v>
                </c:pt>
                <c:pt idx="13">
                  <c:v>0.21827502494782081</c:v>
                </c:pt>
                <c:pt idx="14">
                  <c:v>0.22577446941987922</c:v>
                </c:pt>
                <c:pt idx="15">
                  <c:v>0.23327391389193769</c:v>
                </c:pt>
                <c:pt idx="16">
                  <c:v>0.24077335836399616</c:v>
                </c:pt>
                <c:pt idx="17">
                  <c:v>0.24827280283605463</c:v>
                </c:pt>
                <c:pt idx="18">
                  <c:v>0.25577224730811304</c:v>
                </c:pt>
                <c:pt idx="19">
                  <c:v>0.26327169178017146</c:v>
                </c:pt>
                <c:pt idx="20">
                  <c:v>0.27077113625222993</c:v>
                </c:pt>
                <c:pt idx="21">
                  <c:v>0.27827058072428834</c:v>
                </c:pt>
                <c:pt idx="22">
                  <c:v>0.28577002519634681</c:v>
                </c:pt>
                <c:pt idx="23">
                  <c:v>0.29326946966840528</c:v>
                </c:pt>
                <c:pt idx="24">
                  <c:v>0.30076891414046369</c:v>
                </c:pt>
                <c:pt idx="25">
                  <c:v>0.30826835861252211</c:v>
                </c:pt>
                <c:pt idx="26">
                  <c:v>0.31576780308458058</c:v>
                </c:pt>
                <c:pt idx="27">
                  <c:v>0.32326724755663905</c:v>
                </c:pt>
                <c:pt idx="28">
                  <c:v>0.33076669202869746</c:v>
                </c:pt>
                <c:pt idx="29">
                  <c:v>0.33826613650075588</c:v>
                </c:pt>
                <c:pt idx="30">
                  <c:v>0.34576558097281435</c:v>
                </c:pt>
                <c:pt idx="31">
                  <c:v>0.35326502544487282</c:v>
                </c:pt>
                <c:pt idx="32">
                  <c:v>0.36076446991693123</c:v>
                </c:pt>
                <c:pt idx="33">
                  <c:v>0.36826391438898964</c:v>
                </c:pt>
                <c:pt idx="34">
                  <c:v>0.37576335886104828</c:v>
                </c:pt>
                <c:pt idx="35">
                  <c:v>0.38326280333310658</c:v>
                </c:pt>
                <c:pt idx="36">
                  <c:v>0.390762247805165</c:v>
                </c:pt>
                <c:pt idx="37">
                  <c:v>0.39826169227722341</c:v>
                </c:pt>
                <c:pt idx="38">
                  <c:v>0.40576113674928171</c:v>
                </c:pt>
                <c:pt idx="39">
                  <c:v>0.41326058122134035</c:v>
                </c:pt>
                <c:pt idx="40">
                  <c:v>0.42076002569339876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2F-4918-98C3-94FFDCB99A17}"/>
            </c:ext>
          </c:extLst>
        </c:ser>
        <c:ser>
          <c:idx val="1"/>
          <c:order val="1"/>
          <c:tx>
            <c:v>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7206148693792853E-2"/>
                  <c:y val="5.11696083147793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D2F-4918-98C3-94FFDCB99A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'Efficient Frontier'!$P$35:$P$37</c:f>
              <c:numCache>
                <c:formatCode>0.00%</c:formatCode>
                <c:ptCount val="3"/>
                <c:pt idx="0">
                  <c:v>0</c:v>
                </c:pt>
                <c:pt idx="1">
                  <c:v>0.1009226065253523</c:v>
                </c:pt>
                <c:pt idx="2">
                  <c:v>0.2018452130507046</c:v>
                </c:pt>
              </c:numCache>
            </c:numRef>
          </c:xVal>
          <c:yVal>
            <c:numRef>
              <c:f>'Efficient Frontier'!$O$35:$O$37</c:f>
              <c:numCache>
                <c:formatCode>0.00%</c:formatCode>
                <c:ptCount val="3"/>
                <c:pt idx="0">
                  <c:v>0.05</c:v>
                </c:pt>
                <c:pt idx="1">
                  <c:v>0.28577002519634681</c:v>
                </c:pt>
                <c:pt idx="2">
                  <c:v>0.52154005039269358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D2F-4918-98C3-94FFDCB99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401104"/>
        <c:axId val="558399824"/>
      </c:scatterChart>
      <c:valAx>
        <c:axId val="558401104"/>
        <c:scaling>
          <c:orientation val="minMax"/>
          <c:max val="0.2200000000000000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IN" sz="2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IN" sz="2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rPr>
                  <a:t>Standard Deviation (Risk)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IN" sz="28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99824"/>
        <c:crosses val="autoZero"/>
        <c:crossBetween val="midCat"/>
        <c:majorUnit val="2.0000000000000004E-2"/>
      </c:valAx>
      <c:valAx>
        <c:axId val="558399824"/>
        <c:scaling>
          <c:orientation val="minMax"/>
          <c:max val="0.55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 i="0" baseline="0">
                    <a:effectLst/>
                  </a:rPr>
                  <a:t>Return</a:t>
                </a:r>
                <a:endParaRPr lang="en-IN" sz="2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01104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558800</xdr:colOff>
      <xdr:row>73</xdr:row>
      <xdr:rowOff>173567</xdr:rowOff>
    </xdr:from>
    <xdr:to>
      <xdr:col>64</xdr:col>
      <xdr:colOff>254000</xdr:colOff>
      <xdr:row>88</xdr:row>
      <xdr:rowOff>122767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471C7F-22A7-4489-8D2F-FD6E388FA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111512</xdr:colOff>
      <xdr:row>24</xdr:row>
      <xdr:rowOff>105936</xdr:rowOff>
    </xdr:from>
    <xdr:to>
      <xdr:col>51</xdr:col>
      <xdr:colOff>371708</xdr:colOff>
      <xdr:row>39</xdr:row>
      <xdr:rowOff>61331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FAEF3-1032-4459-AD66-71F57E376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557560</xdr:colOff>
      <xdr:row>73</xdr:row>
      <xdr:rowOff>105936</xdr:rowOff>
    </xdr:from>
    <xdr:to>
      <xdr:col>56</xdr:col>
      <xdr:colOff>204438</xdr:colOff>
      <xdr:row>88</xdr:row>
      <xdr:rowOff>61331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7362D2-3A71-45D5-9C6D-D131D2842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664027</xdr:colOff>
      <xdr:row>37</xdr:row>
      <xdr:rowOff>174172</xdr:rowOff>
    </xdr:from>
    <xdr:to>
      <xdr:col>27</xdr:col>
      <xdr:colOff>1</xdr:colOff>
      <xdr:row>68</xdr:row>
      <xdr:rowOff>10886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D1797C-DAE3-48B7-BE61-15A6C9BCE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34"/>
  <sheetViews>
    <sheetView topLeftCell="A14" zoomScale="88" zoomScaleNormal="235" workbookViewId="0">
      <selection activeCell="AC75" sqref="AC75"/>
    </sheetView>
  </sheetViews>
  <sheetFormatPr defaultRowHeight="14.4" x14ac:dyDescent="0.3"/>
  <cols>
    <col min="1" max="1" width="12.6640625" bestFit="1" customWidth="1"/>
    <col min="2" max="2" width="11.6640625" bestFit="1" customWidth="1"/>
    <col min="3" max="4" width="9" bestFit="1" customWidth="1"/>
    <col min="5" max="5" width="10.44140625" bestFit="1" customWidth="1"/>
    <col min="6" max="6" width="11.21875" bestFit="1" customWidth="1"/>
    <col min="7" max="7" width="9" bestFit="1" customWidth="1"/>
    <col min="8" max="8" width="10.44140625" bestFit="1" customWidth="1"/>
    <col min="9" max="9" width="9.21875" bestFit="1" customWidth="1"/>
    <col min="10" max="12" width="9" bestFit="1" customWidth="1"/>
    <col min="13" max="13" width="10" bestFit="1" customWidth="1"/>
    <col min="14" max="15" width="10.44140625" bestFit="1" customWidth="1"/>
    <col min="16" max="16" width="9.33203125" bestFit="1" customWidth="1"/>
    <col min="17" max="17" width="9.109375" bestFit="1" customWidth="1"/>
    <col min="18" max="18" width="9.33203125" bestFit="1" customWidth="1"/>
    <col min="19" max="19" width="9.109375" bestFit="1" customWidth="1"/>
    <col min="20" max="20" width="9.33203125" bestFit="1" customWidth="1"/>
    <col min="21" max="21" width="11.33203125" bestFit="1" customWidth="1"/>
    <col min="22" max="24" width="9.109375" bestFit="1" customWidth="1"/>
    <col min="25" max="25" width="10.5546875" bestFit="1" customWidth="1"/>
    <col min="26" max="26" width="9.33203125" bestFit="1" customWidth="1"/>
    <col min="27" max="27" width="11.77734375" bestFit="1" customWidth="1"/>
    <col min="29" max="29" width="9" bestFit="1" customWidth="1"/>
    <col min="30" max="30" width="13.77734375" bestFit="1" customWidth="1"/>
    <col min="31" max="54" width="9" bestFit="1" customWidth="1"/>
    <col min="56" max="56" width="22.44140625" bestFit="1" customWidth="1"/>
    <col min="57" max="57" width="16.5546875" style="6" customWidth="1"/>
    <col min="58" max="58" width="13.77734375" bestFit="1" customWidth="1"/>
    <col min="59" max="59" width="16.109375" bestFit="1" customWidth="1"/>
    <col min="60" max="60" width="25.77734375" bestFit="1" customWidth="1"/>
    <col min="61" max="61" width="13.109375" bestFit="1" customWidth="1"/>
    <col min="62" max="68" width="13.77734375" bestFit="1" customWidth="1"/>
    <col min="69" max="70" width="13.109375" bestFit="1" customWidth="1"/>
    <col min="71" max="71" width="9" bestFit="1" customWidth="1"/>
    <col min="72" max="72" width="13.77734375" bestFit="1" customWidth="1"/>
    <col min="73" max="73" width="13.109375" bestFit="1" customWidth="1"/>
    <col min="74" max="74" width="9" bestFit="1" customWidth="1"/>
    <col min="75" max="75" width="13.77734375" bestFit="1" customWidth="1"/>
    <col min="76" max="76" width="13.109375" bestFit="1" customWidth="1"/>
    <col min="77" max="77" width="13.77734375" bestFit="1" customWidth="1"/>
    <col min="78" max="81" width="13.109375" bestFit="1" customWidth="1"/>
    <col min="82" max="82" width="9" bestFit="1" customWidth="1"/>
  </cols>
  <sheetData>
    <row r="1" spans="1:83" x14ac:dyDescent="0.3">
      <c r="B1" s="41" t="s">
        <v>48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C1" s="41" t="s">
        <v>49</v>
      </c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E1" s="41" t="s">
        <v>29</v>
      </c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</row>
    <row r="2" spans="1:83" x14ac:dyDescent="0.3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12</v>
      </c>
      <c r="N2" s="18" t="s">
        <v>13</v>
      </c>
      <c r="O2" s="18" t="s">
        <v>14</v>
      </c>
      <c r="P2" s="18" t="s">
        <v>15</v>
      </c>
      <c r="Q2" s="18" t="s">
        <v>16</v>
      </c>
      <c r="R2" s="18" t="s">
        <v>17</v>
      </c>
      <c r="S2" s="18" t="s">
        <v>18</v>
      </c>
      <c r="T2" s="18" t="s">
        <v>19</v>
      </c>
      <c r="U2" s="18" t="s">
        <v>20</v>
      </c>
      <c r="V2" s="18" t="s">
        <v>21</v>
      </c>
      <c r="W2" s="18" t="s">
        <v>22</v>
      </c>
      <c r="X2" s="18" t="s">
        <v>23</v>
      </c>
      <c r="Y2" s="18" t="s">
        <v>24</v>
      </c>
      <c r="Z2" s="18" t="s">
        <v>25</v>
      </c>
      <c r="AA2" s="18" t="s">
        <v>26</v>
      </c>
      <c r="AC2" s="18" t="s">
        <v>1</v>
      </c>
      <c r="AD2" s="18" t="s">
        <v>2</v>
      </c>
      <c r="AE2" s="18" t="s">
        <v>3</v>
      </c>
      <c r="AF2" s="18" t="s">
        <v>4</v>
      </c>
      <c r="AG2" s="18" t="s">
        <v>5</v>
      </c>
      <c r="AH2" s="18" t="s">
        <v>6</v>
      </c>
      <c r="AI2" s="18" t="s">
        <v>7</v>
      </c>
      <c r="AJ2" s="18" t="s">
        <v>8</v>
      </c>
      <c r="AK2" s="18" t="s">
        <v>9</v>
      </c>
      <c r="AL2" s="18" t="s">
        <v>10</v>
      </c>
      <c r="AM2" s="18" t="s">
        <v>11</v>
      </c>
      <c r="AN2" s="18" t="s">
        <v>12</v>
      </c>
      <c r="AO2" s="18" t="s">
        <v>13</v>
      </c>
      <c r="AP2" s="18" t="s">
        <v>14</v>
      </c>
      <c r="AQ2" s="18" t="s">
        <v>15</v>
      </c>
      <c r="AR2" s="18" t="s">
        <v>16</v>
      </c>
      <c r="AS2" s="18" t="s">
        <v>17</v>
      </c>
      <c r="AT2" s="18" t="s">
        <v>18</v>
      </c>
      <c r="AU2" s="18" t="s">
        <v>19</v>
      </c>
      <c r="AV2" s="18" t="s">
        <v>20</v>
      </c>
      <c r="AW2" s="18" t="s">
        <v>21</v>
      </c>
      <c r="AX2" s="18" t="s">
        <v>22</v>
      </c>
      <c r="AY2" s="18" t="s">
        <v>23</v>
      </c>
      <c r="AZ2" s="18" t="s">
        <v>24</v>
      </c>
      <c r="BA2" s="18" t="s">
        <v>25</v>
      </c>
      <c r="BB2" s="18" t="s">
        <v>26</v>
      </c>
      <c r="BE2" s="18" t="s">
        <v>1</v>
      </c>
      <c r="BF2" s="18" t="s">
        <v>2</v>
      </c>
      <c r="BG2" s="18" t="s">
        <v>3</v>
      </c>
      <c r="BH2" s="18" t="s">
        <v>4</v>
      </c>
      <c r="BI2" s="18" t="s">
        <v>5</v>
      </c>
      <c r="BJ2" s="18" t="s">
        <v>6</v>
      </c>
      <c r="BK2" s="18" t="s">
        <v>7</v>
      </c>
      <c r="BL2" s="18" t="s">
        <v>8</v>
      </c>
      <c r="BM2" s="18" t="s">
        <v>9</v>
      </c>
      <c r="BN2" s="18" t="s">
        <v>10</v>
      </c>
      <c r="BO2" s="18" t="s">
        <v>11</v>
      </c>
      <c r="BP2" s="18" t="s">
        <v>12</v>
      </c>
      <c r="BQ2" s="18" t="s">
        <v>13</v>
      </c>
      <c r="BR2" s="18" t="s">
        <v>14</v>
      </c>
      <c r="BS2" s="18" t="s">
        <v>15</v>
      </c>
      <c r="BT2" s="18" t="s">
        <v>16</v>
      </c>
      <c r="BU2" s="18" t="s">
        <v>17</v>
      </c>
      <c r="BV2" s="18" t="s">
        <v>18</v>
      </c>
      <c r="BW2" s="18" t="s">
        <v>19</v>
      </c>
      <c r="BX2" s="18" t="s">
        <v>20</v>
      </c>
      <c r="BY2" s="18" t="s">
        <v>21</v>
      </c>
      <c r="BZ2" s="18" t="s">
        <v>22</v>
      </c>
      <c r="CA2" s="18" t="s">
        <v>23</v>
      </c>
      <c r="CB2" s="18" t="s">
        <v>24</v>
      </c>
      <c r="CC2" s="18" t="s">
        <v>25</v>
      </c>
      <c r="CD2" s="18" t="s">
        <v>26</v>
      </c>
    </row>
    <row r="3" spans="1:83" x14ac:dyDescent="0.3">
      <c r="A3" s="19">
        <v>42008</v>
      </c>
      <c r="B3" s="20">
        <v>236.14500000000001</v>
      </c>
      <c r="C3" s="20">
        <v>1</v>
      </c>
      <c r="D3" s="20">
        <v>1E-4</v>
      </c>
      <c r="E3" s="20">
        <v>2085.5100000000002</v>
      </c>
      <c r="F3" s="20">
        <v>8181.5</v>
      </c>
      <c r="G3" s="20">
        <v>42.95</v>
      </c>
      <c r="H3" s="20">
        <v>421.78</v>
      </c>
      <c r="I3" s="20">
        <v>136.55000000000001</v>
      </c>
      <c r="J3" s="20">
        <v>2.89</v>
      </c>
      <c r="K3" s="20">
        <v>68.12</v>
      </c>
      <c r="L3" s="20">
        <v>59.63</v>
      </c>
      <c r="M3" s="20">
        <v>1182.4000000000001</v>
      </c>
      <c r="N3" s="20">
        <v>537.34</v>
      </c>
      <c r="O3" s="20">
        <v>761.72659999999996</v>
      </c>
      <c r="P3" s="20">
        <v>281.0795</v>
      </c>
      <c r="Q3" s="20">
        <v>6.3761999999999999</v>
      </c>
      <c r="R3" s="20">
        <v>175.57320000000001</v>
      </c>
      <c r="S3" s="20">
        <v>52.2196</v>
      </c>
      <c r="T3" s="20">
        <v>179.1705</v>
      </c>
      <c r="U3" s="20">
        <v>5960.1899000000003</v>
      </c>
      <c r="V3" s="20">
        <v>77.524199999999993</v>
      </c>
      <c r="W3" s="20">
        <v>24.604199999999999</v>
      </c>
      <c r="X3" s="20">
        <v>64.760199999999998</v>
      </c>
      <c r="Y3" s="20">
        <v>407.18329999999997</v>
      </c>
      <c r="Z3" s="20">
        <v>258.19330000000002</v>
      </c>
      <c r="AA3" s="20">
        <v>292.53289999999998</v>
      </c>
      <c r="AC3" s="22">
        <f>((B4/B3)-1)</f>
        <v>-2.5217557009464597E-2</v>
      </c>
      <c r="AD3" s="22">
        <f t="shared" ref="AD3:BB3" si="0">((C4/C3)-1)</f>
        <v>0</v>
      </c>
      <c r="AE3" s="22">
        <f t="shared" si="0"/>
        <v>1</v>
      </c>
      <c r="AF3" s="22">
        <f t="shared" si="0"/>
        <v>1.0491438545008114E-2</v>
      </c>
      <c r="AG3" s="22">
        <f t="shared" si="0"/>
        <v>3.0819580761474175E-2</v>
      </c>
      <c r="AH3" s="22">
        <f t="shared" si="0"/>
        <v>-9.3131548311990664E-2</v>
      </c>
      <c r="AI3" s="22">
        <f t="shared" si="0"/>
        <v>1.7663236758499901E-2</v>
      </c>
      <c r="AJ3" s="22">
        <f t="shared" si="0"/>
        <v>-7.6162577810325871E-2</v>
      </c>
      <c r="AK3" s="22">
        <f t="shared" si="0"/>
        <v>-4.498269896193785E-2</v>
      </c>
      <c r="AL3" s="22">
        <f t="shared" si="0"/>
        <v>-5.5343511450381855E-2</v>
      </c>
      <c r="AM3" s="22">
        <f t="shared" si="0"/>
        <v>1.1235955056179581E-2</v>
      </c>
      <c r="AN3" s="22">
        <f t="shared" si="0"/>
        <v>5.9201623815967608E-3</v>
      </c>
      <c r="AO3" s="22">
        <f t="shared" si="0"/>
        <v>-9.7331298619124373E-3</v>
      </c>
      <c r="AP3" s="22">
        <f t="shared" si="0"/>
        <v>1.0818973631746776E-2</v>
      </c>
      <c r="AQ3" s="22">
        <f t="shared" si="0"/>
        <v>-4.1974957262980728E-2</v>
      </c>
      <c r="AR3" s="22">
        <f t="shared" si="0"/>
        <v>2.8731846554374219E-2</v>
      </c>
      <c r="AS3" s="22">
        <f t="shared" si="0"/>
        <v>1.4735734155326696E-2</v>
      </c>
      <c r="AT3" s="22">
        <f t="shared" si="0"/>
        <v>4.6746815372005868E-2</v>
      </c>
      <c r="AU3" s="22">
        <f t="shared" si="0"/>
        <v>9.4348679051517781E-2</v>
      </c>
      <c r="AV3" s="22">
        <f t="shared" si="0"/>
        <v>2.7226397601861629E-2</v>
      </c>
      <c r="AW3" s="22">
        <f t="shared" si="0"/>
        <v>1.3772473627589932E-2</v>
      </c>
      <c r="AX3" s="22">
        <f t="shared" si="0"/>
        <v>2.416660570146556E-2</v>
      </c>
      <c r="AY3" s="22">
        <f t="shared" si="0"/>
        <v>-6.1581032794832957E-3</v>
      </c>
      <c r="AZ3" s="22">
        <f t="shared" si="0"/>
        <v>1.6988172157355264E-2</v>
      </c>
      <c r="BA3" s="22">
        <f t="shared" si="0"/>
        <v>3.1139847548329103E-2</v>
      </c>
      <c r="BB3" s="22">
        <f t="shared" si="0"/>
        <v>-8.8385955904446978E-2</v>
      </c>
      <c r="BD3" t="s">
        <v>30</v>
      </c>
      <c r="BE3" s="6">
        <f>AVERAGE(AC3:AC73)</f>
        <v>0.10842952247759305</v>
      </c>
      <c r="BF3" s="6">
        <f t="shared" ref="BF3:CD3" si="1">AVERAGE(AD3:AD73)</f>
        <v>1.2959775436077972E-4</v>
      </c>
      <c r="BG3" s="6">
        <f t="shared" si="1"/>
        <v>0.31831755144325169</v>
      </c>
      <c r="BH3" s="6">
        <f t="shared" si="1"/>
        <v>1.1364994162570155E-2</v>
      </c>
      <c r="BI3" s="6">
        <f t="shared" si="1"/>
        <v>1.1435292965024322E-2</v>
      </c>
      <c r="BJ3" s="6">
        <f t="shared" si="1"/>
        <v>3.6330610324323831E-2</v>
      </c>
      <c r="BK3" s="6">
        <f t="shared" si="1"/>
        <v>3.2493319735491855E-2</v>
      </c>
      <c r="BL3" s="6">
        <f t="shared" si="1"/>
        <v>1.1146471952287743E-2</v>
      </c>
      <c r="BM3" s="6">
        <f t="shared" si="1"/>
        <v>7.838316024302322E-3</v>
      </c>
      <c r="BN3" s="6">
        <f t="shared" si="1"/>
        <v>1.0448077857843859E-2</v>
      </c>
      <c r="BO3" s="6">
        <f t="shared" si="1"/>
        <v>1.9678112987852391E-2</v>
      </c>
      <c r="BP3" s="6">
        <f t="shared" si="1"/>
        <v>7.4890235588448081E-3</v>
      </c>
      <c r="BQ3" s="6">
        <f t="shared" si="1"/>
        <v>2.4974381257118441E-2</v>
      </c>
      <c r="BR3" s="6">
        <f t="shared" si="1"/>
        <v>1.6834255810424716E-2</v>
      </c>
      <c r="BS3" s="6">
        <f t="shared" si="1"/>
        <v>1.8569493816977794E-2</v>
      </c>
      <c r="BT3" s="6">
        <f t="shared" si="1"/>
        <v>2.0512827838526527E-2</v>
      </c>
      <c r="BU3" s="6">
        <f t="shared" si="1"/>
        <v>5.0135009275591802E-3</v>
      </c>
      <c r="BV3" s="6">
        <f t="shared" si="1"/>
        <v>1.6761514630431483E-2</v>
      </c>
      <c r="BW3" s="6">
        <f t="shared" si="1"/>
        <v>1.675119510077867E-2</v>
      </c>
      <c r="BX3" s="6">
        <f t="shared" si="1"/>
        <v>1.7744580064072882E-2</v>
      </c>
      <c r="BY3" s="6">
        <f t="shared" si="1"/>
        <v>1.1520868173949624E-2</v>
      </c>
      <c r="BZ3" s="6">
        <f t="shared" si="1"/>
        <v>1.1423670023532307E-2</v>
      </c>
      <c r="CA3" s="6">
        <f t="shared" si="1"/>
        <v>1.3442438766307643E-2</v>
      </c>
      <c r="CB3" s="6">
        <f t="shared" si="1"/>
        <v>2.8583292478484876E-2</v>
      </c>
      <c r="CC3" s="6">
        <f t="shared" si="1"/>
        <v>1.6832431149116908E-2</v>
      </c>
      <c r="CD3" s="6">
        <f t="shared" si="1"/>
        <v>2.7777993767401862E-2</v>
      </c>
    </row>
    <row r="4" spans="1:83" x14ac:dyDescent="0.3">
      <c r="A4" s="19">
        <v>42009</v>
      </c>
      <c r="B4" s="20">
        <v>230.19</v>
      </c>
      <c r="C4" s="20">
        <v>1</v>
      </c>
      <c r="D4" s="20">
        <v>2.0000000000000001E-4</v>
      </c>
      <c r="E4" s="20">
        <v>2107.39</v>
      </c>
      <c r="F4" s="20">
        <v>8433.6504000000004</v>
      </c>
      <c r="G4" s="20">
        <v>38.950000000000003</v>
      </c>
      <c r="H4" s="20">
        <v>429.23</v>
      </c>
      <c r="I4" s="20">
        <v>126.15</v>
      </c>
      <c r="J4" s="20">
        <v>2.76</v>
      </c>
      <c r="K4" s="20">
        <v>64.349999999999994</v>
      </c>
      <c r="L4" s="20">
        <v>60.3</v>
      </c>
      <c r="M4" s="20">
        <v>1189.4000000000001</v>
      </c>
      <c r="N4" s="20">
        <v>532.11</v>
      </c>
      <c r="O4" s="20">
        <v>769.96770000000004</v>
      </c>
      <c r="P4" s="20">
        <v>269.28120000000001</v>
      </c>
      <c r="Q4" s="20">
        <v>6.5594000000000001</v>
      </c>
      <c r="R4" s="20">
        <v>178.16040000000001</v>
      </c>
      <c r="S4" s="20">
        <v>54.660699999999999</v>
      </c>
      <c r="T4" s="20">
        <v>196.07499999999999</v>
      </c>
      <c r="U4" s="20">
        <v>6122.4643999999998</v>
      </c>
      <c r="V4" s="20">
        <v>78.591899999999995</v>
      </c>
      <c r="W4" s="20">
        <v>25.198799999999999</v>
      </c>
      <c r="X4" s="20">
        <v>64.361400000000003</v>
      </c>
      <c r="Y4" s="20">
        <v>414.10059999999999</v>
      </c>
      <c r="Z4" s="20">
        <v>266.23340000000002</v>
      </c>
      <c r="AA4" s="20">
        <v>266.6771</v>
      </c>
      <c r="AC4" s="22">
        <f t="shared" ref="AC4:AC67" si="2">((B5/B4)-1)</f>
        <v>0.14284721317172777</v>
      </c>
      <c r="AD4" s="22">
        <f t="shared" ref="AD4:AD67" si="3">((C5/C4)-1)</f>
        <v>0</v>
      </c>
      <c r="AE4" s="22">
        <f t="shared" ref="AE4:AE67" si="4">((D5/D4)-1)</f>
        <v>0</v>
      </c>
      <c r="AF4" s="22">
        <f t="shared" ref="AF4:AF67" si="5">((E5/E4)-1)</f>
        <v>-2.10117728564716E-2</v>
      </c>
      <c r="AG4" s="22">
        <f t="shared" ref="AG4:AG67" si="6">((F5/F4)-1)</f>
        <v>-7.7250534359356582E-3</v>
      </c>
      <c r="AH4" s="22">
        <f t="shared" ref="AH4:AH67" si="7">((G5/G4)-1)</f>
        <v>-0.25032092426187424</v>
      </c>
      <c r="AI4" s="22">
        <f t="shared" ref="AI4:AI67" si="8">((H5/H4)-1)</f>
        <v>1.1322600936560789E-2</v>
      </c>
      <c r="AJ4" s="22">
        <f t="shared" ref="AJ4:AJ67" si="9">((I5/I4)-1)</f>
        <v>3.5671819262782289E-2</v>
      </c>
      <c r="AK4" s="22">
        <f t="shared" ref="AK4:AK67" si="10">((J5/J4)-1)</f>
        <v>-5.0724637681159312E-2</v>
      </c>
      <c r="AL4" s="22">
        <f t="shared" ref="AL4:AL67" si="11">((K5/K4)-1)</f>
        <v>4.9106449106449235E-2</v>
      </c>
      <c r="AM4" s="22">
        <f t="shared" ref="AM4:AM67" si="12">((L5/L4)-1)</f>
        <v>-1.3764510779436079E-2</v>
      </c>
      <c r="AN4" s="22">
        <f t="shared" ref="AN4:AN67" si="13">((M5/M4)-1)</f>
        <v>-1.5049604842777953E-2</v>
      </c>
      <c r="AO4" s="22">
        <f t="shared" ref="AO4:AO67" si="14">((N5/N4)-1)</f>
        <v>-2.1800003758621345E-2</v>
      </c>
      <c r="AP4" s="22">
        <f t="shared" ref="AP4:AP67" si="15">((O5/O4)-1)</f>
        <v>6.648837347332881E-2</v>
      </c>
      <c r="AQ4" s="22">
        <f t="shared" ref="AQ4:AQ67" si="16">((P5/P4)-1)</f>
        <v>-2.9156881356737885E-2</v>
      </c>
      <c r="AR4" s="22">
        <f t="shared" ref="AR4:AR67" si="17">((Q5/Q4)-1)</f>
        <v>-5.3358538890752039E-3</v>
      </c>
      <c r="AS4" s="22">
        <f t="shared" ref="AS4:AS67" si="18">((R5/R4)-1)</f>
        <v>-3.6533371052153041E-2</v>
      </c>
      <c r="AT4" s="22">
        <f t="shared" ref="AT4:AT67" si="19">((S5/S4)-1)</f>
        <v>3.010023655020877E-2</v>
      </c>
      <c r="AU4" s="22">
        <f t="shared" ref="AU4:AU67" si="20">((T5/T4)-1)</f>
        <v>2.2861660079051438E-2</v>
      </c>
      <c r="AV4" s="22">
        <f t="shared" ref="AV4:AV67" si="21">((U5/U4)-1)</f>
        <v>-5.5613112262441255E-2</v>
      </c>
      <c r="AW4" s="22">
        <f t="shared" ref="AW4:AW67" si="22">((V5/V4)-1)</f>
        <v>-3.2044014713984548E-2</v>
      </c>
      <c r="AX4" s="22">
        <f t="shared" ref="AX4:AX67" si="23">((W5/W4)-1)</f>
        <v>-2.6687778783116678E-2</v>
      </c>
      <c r="AY4" s="22">
        <f t="shared" ref="AY4:AY67" si="24">((X5/X4)-1)</f>
        <v>-1.9126370775031099E-3</v>
      </c>
      <c r="AZ4" s="22">
        <f t="shared" ref="AZ4:AZ67" si="25">((Y5/Y4)-1)</f>
        <v>0.15361339732422508</v>
      </c>
      <c r="BA4" s="22">
        <f t="shared" ref="BA4:BA67" si="26">((Z5/Z4)-1)</f>
        <v>-4.3440830489337556E-2</v>
      </c>
      <c r="BB4" s="22">
        <f t="shared" ref="BB4:BB67" si="27">((AA5/AA4)-1)</f>
        <v>-7.2755028459511539E-2</v>
      </c>
      <c r="BD4" t="s">
        <v>31</v>
      </c>
      <c r="BE4" s="6">
        <f>VAR(AC3:AC73)</f>
        <v>8.5804221033886907E-2</v>
      </c>
      <c r="BF4" s="6">
        <f t="shared" ref="BF4:CD4" si="28">VAR(AD3:AD73)</f>
        <v>2.5922568219397202E-4</v>
      </c>
      <c r="BG4" s="6">
        <f t="shared" si="28"/>
        <v>1.3865063849740105</v>
      </c>
      <c r="BH4" s="6">
        <f t="shared" si="28"/>
        <v>1.7998768017500409E-3</v>
      </c>
      <c r="BI4" s="6">
        <f t="shared" si="28"/>
        <v>2.6156388317021368E-3</v>
      </c>
      <c r="BJ4" s="6">
        <f t="shared" si="28"/>
        <v>5.6077921829303413E-2</v>
      </c>
      <c r="BK4" s="6">
        <f t="shared" si="28"/>
        <v>8.844307268850389E-3</v>
      </c>
      <c r="BL4" s="6">
        <f t="shared" si="28"/>
        <v>7.3622020991391396E-3</v>
      </c>
      <c r="BM4" s="6">
        <f t="shared" si="28"/>
        <v>3.6879170568277038E-3</v>
      </c>
      <c r="BN4" s="6">
        <f t="shared" si="28"/>
        <v>4.4652227818741718E-3</v>
      </c>
      <c r="BO4" s="6">
        <f t="shared" si="28"/>
        <v>2.6739690941577816E-2</v>
      </c>
      <c r="BP4" s="6">
        <f t="shared" si="28"/>
        <v>1.6235430224236258E-3</v>
      </c>
      <c r="BQ4" s="6">
        <f t="shared" si="28"/>
        <v>4.1760753810465515E-3</v>
      </c>
      <c r="BR4" s="6">
        <f t="shared" si="28"/>
        <v>4.159897552360855E-3</v>
      </c>
      <c r="BS4" s="6">
        <f t="shared" si="28"/>
        <v>1.0124425431330408E-2</v>
      </c>
      <c r="BT4" s="6">
        <f t="shared" si="28"/>
        <v>5.6224080512846716E-3</v>
      </c>
      <c r="BU4" s="6">
        <f t="shared" si="28"/>
        <v>5.1137161853578722E-3</v>
      </c>
      <c r="BV4" s="6">
        <f t="shared" si="28"/>
        <v>5.4655523865071364E-3</v>
      </c>
      <c r="BW4" s="6">
        <f t="shared" si="28"/>
        <v>4.0890033956557702E-3</v>
      </c>
      <c r="BX4" s="6">
        <f t="shared" si="28"/>
        <v>4.8736548431358969E-3</v>
      </c>
      <c r="BY4" s="6">
        <f t="shared" si="28"/>
        <v>2.0968979936124002E-3</v>
      </c>
      <c r="BZ4" s="6">
        <f t="shared" si="28"/>
        <v>4.7625758096121913E-3</v>
      </c>
      <c r="CA4" s="6">
        <f t="shared" si="28"/>
        <v>2.0356073061989855E-3</v>
      </c>
      <c r="CB4" s="6">
        <f t="shared" si="28"/>
        <v>7.5491026876847661E-3</v>
      </c>
      <c r="CC4" s="6">
        <f t="shared" si="28"/>
        <v>1.6634176073975351E-2</v>
      </c>
      <c r="CD4" s="6">
        <f t="shared" si="28"/>
        <v>1.6376483004009564E-2</v>
      </c>
    </row>
    <row r="5" spans="1:83" x14ac:dyDescent="0.3">
      <c r="A5" s="19">
        <v>42010</v>
      </c>
      <c r="B5" s="20">
        <v>263.072</v>
      </c>
      <c r="C5" s="20">
        <v>1</v>
      </c>
      <c r="D5" s="20">
        <v>2.0000000000000001E-4</v>
      </c>
      <c r="E5" s="20">
        <v>2063.11</v>
      </c>
      <c r="F5" s="20">
        <v>8368.5</v>
      </c>
      <c r="G5" s="20">
        <v>29.2</v>
      </c>
      <c r="H5" s="20">
        <v>434.09</v>
      </c>
      <c r="I5" s="20">
        <v>130.65</v>
      </c>
      <c r="J5" s="20">
        <v>2.62</v>
      </c>
      <c r="K5" s="20">
        <v>67.510000000000005</v>
      </c>
      <c r="L5" s="20">
        <v>59.47</v>
      </c>
      <c r="M5" s="20">
        <v>1171.5</v>
      </c>
      <c r="N5" s="20">
        <v>520.51</v>
      </c>
      <c r="O5" s="20">
        <v>821.16160000000002</v>
      </c>
      <c r="P5" s="20">
        <v>261.4298</v>
      </c>
      <c r="Q5" s="20">
        <v>6.5244</v>
      </c>
      <c r="R5" s="20">
        <v>171.6516</v>
      </c>
      <c r="S5" s="20">
        <v>56.305999999999997</v>
      </c>
      <c r="T5" s="20">
        <v>200.55760000000001</v>
      </c>
      <c r="U5" s="20">
        <v>5781.9750999999997</v>
      </c>
      <c r="V5" s="20">
        <v>76.073499999999996</v>
      </c>
      <c r="W5" s="20">
        <v>24.526299999999999</v>
      </c>
      <c r="X5" s="20">
        <v>64.238299999999995</v>
      </c>
      <c r="Y5" s="20">
        <v>477.71199999999999</v>
      </c>
      <c r="Z5" s="20">
        <v>254.66800000000001</v>
      </c>
      <c r="AA5" s="20">
        <v>247.27500000000001</v>
      </c>
      <c r="AC5" s="22">
        <f t="shared" si="2"/>
        <v>8.202317236345924E-2</v>
      </c>
      <c r="AD5" s="22">
        <f t="shared" si="3"/>
        <v>0</v>
      </c>
      <c r="AE5" s="22">
        <f t="shared" si="4"/>
        <v>0</v>
      </c>
      <c r="AF5" s="22">
        <f t="shared" si="5"/>
        <v>1.9742039930008559E-2</v>
      </c>
      <c r="AG5" s="22">
        <f t="shared" si="6"/>
        <v>1.9639075103065062E-2</v>
      </c>
      <c r="AH5" s="22">
        <f t="shared" si="7"/>
        <v>-6.164383561643838E-2</v>
      </c>
      <c r="AI5" s="22">
        <f t="shared" si="8"/>
        <v>0.23511253426708745</v>
      </c>
      <c r="AJ5" s="22">
        <f t="shared" si="9"/>
        <v>-4.1331802525832462E-2</v>
      </c>
      <c r="AK5" s="22">
        <f t="shared" si="10"/>
        <v>-9.5419847328244267E-2</v>
      </c>
      <c r="AL5" s="22">
        <f t="shared" si="11"/>
        <v>-5.184417123389129E-2</v>
      </c>
      <c r="AM5" s="22">
        <f t="shared" si="12"/>
        <v>-0.207667731629393</v>
      </c>
      <c r="AN5" s="22">
        <f t="shared" si="13"/>
        <v>-6.5386256935552667E-2</v>
      </c>
      <c r="AO5" s="22">
        <f t="shared" si="14"/>
        <v>0.20191735029106073</v>
      </c>
      <c r="AP5" s="22">
        <f t="shared" si="15"/>
        <v>1.6000261093553236E-2</v>
      </c>
      <c r="AQ5" s="22">
        <f t="shared" si="16"/>
        <v>-1.297862753213197E-3</v>
      </c>
      <c r="AR5" s="22">
        <f t="shared" si="17"/>
        <v>8.2689595978174379E-2</v>
      </c>
      <c r="AS5" s="22">
        <f t="shared" si="18"/>
        <v>5.5123284606726664E-2</v>
      </c>
      <c r="AT5" s="22">
        <f t="shared" si="19"/>
        <v>1.1362909814229383E-2</v>
      </c>
      <c r="AU5" s="22">
        <f t="shared" si="20"/>
        <v>-2.1349976266169968E-2</v>
      </c>
      <c r="AV5" s="22">
        <f t="shared" si="21"/>
        <v>8.1864759327654468E-4</v>
      </c>
      <c r="AW5" s="22">
        <f t="shared" si="22"/>
        <v>3.9852248154745196E-2</v>
      </c>
      <c r="AX5" s="22">
        <f t="shared" si="23"/>
        <v>7.5453696644010693E-2</v>
      </c>
      <c r="AY5" s="22">
        <f t="shared" si="24"/>
        <v>-1.9684518425923447E-2</v>
      </c>
      <c r="AZ5" s="22">
        <f t="shared" si="25"/>
        <v>1.7497990421007081E-3</v>
      </c>
      <c r="BA5" s="22">
        <f t="shared" si="26"/>
        <v>2.7782838833304568E-2</v>
      </c>
      <c r="BB5" s="22">
        <f t="shared" si="27"/>
        <v>-0.18942877363259536</v>
      </c>
      <c r="BD5" t="s">
        <v>45</v>
      </c>
      <c r="BE5" s="6">
        <f>SQRT(BE4)</f>
        <v>0.29292357541496539</v>
      </c>
      <c r="BF5" s="6">
        <f t="shared" ref="BF5:CD5" si="29">SQRT(BF4)</f>
        <v>1.6100487017291495E-2</v>
      </c>
      <c r="BG5" s="6">
        <f t="shared" si="29"/>
        <v>1.1775000573138035</v>
      </c>
      <c r="BH5" s="6">
        <f t="shared" si="29"/>
        <v>4.2424954941049031E-2</v>
      </c>
      <c r="BI5" s="6">
        <f t="shared" si="29"/>
        <v>5.1143316588799136E-2</v>
      </c>
      <c r="BJ5" s="6">
        <f t="shared" si="29"/>
        <v>0.23680777400521169</v>
      </c>
      <c r="BK5" s="6">
        <f t="shared" si="29"/>
        <v>9.4044177219274924E-2</v>
      </c>
      <c r="BL5" s="6">
        <f t="shared" si="29"/>
        <v>8.580327557348344E-2</v>
      </c>
      <c r="BM5" s="6">
        <f t="shared" si="29"/>
        <v>6.0728222901939952E-2</v>
      </c>
      <c r="BN5" s="6">
        <f t="shared" si="29"/>
        <v>6.6822322481893515E-2</v>
      </c>
      <c r="BO5" s="6">
        <f t="shared" si="29"/>
        <v>0.16352275358976137</v>
      </c>
      <c r="BP5" s="6">
        <f t="shared" si="29"/>
        <v>4.0293213106224551E-2</v>
      </c>
      <c r="BQ5" s="6">
        <f t="shared" si="29"/>
        <v>6.46225609291875E-2</v>
      </c>
      <c r="BR5" s="6">
        <f t="shared" si="29"/>
        <v>6.4497267789890567E-2</v>
      </c>
      <c r="BS5" s="6">
        <f t="shared" si="29"/>
        <v>0.10062020389231184</v>
      </c>
      <c r="BT5" s="6">
        <f t="shared" si="29"/>
        <v>7.4982718350861829E-2</v>
      </c>
      <c r="BU5" s="6">
        <f t="shared" si="29"/>
        <v>7.1510252309426744E-2</v>
      </c>
      <c r="BV5" s="6">
        <f t="shared" si="29"/>
        <v>7.3929374314322019E-2</v>
      </c>
      <c r="BW5" s="6">
        <f t="shared" si="29"/>
        <v>6.3945315666245409E-2</v>
      </c>
      <c r="BX5" s="6">
        <f t="shared" si="29"/>
        <v>6.9811566685871601E-2</v>
      </c>
      <c r="BY5" s="6">
        <f t="shared" si="29"/>
        <v>4.5791898777102484E-2</v>
      </c>
      <c r="BZ5" s="6">
        <f t="shared" si="29"/>
        <v>6.9011417965523583E-2</v>
      </c>
      <c r="CA5" s="6">
        <f t="shared" si="29"/>
        <v>4.51177050191938E-2</v>
      </c>
      <c r="CB5" s="6">
        <f t="shared" si="29"/>
        <v>8.6885572379335599E-2</v>
      </c>
      <c r="CC5" s="6">
        <f t="shared" si="29"/>
        <v>0.12897354796226765</v>
      </c>
      <c r="CD5" s="6">
        <f t="shared" si="29"/>
        <v>0.12797063336566544</v>
      </c>
    </row>
    <row r="6" spans="1:83" x14ac:dyDescent="0.3">
      <c r="A6" s="19">
        <v>42011</v>
      </c>
      <c r="B6" s="20">
        <v>284.64999999999998</v>
      </c>
      <c r="C6" s="20">
        <v>1</v>
      </c>
      <c r="D6" s="20">
        <v>2.0000000000000001E-4</v>
      </c>
      <c r="E6" s="20">
        <v>2103.84</v>
      </c>
      <c r="F6" s="20">
        <v>8532.8495999999996</v>
      </c>
      <c r="G6" s="20">
        <v>27.4</v>
      </c>
      <c r="H6" s="20">
        <v>536.15</v>
      </c>
      <c r="I6" s="20">
        <v>125.25</v>
      </c>
      <c r="J6" s="20">
        <v>2.37</v>
      </c>
      <c r="K6" s="20">
        <v>64.010000000000005</v>
      </c>
      <c r="L6" s="20">
        <v>47.12</v>
      </c>
      <c r="M6" s="20">
        <v>1094.9000000000001</v>
      </c>
      <c r="N6" s="20">
        <v>625.61</v>
      </c>
      <c r="O6" s="20">
        <v>834.30039999999997</v>
      </c>
      <c r="P6" s="20">
        <v>261.09050000000002</v>
      </c>
      <c r="Q6" s="20">
        <v>7.0639000000000003</v>
      </c>
      <c r="R6" s="20">
        <v>181.11359999999999</v>
      </c>
      <c r="S6" s="20">
        <v>56.945799999999998</v>
      </c>
      <c r="T6" s="20">
        <v>196.2757</v>
      </c>
      <c r="U6" s="20">
        <v>5786.7084999999997</v>
      </c>
      <c r="V6" s="20">
        <v>79.105199999999996</v>
      </c>
      <c r="W6" s="20">
        <v>26.376899999999999</v>
      </c>
      <c r="X6" s="20">
        <v>62.973799999999997</v>
      </c>
      <c r="Y6" s="20">
        <v>478.54790000000003</v>
      </c>
      <c r="Z6" s="20">
        <v>261.74340000000001</v>
      </c>
      <c r="AA6" s="20">
        <v>200.434</v>
      </c>
      <c r="AC6" s="22">
        <f t="shared" si="2"/>
        <v>-0.19179343052871933</v>
      </c>
      <c r="AD6" s="22">
        <f t="shared" si="3"/>
        <v>0</v>
      </c>
      <c r="AE6" s="22">
        <f t="shared" si="4"/>
        <v>-0.5</v>
      </c>
      <c r="AF6" s="22">
        <f t="shared" si="5"/>
        <v>-6.258080462392579E-2</v>
      </c>
      <c r="AG6" s="22">
        <f t="shared" si="6"/>
        <v>-6.5810347811591563E-2</v>
      </c>
      <c r="AH6" s="22">
        <f t="shared" si="7"/>
        <v>-0.17883211678832112</v>
      </c>
      <c r="AI6" s="22">
        <f t="shared" si="8"/>
        <v>-4.338338151636667E-2</v>
      </c>
      <c r="AJ6" s="22">
        <f t="shared" si="9"/>
        <v>-3.7524950099800392E-2</v>
      </c>
      <c r="AK6" s="22">
        <f t="shared" si="10"/>
        <v>-1.2658227848101333E-2</v>
      </c>
      <c r="AL6" s="22">
        <f t="shared" si="11"/>
        <v>-4.2180909232932828E-3</v>
      </c>
      <c r="AM6" s="22">
        <f t="shared" si="12"/>
        <v>4.414261460101887E-2</v>
      </c>
      <c r="AN6" s="22">
        <f t="shared" si="13"/>
        <v>3.3519042834961876E-2</v>
      </c>
      <c r="AO6" s="22">
        <f t="shared" si="14"/>
        <v>-1.1764517830597399E-2</v>
      </c>
      <c r="AP6" s="22">
        <f t="shared" si="15"/>
        <v>-6.5914387671395125E-2</v>
      </c>
      <c r="AQ6" s="22">
        <f t="shared" si="16"/>
        <v>-8.1018267612188222E-2</v>
      </c>
      <c r="AR6" s="22">
        <f t="shared" si="17"/>
        <v>1.41989552513484E-2</v>
      </c>
      <c r="AS6" s="22">
        <f t="shared" si="18"/>
        <v>-2.6072034347502937E-3</v>
      </c>
      <c r="AT6" s="22">
        <f t="shared" si="19"/>
        <v>-5.8529338423553567E-2</v>
      </c>
      <c r="AU6" s="22">
        <f t="shared" si="20"/>
        <v>-7.8400433675691938E-2</v>
      </c>
      <c r="AV6" s="22">
        <f t="shared" si="21"/>
        <v>-6.1660285808417648E-2</v>
      </c>
      <c r="AW6" s="22">
        <f t="shared" si="22"/>
        <v>-3.5495770189570175E-2</v>
      </c>
      <c r="AX6" s="22">
        <f t="shared" si="23"/>
        <v>-0.10649090681619133</v>
      </c>
      <c r="AY6" s="22">
        <f t="shared" si="24"/>
        <v>-7.1074002204091213E-2</v>
      </c>
      <c r="AZ6" s="22">
        <f t="shared" si="25"/>
        <v>-0.14568050554604883</v>
      </c>
      <c r="BA6" s="22">
        <f t="shared" si="26"/>
        <v>-8.4058279979552508E-2</v>
      </c>
      <c r="BB6" s="22">
        <f t="shared" si="27"/>
        <v>-6.0268716884360973E-2</v>
      </c>
      <c r="BE6" s="6">
        <f>BE3*12</f>
        <v>1.3011542697311165</v>
      </c>
      <c r="BF6" s="6">
        <f t="shared" ref="BF6:CD6" si="30">BF3*12</f>
        <v>1.5551730523293565E-3</v>
      </c>
      <c r="BG6" s="6">
        <f t="shared" si="30"/>
        <v>3.8198106173190203</v>
      </c>
      <c r="BH6" s="6">
        <f t="shared" si="30"/>
        <v>0.13637992995084186</v>
      </c>
      <c r="BI6" s="6">
        <f t="shared" si="30"/>
        <v>0.13722351558029186</v>
      </c>
      <c r="BJ6" s="6">
        <f t="shared" si="30"/>
        <v>0.43596732389188597</v>
      </c>
      <c r="BK6" s="6">
        <f t="shared" si="30"/>
        <v>0.38991983682590226</v>
      </c>
      <c r="BL6" s="6">
        <f t="shared" si="30"/>
        <v>0.13375766342745293</v>
      </c>
      <c r="BM6" s="6">
        <f t="shared" si="30"/>
        <v>9.4059792291627864E-2</v>
      </c>
      <c r="BN6" s="6">
        <f t="shared" si="30"/>
        <v>0.1253769342941263</v>
      </c>
      <c r="BO6" s="6">
        <f t="shared" si="30"/>
        <v>0.23613735585422868</v>
      </c>
      <c r="BP6" s="6">
        <f t="shared" si="30"/>
        <v>8.9868282706137698E-2</v>
      </c>
      <c r="BQ6" s="6">
        <f t="shared" si="30"/>
        <v>0.2996925750854213</v>
      </c>
      <c r="BR6" s="6">
        <f t="shared" si="30"/>
        <v>0.20201106972509658</v>
      </c>
      <c r="BS6" s="6">
        <f t="shared" si="30"/>
        <v>0.22283392580373351</v>
      </c>
      <c r="BT6" s="6">
        <f t="shared" si="30"/>
        <v>0.24615393406231834</v>
      </c>
      <c r="BU6" s="6">
        <f t="shared" si="30"/>
        <v>6.0162011130710166E-2</v>
      </c>
      <c r="BV6" s="6">
        <f t="shared" si="30"/>
        <v>0.2011381755651778</v>
      </c>
      <c r="BW6" s="6">
        <f t="shared" si="30"/>
        <v>0.20101434120934403</v>
      </c>
      <c r="BX6" s="6">
        <f t="shared" si="30"/>
        <v>0.21293496076887458</v>
      </c>
      <c r="BY6" s="6">
        <f t="shared" si="30"/>
        <v>0.13825041808739549</v>
      </c>
      <c r="BZ6" s="6">
        <f t="shared" si="30"/>
        <v>0.13708404028238769</v>
      </c>
      <c r="CA6" s="6">
        <f t="shared" si="30"/>
        <v>0.16130926519569172</v>
      </c>
      <c r="CB6" s="6">
        <f t="shared" si="30"/>
        <v>0.34299950974181853</v>
      </c>
      <c r="CC6" s="6">
        <f t="shared" si="30"/>
        <v>0.2019891737894029</v>
      </c>
      <c r="CD6" s="6">
        <f t="shared" si="30"/>
        <v>0.33333592520882233</v>
      </c>
      <c r="CE6" s="6"/>
    </row>
    <row r="7" spans="1:83" x14ac:dyDescent="0.3">
      <c r="A7" s="19">
        <v>42012</v>
      </c>
      <c r="B7" s="20">
        <v>230.05600000000001</v>
      </c>
      <c r="C7" s="20">
        <v>1</v>
      </c>
      <c r="D7" s="20">
        <v>1E-4</v>
      </c>
      <c r="E7" s="20">
        <v>1972.18</v>
      </c>
      <c r="F7" s="20">
        <v>7971.2997999999998</v>
      </c>
      <c r="G7" s="20">
        <v>22.5</v>
      </c>
      <c r="H7" s="20">
        <v>512.89</v>
      </c>
      <c r="I7" s="20">
        <v>120.55</v>
      </c>
      <c r="J7" s="20">
        <v>2.34</v>
      </c>
      <c r="K7" s="20">
        <v>63.74</v>
      </c>
      <c r="L7" s="20">
        <v>49.2</v>
      </c>
      <c r="M7" s="20">
        <v>1131.5999999999999</v>
      </c>
      <c r="N7" s="20">
        <v>618.25</v>
      </c>
      <c r="O7" s="20">
        <v>779.30799999999999</v>
      </c>
      <c r="P7" s="20">
        <v>239.9374</v>
      </c>
      <c r="Q7" s="20">
        <v>7.1642000000000001</v>
      </c>
      <c r="R7" s="20">
        <v>180.6414</v>
      </c>
      <c r="S7" s="20">
        <v>53.6128</v>
      </c>
      <c r="T7" s="20">
        <v>180.88759999999999</v>
      </c>
      <c r="U7" s="20">
        <v>5429.8984</v>
      </c>
      <c r="V7" s="20">
        <v>76.297300000000007</v>
      </c>
      <c r="W7" s="20">
        <v>23.568000000000001</v>
      </c>
      <c r="X7" s="20">
        <v>58.497999999999998</v>
      </c>
      <c r="Y7" s="20">
        <v>408.83280000000002</v>
      </c>
      <c r="Z7" s="20">
        <v>239.74170000000001</v>
      </c>
      <c r="AA7" s="20">
        <v>188.35409999999999</v>
      </c>
      <c r="AC7" s="22">
        <f t="shared" si="2"/>
        <v>2.6097993532009589E-2</v>
      </c>
      <c r="AD7" s="22">
        <f t="shared" si="3"/>
        <v>0</v>
      </c>
      <c r="AE7" s="22">
        <f t="shared" si="4"/>
        <v>0</v>
      </c>
      <c r="AF7" s="22">
        <f t="shared" si="5"/>
        <v>-2.6442819620927094E-2</v>
      </c>
      <c r="AG7" s="22">
        <f t="shared" si="6"/>
        <v>-2.8100686916830986E-3</v>
      </c>
      <c r="AH7" s="22">
        <f t="shared" si="7"/>
        <v>9.7777777777777741E-2</v>
      </c>
      <c r="AI7" s="22">
        <f t="shared" si="8"/>
        <v>-1.9497358107976037E-3</v>
      </c>
      <c r="AJ7" s="22">
        <f t="shared" si="9"/>
        <v>6.6362505184569542E-3</v>
      </c>
      <c r="AK7" s="22">
        <f t="shared" si="10"/>
        <v>4.2735042735044804E-3</v>
      </c>
      <c r="AL7" s="22">
        <f t="shared" si="11"/>
        <v>-6.667712582365859E-2</v>
      </c>
      <c r="AM7" s="22">
        <f t="shared" si="12"/>
        <v>-8.3536585365853622E-2</v>
      </c>
      <c r="AN7" s="22">
        <f t="shared" si="13"/>
        <v>-1.4227642276422703E-2</v>
      </c>
      <c r="AO7" s="22">
        <f t="shared" si="14"/>
        <v>-1.589971694298431E-2</v>
      </c>
      <c r="AP7" s="22">
        <f t="shared" si="15"/>
        <v>-5.3606661294379188E-2</v>
      </c>
      <c r="AQ7" s="22">
        <f t="shared" si="16"/>
        <v>-2.7168336407746296E-2</v>
      </c>
      <c r="AR7" s="22">
        <f t="shared" si="17"/>
        <v>0.11311800340582323</v>
      </c>
      <c r="AS7" s="22">
        <f t="shared" si="18"/>
        <v>1.1225001577711335E-2</v>
      </c>
      <c r="AT7" s="22">
        <f t="shared" si="19"/>
        <v>-4.8829757072937796E-2</v>
      </c>
      <c r="AU7" s="22">
        <f t="shared" si="20"/>
        <v>-3.3280335412709805E-3</v>
      </c>
      <c r="AV7" s="22">
        <f t="shared" si="21"/>
        <v>6.7430304036627975E-2</v>
      </c>
      <c r="AW7" s="22">
        <f t="shared" si="22"/>
        <v>1.4743640993849061E-2</v>
      </c>
      <c r="AX7" s="22">
        <f t="shared" si="23"/>
        <v>-1.7103699932111471E-2</v>
      </c>
      <c r="AY7" s="22">
        <f t="shared" si="24"/>
        <v>1.7971554583062765E-2</v>
      </c>
      <c r="AZ7" s="22">
        <f t="shared" si="25"/>
        <v>7.4776289964992859E-3</v>
      </c>
      <c r="BA7" s="22">
        <f t="shared" si="26"/>
        <v>-4.1236881193384423E-2</v>
      </c>
      <c r="BB7" s="22">
        <f t="shared" si="27"/>
        <v>-5.6787720575235512E-2</v>
      </c>
      <c r="BE7" s="41" t="s">
        <v>52</v>
      </c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</row>
    <row r="8" spans="1:83" x14ac:dyDescent="0.3">
      <c r="A8" s="19">
        <v>42013</v>
      </c>
      <c r="B8" s="20">
        <v>236.06</v>
      </c>
      <c r="C8" s="20">
        <v>1</v>
      </c>
      <c r="D8" s="20">
        <v>1E-4</v>
      </c>
      <c r="E8" s="20">
        <v>1920.03</v>
      </c>
      <c r="F8" s="20">
        <v>7948.8999000000003</v>
      </c>
      <c r="G8" s="20">
        <v>24.7</v>
      </c>
      <c r="H8" s="20">
        <v>511.89</v>
      </c>
      <c r="I8" s="20">
        <v>121.35</v>
      </c>
      <c r="J8" s="20">
        <v>2.35</v>
      </c>
      <c r="K8" s="20">
        <v>59.49</v>
      </c>
      <c r="L8" s="20">
        <v>45.09</v>
      </c>
      <c r="M8" s="20">
        <v>1115.5</v>
      </c>
      <c r="N8" s="20">
        <v>608.41999999999996</v>
      </c>
      <c r="O8" s="20">
        <v>737.53189999999995</v>
      </c>
      <c r="P8" s="20">
        <v>233.4187</v>
      </c>
      <c r="Q8" s="20">
        <v>7.9745999999999997</v>
      </c>
      <c r="R8" s="20">
        <v>182.66909999999999</v>
      </c>
      <c r="S8" s="20">
        <v>50.994900000000001</v>
      </c>
      <c r="T8" s="20">
        <v>180.28559999999999</v>
      </c>
      <c r="U8" s="20">
        <v>5796.0380999999998</v>
      </c>
      <c r="V8" s="20">
        <v>77.422200000000004</v>
      </c>
      <c r="W8" s="20">
        <v>23.164899999999999</v>
      </c>
      <c r="X8" s="20">
        <v>59.549300000000002</v>
      </c>
      <c r="Y8" s="20">
        <v>411.88990000000001</v>
      </c>
      <c r="Z8" s="20">
        <v>229.85550000000001</v>
      </c>
      <c r="AA8" s="20">
        <v>177.65790000000001</v>
      </c>
      <c r="AC8" s="22">
        <f t="shared" si="2"/>
        <v>0.3308735067355757</v>
      </c>
      <c r="AD8" s="22">
        <f t="shared" si="3"/>
        <v>0</v>
      </c>
      <c r="AE8" s="22">
        <f t="shared" si="4"/>
        <v>0</v>
      </c>
      <c r="AF8" s="22">
        <f t="shared" si="5"/>
        <v>8.2983078389400333E-2</v>
      </c>
      <c r="AG8" s="22">
        <f t="shared" si="6"/>
        <v>1.4706424973347509E-2</v>
      </c>
      <c r="AH8" s="22">
        <f t="shared" si="7"/>
        <v>0.27530364372469629</v>
      </c>
      <c r="AI8" s="22">
        <f t="shared" si="8"/>
        <v>0.22272363203031897</v>
      </c>
      <c r="AJ8" s="22">
        <f t="shared" si="9"/>
        <v>-3.296250515039123E-3</v>
      </c>
      <c r="AK8" s="22">
        <f t="shared" si="10"/>
        <v>-1.7021276595744705E-2</v>
      </c>
      <c r="AL8" s="22">
        <f t="shared" si="11"/>
        <v>6.4380568162716312E-2</v>
      </c>
      <c r="AM8" s="22">
        <f t="shared" si="12"/>
        <v>3.3266799733865593E-2</v>
      </c>
      <c r="AN8" s="22">
        <f t="shared" si="13"/>
        <v>2.3307933662034985E-2</v>
      </c>
      <c r="AO8" s="22">
        <f t="shared" si="14"/>
        <v>0.16828835344005788</v>
      </c>
      <c r="AP8" s="22">
        <f t="shared" si="15"/>
        <v>-1.7305963308163363E-2</v>
      </c>
      <c r="AQ8" s="22">
        <f t="shared" si="16"/>
        <v>2.459785784086721E-2</v>
      </c>
      <c r="AR8" s="22">
        <f t="shared" si="17"/>
        <v>-4.8717177037092774E-2</v>
      </c>
      <c r="AS8" s="22">
        <f t="shared" si="18"/>
        <v>1.779228123420995E-2</v>
      </c>
      <c r="AT8" s="22">
        <f t="shared" si="19"/>
        <v>5.3797536616406738E-2</v>
      </c>
      <c r="AU8" s="22">
        <f t="shared" si="20"/>
        <v>-4.2058822224292913E-2</v>
      </c>
      <c r="AV8" s="22">
        <f t="shared" si="21"/>
        <v>-3.0427146433009034E-2</v>
      </c>
      <c r="AW8" s="22">
        <f t="shared" si="22"/>
        <v>9.2067908171041157E-2</v>
      </c>
      <c r="AX8" s="22">
        <f t="shared" si="23"/>
        <v>7.6723836494005937E-2</v>
      </c>
      <c r="AY8" s="22">
        <f t="shared" si="24"/>
        <v>6.1716930341750409E-2</v>
      </c>
      <c r="AZ8" s="22">
        <f t="shared" si="25"/>
        <v>9.903738838946996E-2</v>
      </c>
      <c r="BA8" s="22">
        <f t="shared" si="26"/>
        <v>-4.21569203260308E-4</v>
      </c>
      <c r="BB8" s="22">
        <f t="shared" si="27"/>
        <v>0.15992477677603967</v>
      </c>
      <c r="BE8" s="18" t="s">
        <v>1</v>
      </c>
      <c r="BF8" s="18" t="s">
        <v>2</v>
      </c>
      <c r="BG8" s="18" t="s">
        <v>3</v>
      </c>
      <c r="BH8" s="18" t="s">
        <v>4</v>
      </c>
      <c r="BI8" s="18" t="s">
        <v>5</v>
      </c>
      <c r="BJ8" s="18" t="s">
        <v>6</v>
      </c>
      <c r="BK8" s="18" t="s">
        <v>7</v>
      </c>
      <c r="BL8" s="18" t="s">
        <v>8</v>
      </c>
      <c r="BM8" s="18" t="s">
        <v>9</v>
      </c>
      <c r="BN8" s="18" t="s">
        <v>10</v>
      </c>
      <c r="BO8" s="18" t="s">
        <v>11</v>
      </c>
      <c r="BP8" s="18" t="s">
        <v>12</v>
      </c>
      <c r="BQ8" s="18" t="s">
        <v>13</v>
      </c>
      <c r="BR8" s="18" t="s">
        <v>14</v>
      </c>
      <c r="BS8" s="18" t="s">
        <v>15</v>
      </c>
      <c r="BT8" s="18" t="s">
        <v>16</v>
      </c>
      <c r="BU8" s="18" t="s">
        <v>17</v>
      </c>
      <c r="BV8" s="18" t="s">
        <v>18</v>
      </c>
      <c r="BW8" s="18" t="s">
        <v>19</v>
      </c>
      <c r="BX8" s="18" t="s">
        <v>20</v>
      </c>
      <c r="BY8" s="18" t="s">
        <v>21</v>
      </c>
      <c r="BZ8" s="18" t="s">
        <v>22</v>
      </c>
      <c r="CA8" s="18" t="s">
        <v>23</v>
      </c>
      <c r="CB8" s="18" t="s">
        <v>24</v>
      </c>
      <c r="CC8" s="18" t="s">
        <v>25</v>
      </c>
      <c r="CD8" s="18" t="s">
        <v>26</v>
      </c>
    </row>
    <row r="9" spans="1:83" x14ac:dyDescent="0.3">
      <c r="A9" s="19">
        <v>42014</v>
      </c>
      <c r="B9" s="20">
        <v>314.166</v>
      </c>
      <c r="C9" s="20">
        <v>1</v>
      </c>
      <c r="D9" s="20">
        <v>1E-4</v>
      </c>
      <c r="E9" s="20">
        <v>2079.36</v>
      </c>
      <c r="F9" s="20">
        <v>8065.7997999999998</v>
      </c>
      <c r="G9" s="20">
        <v>31.5</v>
      </c>
      <c r="H9" s="20">
        <v>625.9</v>
      </c>
      <c r="I9" s="20">
        <v>120.95</v>
      </c>
      <c r="J9" s="20">
        <v>2.31</v>
      </c>
      <c r="K9" s="20">
        <v>63.32</v>
      </c>
      <c r="L9" s="20">
        <v>46.59</v>
      </c>
      <c r="M9" s="20">
        <v>1141.5</v>
      </c>
      <c r="N9" s="20">
        <v>710.81</v>
      </c>
      <c r="O9" s="20">
        <v>724.76819999999998</v>
      </c>
      <c r="P9" s="20">
        <v>239.16030000000001</v>
      </c>
      <c r="Q9" s="20">
        <v>7.5861000000000001</v>
      </c>
      <c r="R9" s="20">
        <v>185.91919999999999</v>
      </c>
      <c r="S9" s="20">
        <v>53.738300000000002</v>
      </c>
      <c r="T9" s="20">
        <v>172.703</v>
      </c>
      <c r="U9" s="20">
        <v>5619.6812</v>
      </c>
      <c r="V9" s="20">
        <v>84.550299999999993</v>
      </c>
      <c r="W9" s="20">
        <v>24.9422</v>
      </c>
      <c r="X9" s="20">
        <v>63.224499999999999</v>
      </c>
      <c r="Y9" s="20">
        <v>452.68239999999997</v>
      </c>
      <c r="Z9" s="20">
        <v>229.7586</v>
      </c>
      <c r="AA9" s="20">
        <v>206.06979999999999</v>
      </c>
      <c r="AC9" s="22">
        <f t="shared" si="2"/>
        <v>0.370507948027476</v>
      </c>
      <c r="AD9" s="22">
        <f t="shared" si="3"/>
        <v>0</v>
      </c>
      <c r="AE9" s="22">
        <f t="shared" si="4"/>
        <v>1</v>
      </c>
      <c r="AF9" s="22">
        <f t="shared" si="5"/>
        <v>-1.7034087411511245E-2</v>
      </c>
      <c r="AG9" s="22">
        <f t="shared" si="6"/>
        <v>-1.4809405509916052E-2</v>
      </c>
      <c r="AH9" s="22">
        <f t="shared" si="7"/>
        <v>2.3809523809523725E-2</v>
      </c>
      <c r="AI9" s="22">
        <f t="shared" si="8"/>
        <v>7.9868988656334849E-2</v>
      </c>
      <c r="AJ9" s="22">
        <f t="shared" si="9"/>
        <v>4.7540305911533798E-2</v>
      </c>
      <c r="AK9" s="22">
        <f t="shared" si="10"/>
        <v>-7.7922077922077948E-2</v>
      </c>
      <c r="AL9" s="22">
        <f t="shared" si="11"/>
        <v>-6.3171193935562808E-4</v>
      </c>
      <c r="AM9" s="22">
        <f t="shared" si="12"/>
        <v>-0.20497960935823145</v>
      </c>
      <c r="AN9" s="22">
        <f t="shared" si="13"/>
        <v>-7.1134472185720554E-2</v>
      </c>
      <c r="AO9" s="22">
        <f t="shared" si="14"/>
        <v>6.7627073338867083E-2</v>
      </c>
      <c r="AP9" s="22">
        <f t="shared" si="15"/>
        <v>8.6558709391499233E-2</v>
      </c>
      <c r="AQ9" s="22">
        <f t="shared" si="16"/>
        <v>-5.6498089356803782E-2</v>
      </c>
      <c r="AR9" s="22">
        <f t="shared" si="17"/>
        <v>-6.9442796693953368E-2</v>
      </c>
      <c r="AS9" s="22">
        <f t="shared" si="18"/>
        <v>-2.0469107009926879E-2</v>
      </c>
      <c r="AT9" s="22">
        <f t="shared" si="19"/>
        <v>3.5118342039104355E-2</v>
      </c>
      <c r="AU9" s="22">
        <f t="shared" si="20"/>
        <v>0.17322802730699527</v>
      </c>
      <c r="AV9" s="22">
        <f t="shared" si="21"/>
        <v>-5.60262564360412E-2</v>
      </c>
      <c r="AW9" s="22">
        <f t="shared" si="22"/>
        <v>-2.2212812964590212E-2</v>
      </c>
      <c r="AX9" s="22">
        <f t="shared" si="23"/>
        <v>-3.7410493059954586E-2</v>
      </c>
      <c r="AY9" s="22">
        <f t="shared" si="24"/>
        <v>4.9014227079692274E-2</v>
      </c>
      <c r="AZ9" s="22">
        <f t="shared" si="25"/>
        <v>7.0592097240802953E-2</v>
      </c>
      <c r="BA9" s="22">
        <f t="shared" si="26"/>
        <v>-5.3153614271674754E-2</v>
      </c>
      <c r="BB9" s="22">
        <f t="shared" si="27"/>
        <v>5.3527979354568211E-2</v>
      </c>
      <c r="BD9" s="18" t="s">
        <v>1</v>
      </c>
      <c r="BE9" s="6">
        <f t="array" ref="BE9:CD34">MMULT(TRANSPOSE(AC3:BB73-BE3:CD3),AC3:BB73-BE3:CD3)*12/70</f>
        <v>1.029650652406644</v>
      </c>
      <c r="BF9" s="6">
        <v>1.241173723176328E-2</v>
      </c>
      <c r="BG9" s="6">
        <v>1.0752850129949048</v>
      </c>
      <c r="BH9" s="6">
        <v>4.7280056946572509E-2</v>
      </c>
      <c r="BI9" s="6">
        <v>5.3176070987621733E-2</v>
      </c>
      <c r="BJ9" s="6">
        <v>0.1614887681283883</v>
      </c>
      <c r="BK9" s="6">
        <v>7.5688082044451127E-2</v>
      </c>
      <c r="BL9" s="6">
        <v>4.7066274925240618E-2</v>
      </c>
      <c r="BM9" s="6">
        <v>4.0635922995243288E-2</v>
      </c>
      <c r="BN9" s="6">
        <v>4.2486170846937801E-2</v>
      </c>
      <c r="BO9" s="6">
        <v>7.4678727667289752E-2</v>
      </c>
      <c r="BP9" s="6">
        <v>1.3502231018053424E-3</v>
      </c>
      <c r="BQ9" s="6">
        <v>5.0425342906189288E-2</v>
      </c>
      <c r="BR9" s="6">
        <v>6.6170322447862792E-2</v>
      </c>
      <c r="BS9" s="6">
        <v>0.11527839006159904</v>
      </c>
      <c r="BT9" s="6">
        <v>2.2063199109992011E-2</v>
      </c>
      <c r="BU9" s="6">
        <v>6.811598626836704E-2</v>
      </c>
      <c r="BV9" s="6">
        <v>8.7589625151830233E-2</v>
      </c>
      <c r="BW9" s="6">
        <v>1.5783315426235303E-2</v>
      </c>
      <c r="BX9" s="6">
        <v>1.9321241295639783E-2</v>
      </c>
      <c r="BY9" s="6">
        <v>3.5820219617154522E-2</v>
      </c>
      <c r="BZ9" s="6">
        <v>2.9487841613653934E-2</v>
      </c>
      <c r="CA9" s="6">
        <v>8.4631661662715827E-3</v>
      </c>
      <c r="CB9" s="6">
        <v>1.5472995427660036E-2</v>
      </c>
      <c r="CC9" s="6">
        <v>0.15602513828259781</v>
      </c>
      <c r="CD9" s="6">
        <v>0.17393831966372636</v>
      </c>
    </row>
    <row r="10" spans="1:83" x14ac:dyDescent="0.3">
      <c r="A10" s="19">
        <v>42016</v>
      </c>
      <c r="B10" s="20">
        <v>430.56700000000001</v>
      </c>
      <c r="C10" s="20">
        <v>1</v>
      </c>
      <c r="D10" s="20">
        <v>2.0000000000000001E-4</v>
      </c>
      <c r="E10" s="20">
        <v>2043.94</v>
      </c>
      <c r="F10" s="20">
        <v>7946.3500999999997</v>
      </c>
      <c r="G10" s="20">
        <v>32.25</v>
      </c>
      <c r="H10" s="20">
        <v>675.89</v>
      </c>
      <c r="I10" s="20">
        <v>126.7</v>
      </c>
      <c r="J10" s="20">
        <v>2.13</v>
      </c>
      <c r="K10" s="20">
        <v>63.28</v>
      </c>
      <c r="L10" s="20">
        <v>37.04</v>
      </c>
      <c r="M10" s="20">
        <v>1060.3</v>
      </c>
      <c r="N10" s="20">
        <v>758.88</v>
      </c>
      <c r="O10" s="20">
        <v>787.50319999999999</v>
      </c>
      <c r="P10" s="20">
        <v>225.6482</v>
      </c>
      <c r="Q10" s="20">
        <v>7.0593000000000004</v>
      </c>
      <c r="R10" s="20">
        <v>182.11359999999999</v>
      </c>
      <c r="S10" s="20">
        <v>55.625500000000002</v>
      </c>
      <c r="T10" s="20">
        <v>202.62</v>
      </c>
      <c r="U10" s="20">
        <v>5304.8315000000002</v>
      </c>
      <c r="V10" s="20">
        <v>82.672200000000004</v>
      </c>
      <c r="W10" s="20">
        <v>24.0091</v>
      </c>
      <c r="X10" s="20">
        <v>66.323400000000007</v>
      </c>
      <c r="Y10" s="20">
        <v>484.63819999999998</v>
      </c>
      <c r="Z10" s="20">
        <v>217.5461</v>
      </c>
      <c r="AA10" s="20">
        <v>217.1003</v>
      </c>
      <c r="AC10" s="22">
        <f t="shared" si="2"/>
        <v>-0.14353166870661249</v>
      </c>
      <c r="AD10" s="22">
        <f t="shared" si="3"/>
        <v>0</v>
      </c>
      <c r="AE10" s="22">
        <f t="shared" si="4"/>
        <v>0.49999999999999978</v>
      </c>
      <c r="AF10" s="22">
        <f t="shared" si="5"/>
        <v>-5.0735344481736222E-2</v>
      </c>
      <c r="AG10" s="22">
        <f t="shared" si="6"/>
        <v>-4.8173097734518389E-2</v>
      </c>
      <c r="AH10" s="22">
        <f t="shared" si="7"/>
        <v>-0.110077519379845</v>
      </c>
      <c r="AI10" s="22">
        <f t="shared" si="8"/>
        <v>-0.13151548328870077</v>
      </c>
      <c r="AJ10" s="22">
        <f t="shared" si="9"/>
        <v>-8.1689029202841379E-2</v>
      </c>
      <c r="AK10" s="22">
        <f t="shared" si="10"/>
        <v>-3.2863849765258135E-2</v>
      </c>
      <c r="AL10" s="22">
        <f t="shared" si="11"/>
        <v>-3.3975979772439935E-2</v>
      </c>
      <c r="AM10" s="22">
        <f t="shared" si="12"/>
        <v>-9.2332613390928797E-2</v>
      </c>
      <c r="AN10" s="22">
        <f t="shared" si="13"/>
        <v>5.2909553899839867E-2</v>
      </c>
      <c r="AO10" s="22">
        <f t="shared" si="14"/>
        <v>-2.0991461100569153E-2</v>
      </c>
      <c r="AP10" s="22">
        <f t="shared" si="15"/>
        <v>-5.31439110342663E-2</v>
      </c>
      <c r="AQ10" s="22">
        <f t="shared" si="16"/>
        <v>-0.11938007925611649</v>
      </c>
      <c r="AR10" s="22">
        <f t="shared" si="17"/>
        <v>6.9256158542631674E-2</v>
      </c>
      <c r="AS10" s="22">
        <f t="shared" si="18"/>
        <v>-2.3184979046045884E-2</v>
      </c>
      <c r="AT10" s="22">
        <f t="shared" si="19"/>
        <v>-9.8893493092196971E-2</v>
      </c>
      <c r="AU10" s="22">
        <f t="shared" si="20"/>
        <v>-1.9898331852729267E-2</v>
      </c>
      <c r="AV10" s="22">
        <f t="shared" si="21"/>
        <v>-5.5720770772832329E-2</v>
      </c>
      <c r="AW10" s="22">
        <f t="shared" si="22"/>
        <v>7.5115939820147304E-4</v>
      </c>
      <c r="AX10" s="22">
        <f t="shared" si="23"/>
        <v>-5.5453973701638071E-2</v>
      </c>
      <c r="AY10" s="22">
        <f t="shared" si="24"/>
        <v>2.8710832074350767E-2</v>
      </c>
      <c r="AZ10" s="22">
        <f t="shared" si="25"/>
        <v>2.0500447550358292E-2</v>
      </c>
      <c r="BA10" s="22">
        <f t="shared" si="26"/>
        <v>-0.19848528656684716</v>
      </c>
      <c r="BB10" s="22">
        <f t="shared" si="27"/>
        <v>-3.8876040244992693E-2</v>
      </c>
      <c r="BD10" s="18" t="s">
        <v>2</v>
      </c>
      <c r="BE10" s="6">
        <v>1.241173723176328E-2</v>
      </c>
      <c r="BF10" s="6">
        <v>3.1107081863276662E-3</v>
      </c>
      <c r="BG10" s="6">
        <v>4.4695744923867783E-2</v>
      </c>
      <c r="BH10" s="6">
        <v>-5.2100264558455978E-4</v>
      </c>
      <c r="BI10" s="6">
        <v>3.926511388660307E-4</v>
      </c>
      <c r="BJ10" s="6">
        <v>-1.8312114004887768E-3</v>
      </c>
      <c r="BK10" s="6">
        <v>2.877243594482162E-4</v>
      </c>
      <c r="BL10" s="6">
        <v>3.1881172819261906E-6</v>
      </c>
      <c r="BM10" s="6">
        <v>-1.0406039501166727E-4</v>
      </c>
      <c r="BN10" s="6">
        <v>-8.9400021048728195E-4</v>
      </c>
      <c r="BO10" s="6">
        <v>-1.7397899518361939E-3</v>
      </c>
      <c r="BP10" s="6">
        <v>-1.2360128356755394E-4</v>
      </c>
      <c r="BQ10" s="6">
        <v>1.6289173956008274E-4</v>
      </c>
      <c r="BR10" s="6">
        <v>2.7983347677064596E-3</v>
      </c>
      <c r="BS10" s="6">
        <v>2.6122203099019836E-3</v>
      </c>
      <c r="BT10" s="6">
        <v>1.0043891050795649E-3</v>
      </c>
      <c r="BU10" s="6">
        <v>2.1241828553683053E-3</v>
      </c>
      <c r="BV10" s="6">
        <v>-1.7475330913736802E-3</v>
      </c>
      <c r="BW10" s="6">
        <v>-5.5776944145705478E-4</v>
      </c>
      <c r="BX10" s="6">
        <v>4.5381473452743995E-5</v>
      </c>
      <c r="BY10" s="6">
        <v>-1.2774737280727674E-4</v>
      </c>
      <c r="BZ10" s="6">
        <v>-1.3704238643230911E-3</v>
      </c>
      <c r="CA10" s="6">
        <v>5.1300499569275737E-4</v>
      </c>
      <c r="CB10" s="6">
        <v>-1.2439540577378076E-3</v>
      </c>
      <c r="CC10" s="6">
        <v>4.7506739152035408E-4</v>
      </c>
      <c r="CD10" s="6">
        <v>2.4971486408497672E-3</v>
      </c>
    </row>
    <row r="11" spans="1:83" x14ac:dyDescent="0.3">
      <c r="A11" s="19">
        <v>42370</v>
      </c>
      <c r="B11" s="20">
        <v>368.767</v>
      </c>
      <c r="C11" s="20">
        <v>1</v>
      </c>
      <c r="D11" s="20">
        <v>2.9999999999999997E-4</v>
      </c>
      <c r="E11" s="20">
        <v>1940.24</v>
      </c>
      <c r="F11" s="20">
        <v>7563.5497999999998</v>
      </c>
      <c r="G11" s="20">
        <v>28.7</v>
      </c>
      <c r="H11" s="20">
        <v>587</v>
      </c>
      <c r="I11" s="20">
        <v>116.35</v>
      </c>
      <c r="J11" s="20">
        <v>2.06</v>
      </c>
      <c r="K11" s="20">
        <v>61.13</v>
      </c>
      <c r="L11" s="20">
        <v>33.619999999999997</v>
      </c>
      <c r="M11" s="20">
        <v>1116.4000000000001</v>
      </c>
      <c r="N11" s="20">
        <v>742.95</v>
      </c>
      <c r="O11" s="20">
        <v>745.65219999999999</v>
      </c>
      <c r="P11" s="20">
        <v>198.71029999999999</v>
      </c>
      <c r="Q11" s="20">
        <v>7.5481999999999996</v>
      </c>
      <c r="R11" s="20">
        <v>177.8913</v>
      </c>
      <c r="S11" s="20">
        <v>50.124499999999998</v>
      </c>
      <c r="T11" s="20">
        <v>198.5882</v>
      </c>
      <c r="U11" s="20">
        <v>5009.2421999999997</v>
      </c>
      <c r="V11" s="20">
        <v>82.734300000000005</v>
      </c>
      <c r="W11" s="20">
        <v>22.677700000000002</v>
      </c>
      <c r="X11" s="20">
        <v>68.227599999999995</v>
      </c>
      <c r="Y11" s="20">
        <v>494.57350000000002</v>
      </c>
      <c r="Z11" s="20">
        <v>174.3664</v>
      </c>
      <c r="AA11" s="20">
        <v>208.66030000000001</v>
      </c>
      <c r="AC11" s="22">
        <f t="shared" si="2"/>
        <v>0.18692019622146239</v>
      </c>
      <c r="AD11" s="22">
        <f t="shared" si="3"/>
        <v>0</v>
      </c>
      <c r="AE11" s="22">
        <f t="shared" si="4"/>
        <v>0</v>
      </c>
      <c r="AF11" s="22">
        <f t="shared" si="5"/>
        <v>-4.1283552550199776E-3</v>
      </c>
      <c r="AG11" s="22">
        <f t="shared" si="6"/>
        <v>-7.6220824248423691E-2</v>
      </c>
      <c r="AH11" s="22">
        <f t="shared" si="7"/>
        <v>-4.181184668989546E-2</v>
      </c>
      <c r="AI11" s="22">
        <f t="shared" si="8"/>
        <v>-5.8739352640545195E-2</v>
      </c>
      <c r="AJ11" s="22">
        <f t="shared" si="9"/>
        <v>-3.18006016330038E-2</v>
      </c>
      <c r="AK11" s="22">
        <f t="shared" si="10"/>
        <v>3.398058252427183E-2</v>
      </c>
      <c r="AL11" s="22">
        <f t="shared" si="11"/>
        <v>-5.1038769834778397E-2</v>
      </c>
      <c r="AM11" s="22">
        <f t="shared" si="12"/>
        <v>3.866745984533182E-3</v>
      </c>
      <c r="AN11" s="22">
        <f t="shared" si="13"/>
        <v>0.1052490146900753</v>
      </c>
      <c r="AO11" s="22">
        <f t="shared" si="14"/>
        <v>-6.0811629315566385E-2</v>
      </c>
      <c r="AP11" s="22">
        <f t="shared" si="15"/>
        <v>1.6526069392674092E-2</v>
      </c>
      <c r="AQ11" s="22">
        <f t="shared" si="16"/>
        <v>-0.17423404826020594</v>
      </c>
      <c r="AR11" s="22">
        <f t="shared" si="17"/>
        <v>-6.0862192310749519E-2</v>
      </c>
      <c r="AS11" s="22">
        <f t="shared" si="18"/>
        <v>-7.6670978288426728E-2</v>
      </c>
      <c r="AT11" s="22">
        <f t="shared" si="19"/>
        <v>-4.7433889614859059E-2</v>
      </c>
      <c r="AU11" s="22">
        <f t="shared" si="20"/>
        <v>6.8125397178684377E-2</v>
      </c>
      <c r="AV11" s="22">
        <f t="shared" si="21"/>
        <v>-8.7463828361104112E-2</v>
      </c>
      <c r="AW11" s="22">
        <f t="shared" si="22"/>
        <v>-1.4904338345764767E-2</v>
      </c>
      <c r="AX11" s="22">
        <f t="shared" si="23"/>
        <v>-2.6894261763759197E-2</v>
      </c>
      <c r="AY11" s="22">
        <f t="shared" si="24"/>
        <v>-8.5713113168278676E-3</v>
      </c>
      <c r="AZ11" s="22">
        <f t="shared" si="25"/>
        <v>-6.6399433046857581E-2</v>
      </c>
      <c r="BA11" s="22">
        <f t="shared" si="26"/>
        <v>-0.11756508134594745</v>
      </c>
      <c r="BB11" s="22">
        <f t="shared" si="27"/>
        <v>-2.4029487161669749E-3</v>
      </c>
      <c r="BD11" s="18" t="s">
        <v>3</v>
      </c>
      <c r="BE11" s="6">
        <v>1.0752850129949048</v>
      </c>
      <c r="BF11" s="6">
        <v>4.4695744923867783E-2</v>
      </c>
      <c r="BG11" s="6">
        <v>16.638076619688125</v>
      </c>
      <c r="BH11" s="6">
        <v>4.4561956950354288E-2</v>
      </c>
      <c r="BI11" s="6">
        <v>1.8508134139537998E-2</v>
      </c>
      <c r="BJ11" s="6">
        <v>0.20148522021420048</v>
      </c>
      <c r="BK11" s="6">
        <v>0.10846405482562353</v>
      </c>
      <c r="BL11" s="6">
        <v>3.43170580196476E-2</v>
      </c>
      <c r="BM11" s="6">
        <v>0.13351492201272466</v>
      </c>
      <c r="BN11" s="6">
        <v>0.1020747960304455</v>
      </c>
      <c r="BO11" s="6">
        <v>0.10571087137464913</v>
      </c>
      <c r="BP11" s="6">
        <v>-1.8565355949083668E-2</v>
      </c>
      <c r="BQ11" s="6">
        <v>0.22589805287379003</v>
      </c>
      <c r="BR11" s="6">
        <v>2.4604021231324377E-2</v>
      </c>
      <c r="BS11" s="6">
        <v>0.13669078833803081</v>
      </c>
      <c r="BT11" s="6">
        <v>-3.9637212181722628E-2</v>
      </c>
      <c r="BU11" s="6">
        <v>5.0854298577168972E-2</v>
      </c>
      <c r="BV11" s="6">
        <v>3.4677787442349027E-2</v>
      </c>
      <c r="BW11" s="6">
        <v>0.10269588621819373</v>
      </c>
      <c r="BX11" s="6">
        <v>-0.15162389384642649</v>
      </c>
      <c r="BY11" s="6">
        <v>-4.526300004122169E-2</v>
      </c>
      <c r="BZ11" s="6">
        <v>2.4353367607670515E-2</v>
      </c>
      <c r="CA11" s="6">
        <v>-0.12650663336980536</v>
      </c>
      <c r="CB11" s="6">
        <v>-9.875173926645063E-2</v>
      </c>
      <c r="CC11" s="6">
        <v>6.9764975575844046E-2</v>
      </c>
      <c r="CD11" s="6">
        <v>0.24544730685411281</v>
      </c>
    </row>
    <row r="12" spans="1:83" x14ac:dyDescent="0.3">
      <c r="A12" s="19">
        <v>42371</v>
      </c>
      <c r="B12" s="20">
        <v>437.697</v>
      </c>
      <c r="C12" s="20">
        <v>1</v>
      </c>
      <c r="D12" s="20">
        <v>2.9999999999999997E-4</v>
      </c>
      <c r="E12" s="20">
        <v>1932.23</v>
      </c>
      <c r="F12" s="20">
        <v>6987.0497999999998</v>
      </c>
      <c r="G12" s="20">
        <v>27.5</v>
      </c>
      <c r="H12" s="20">
        <v>552.52</v>
      </c>
      <c r="I12" s="20">
        <v>112.65</v>
      </c>
      <c r="J12" s="20">
        <v>2.13</v>
      </c>
      <c r="K12" s="20">
        <v>58.01</v>
      </c>
      <c r="L12" s="20">
        <v>33.75</v>
      </c>
      <c r="M12" s="20">
        <v>1233.9000000000001</v>
      </c>
      <c r="N12" s="20">
        <v>697.77</v>
      </c>
      <c r="O12" s="20">
        <v>757.97490000000005</v>
      </c>
      <c r="P12" s="20">
        <v>164.0882</v>
      </c>
      <c r="Q12" s="20">
        <v>7.0888</v>
      </c>
      <c r="R12" s="20">
        <v>164.25219999999999</v>
      </c>
      <c r="S12" s="20">
        <v>47.746899999999997</v>
      </c>
      <c r="T12" s="20">
        <v>212.11709999999999</v>
      </c>
      <c r="U12" s="20">
        <v>4571.1147000000001</v>
      </c>
      <c r="V12" s="20">
        <v>81.501199999999997</v>
      </c>
      <c r="W12" s="20">
        <v>22.067799999999998</v>
      </c>
      <c r="X12" s="20">
        <v>67.642799999999994</v>
      </c>
      <c r="Y12" s="20">
        <v>461.73410000000001</v>
      </c>
      <c r="Z12" s="20">
        <v>153.86699999999999</v>
      </c>
      <c r="AA12" s="20">
        <v>208.15889999999999</v>
      </c>
      <c r="AC12" s="22">
        <f t="shared" si="2"/>
        <v>-4.7905286076898035E-2</v>
      </c>
      <c r="AD12" s="22">
        <f t="shared" si="3"/>
        <v>0</v>
      </c>
      <c r="AE12" s="22">
        <f t="shared" si="4"/>
        <v>-0.33333333333333326</v>
      </c>
      <c r="AF12" s="22">
        <f t="shared" si="5"/>
        <v>6.5991108718941094E-2</v>
      </c>
      <c r="AG12" s="22">
        <f t="shared" si="6"/>
        <v>0.10753467078479972</v>
      </c>
      <c r="AH12" s="22">
        <f t="shared" si="7"/>
        <v>0.25272727272727291</v>
      </c>
      <c r="AI12" s="22">
        <f t="shared" si="8"/>
        <v>7.4422645334105475E-2</v>
      </c>
      <c r="AJ12" s="22">
        <f t="shared" si="9"/>
        <v>0.13138038171327127</v>
      </c>
      <c r="AK12" s="22">
        <f t="shared" si="10"/>
        <v>2.3474178403755985E-2</v>
      </c>
      <c r="AL12" s="22">
        <f t="shared" si="11"/>
        <v>7.4125150836061859E-3</v>
      </c>
      <c r="AM12" s="22">
        <f t="shared" si="12"/>
        <v>0.13600000000000012</v>
      </c>
      <c r="AN12" s="22">
        <f t="shared" si="13"/>
        <v>2.4313153416000155E-4</v>
      </c>
      <c r="AO12" s="22">
        <f t="shared" si="14"/>
        <v>6.7615403356406922E-2</v>
      </c>
      <c r="AP12" s="22">
        <f t="shared" si="15"/>
        <v>4.7085596106150707E-2</v>
      </c>
      <c r="AQ12" s="22">
        <f t="shared" si="16"/>
        <v>0.24519800936325709</v>
      </c>
      <c r="AR12" s="22">
        <f t="shared" si="17"/>
        <v>0.13079787834330214</v>
      </c>
      <c r="AS12" s="22">
        <f t="shared" si="18"/>
        <v>0.11026579857073449</v>
      </c>
      <c r="AT12" s="22">
        <f t="shared" si="19"/>
        <v>5.186514726610536E-2</v>
      </c>
      <c r="AU12" s="22">
        <f t="shared" si="20"/>
        <v>3.8812523837069124E-2</v>
      </c>
      <c r="AV12" s="22">
        <f t="shared" si="21"/>
        <v>0.14963100794648621</v>
      </c>
      <c r="AW12" s="22">
        <f t="shared" si="22"/>
        <v>4.7638562376995708E-2</v>
      </c>
      <c r="AX12" s="22">
        <f t="shared" si="23"/>
        <v>9.5840999102765334E-3</v>
      </c>
      <c r="AY12" s="22">
        <f t="shared" si="24"/>
        <v>2.5158627377932508E-2</v>
      </c>
      <c r="AZ12" s="22">
        <f t="shared" si="25"/>
        <v>8.1260188493767371E-2</v>
      </c>
      <c r="BA12" s="22">
        <f t="shared" si="26"/>
        <v>0.22362169925975039</v>
      </c>
      <c r="BB12" s="22">
        <f t="shared" si="27"/>
        <v>0.28342002191594995</v>
      </c>
      <c r="BD12" s="18" t="s">
        <v>4</v>
      </c>
      <c r="BE12" s="6">
        <v>4.7280056946572509E-2</v>
      </c>
      <c r="BF12" s="6">
        <v>-5.2100264558455978E-4</v>
      </c>
      <c r="BG12" s="6">
        <v>4.4561956950354288E-2</v>
      </c>
      <c r="BH12" s="6">
        <v>2.159852162100049E-2</v>
      </c>
      <c r="BI12" s="6">
        <v>1.4008673819207959E-2</v>
      </c>
      <c r="BJ12" s="6">
        <v>3.1359569952160923E-2</v>
      </c>
      <c r="BK12" s="6">
        <v>2.7070116360956093E-2</v>
      </c>
      <c r="BL12" s="6">
        <v>7.0056879799723169E-3</v>
      </c>
      <c r="BM12" s="6">
        <v>1.3345180904122331E-2</v>
      </c>
      <c r="BN12" s="6">
        <v>9.6217169183565182E-3</v>
      </c>
      <c r="BO12" s="6">
        <v>3.4006353174766801E-2</v>
      </c>
      <c r="BP12" s="6">
        <v>1.0463906120168167E-3</v>
      </c>
      <c r="BQ12" s="6">
        <v>2.1098327066890535E-2</v>
      </c>
      <c r="BR12" s="6">
        <v>4.8610514339580352E-3</v>
      </c>
      <c r="BS12" s="6">
        <v>2.4480213338446799E-2</v>
      </c>
      <c r="BT12" s="6">
        <v>1.5036375122719837E-2</v>
      </c>
      <c r="BU12" s="6">
        <v>1.7490895877016813E-2</v>
      </c>
      <c r="BV12" s="6">
        <v>2.5721984430509378E-2</v>
      </c>
      <c r="BW12" s="6">
        <v>5.2802460860792242E-3</v>
      </c>
      <c r="BX12" s="6">
        <v>3.5515825198901437E-3</v>
      </c>
      <c r="BY12" s="6">
        <v>1.3560171159792547E-2</v>
      </c>
      <c r="BZ12" s="6">
        <v>1.6062794661977881E-2</v>
      </c>
      <c r="CA12" s="6">
        <v>9.3613695982467382E-3</v>
      </c>
      <c r="CB12" s="6">
        <v>1.4020093194529012E-2</v>
      </c>
      <c r="CC12" s="6">
        <v>2.6309592439804592E-2</v>
      </c>
      <c r="CD12" s="6">
        <v>3.7679186536518042E-2</v>
      </c>
    </row>
    <row r="13" spans="1:83" x14ac:dyDescent="0.3">
      <c r="A13" s="19">
        <v>42372</v>
      </c>
      <c r="B13" s="20">
        <v>416.72899999999998</v>
      </c>
      <c r="C13" s="20">
        <v>1</v>
      </c>
      <c r="D13" s="20">
        <v>2.0000000000000001E-4</v>
      </c>
      <c r="E13" s="20">
        <v>2059.7399999999998</v>
      </c>
      <c r="F13" s="20">
        <v>7738.3999000000003</v>
      </c>
      <c r="G13" s="20">
        <v>34.450000000000003</v>
      </c>
      <c r="H13" s="20">
        <v>593.64</v>
      </c>
      <c r="I13" s="20">
        <v>127.45</v>
      </c>
      <c r="J13" s="20">
        <v>2.1800000000000002</v>
      </c>
      <c r="K13" s="20">
        <v>58.44</v>
      </c>
      <c r="L13" s="20">
        <v>38.340000000000003</v>
      </c>
      <c r="M13" s="20">
        <v>1234.2</v>
      </c>
      <c r="N13" s="20">
        <v>744.95</v>
      </c>
      <c r="O13" s="20">
        <v>793.66459999999995</v>
      </c>
      <c r="P13" s="20">
        <v>204.32230000000001</v>
      </c>
      <c r="Q13" s="20">
        <v>8.016</v>
      </c>
      <c r="R13" s="20">
        <v>182.36359999999999</v>
      </c>
      <c r="S13" s="20">
        <v>50.223300000000002</v>
      </c>
      <c r="T13" s="20">
        <v>220.34989999999999</v>
      </c>
      <c r="U13" s="20">
        <v>5255.0951999999997</v>
      </c>
      <c r="V13" s="20">
        <v>85.383799999999994</v>
      </c>
      <c r="W13" s="20">
        <v>22.279299999999999</v>
      </c>
      <c r="X13" s="20">
        <v>69.3446</v>
      </c>
      <c r="Y13" s="20">
        <v>499.25470000000001</v>
      </c>
      <c r="Z13" s="20">
        <v>188.27500000000001</v>
      </c>
      <c r="AA13" s="20">
        <v>267.15530000000001</v>
      </c>
      <c r="AC13" s="22">
        <f t="shared" si="2"/>
        <v>7.5802259981906817E-2</v>
      </c>
      <c r="AD13" s="22">
        <f t="shared" si="3"/>
        <v>0</v>
      </c>
      <c r="AE13" s="22">
        <f t="shared" si="4"/>
        <v>0</v>
      </c>
      <c r="AF13" s="22">
        <f t="shared" si="5"/>
        <v>2.69936982337593E-3</v>
      </c>
      <c r="AG13" s="22">
        <f t="shared" si="6"/>
        <v>1.4395727985057949E-2</v>
      </c>
      <c r="AH13" s="22">
        <f t="shared" si="7"/>
        <v>-6.9666182873730165E-2</v>
      </c>
      <c r="AI13" s="22">
        <f t="shared" si="8"/>
        <v>0.11109426588504823</v>
      </c>
      <c r="AJ13" s="22">
        <f t="shared" si="9"/>
        <v>-5.1785013730874963E-2</v>
      </c>
      <c r="AK13" s="22">
        <f t="shared" si="10"/>
        <v>4.5871559633027248E-2</v>
      </c>
      <c r="AL13" s="22">
        <f t="shared" si="11"/>
        <v>9.1033538672142367E-2</v>
      </c>
      <c r="AM13" s="22">
        <f t="shared" si="12"/>
        <v>0.19770474700052154</v>
      </c>
      <c r="AN13" s="22">
        <f t="shared" si="13"/>
        <v>4.4563279857397609E-2</v>
      </c>
      <c r="AO13" s="22">
        <f t="shared" si="14"/>
        <v>-6.9722800187932199E-2</v>
      </c>
      <c r="AP13" s="22">
        <f t="shared" si="15"/>
        <v>-1.8399459922994188E-3</v>
      </c>
      <c r="AQ13" s="22">
        <f t="shared" si="16"/>
        <v>1.268094574111478E-3</v>
      </c>
      <c r="AR13" s="22">
        <f t="shared" si="17"/>
        <v>-1.1576846307385313E-2</v>
      </c>
      <c r="AS13" s="22">
        <f t="shared" si="18"/>
        <v>-1.005354138654857E-2</v>
      </c>
      <c r="AT13" s="22">
        <f t="shared" si="19"/>
        <v>6.720585863533457E-2</v>
      </c>
      <c r="AU13" s="22">
        <f t="shared" si="20"/>
        <v>6.5015232591437488E-2</v>
      </c>
      <c r="AV13" s="22">
        <f t="shared" si="21"/>
        <v>-5.5409272128884579E-3</v>
      </c>
      <c r="AW13" s="22">
        <f t="shared" si="22"/>
        <v>1.1857050166425021E-2</v>
      </c>
      <c r="AX13" s="22">
        <f t="shared" si="23"/>
        <v>0.1035759651335546</v>
      </c>
      <c r="AY13" s="22">
        <f t="shared" si="24"/>
        <v>-2.6607695480253768E-2</v>
      </c>
      <c r="AZ13" s="22">
        <f t="shared" si="25"/>
        <v>-5.003498214438451E-2</v>
      </c>
      <c r="BA13" s="22">
        <f t="shared" si="26"/>
        <v>-2.7026955251626683E-2</v>
      </c>
      <c r="BB13" s="22">
        <f t="shared" si="27"/>
        <v>9.8217029570440761E-2</v>
      </c>
      <c r="BD13" s="18" t="s">
        <v>5</v>
      </c>
      <c r="BE13" s="6">
        <v>5.3176070987621733E-2</v>
      </c>
      <c r="BF13" s="6">
        <v>3.926511388660307E-4</v>
      </c>
      <c r="BG13" s="6">
        <v>1.8508134139537998E-2</v>
      </c>
      <c r="BH13" s="6">
        <v>1.4008673819207959E-2</v>
      </c>
      <c r="BI13" s="6">
        <v>3.1387665980425639E-2</v>
      </c>
      <c r="BJ13" s="6">
        <v>4.7707277672058131E-2</v>
      </c>
      <c r="BK13" s="6">
        <v>1.487214234518843E-2</v>
      </c>
      <c r="BL13" s="6">
        <v>2.0580440584669495E-2</v>
      </c>
      <c r="BM13" s="6">
        <v>7.8284602163901807E-3</v>
      </c>
      <c r="BN13" s="6">
        <v>1.7370372883110146E-2</v>
      </c>
      <c r="BO13" s="6">
        <v>2.638934410269432E-2</v>
      </c>
      <c r="BP13" s="6">
        <v>-2.1047073393309118E-3</v>
      </c>
      <c r="BQ13" s="6">
        <v>1.4224138146364185E-2</v>
      </c>
      <c r="BR13" s="6">
        <v>2.0580304621162254E-2</v>
      </c>
      <c r="BS13" s="6">
        <v>4.7289184257725762E-2</v>
      </c>
      <c r="BT13" s="6">
        <v>1.8917700948622634E-2</v>
      </c>
      <c r="BU13" s="6">
        <v>3.0476971559825421E-2</v>
      </c>
      <c r="BV13" s="6">
        <v>2.5834988557979249E-2</v>
      </c>
      <c r="BW13" s="6">
        <v>1.2941089502977758E-2</v>
      </c>
      <c r="BX13" s="6">
        <v>1.7727846397644072E-2</v>
      </c>
      <c r="BY13" s="6">
        <v>1.0395476299776548E-2</v>
      </c>
      <c r="BZ13" s="6">
        <v>8.9687434990714243E-3</v>
      </c>
      <c r="CA13" s="6">
        <v>6.0183624749711832E-3</v>
      </c>
      <c r="CB13" s="6">
        <v>2.7537338100011299E-2</v>
      </c>
      <c r="CC13" s="6">
        <v>6.2929315099543387E-2</v>
      </c>
      <c r="CD13" s="6">
        <v>4.5613125214159417E-2</v>
      </c>
    </row>
    <row r="14" spans="1:83" x14ac:dyDescent="0.3">
      <c r="A14" s="19">
        <v>42373</v>
      </c>
      <c r="B14" s="20">
        <v>448.31799999999998</v>
      </c>
      <c r="C14" s="20">
        <v>1</v>
      </c>
      <c r="D14" s="20">
        <v>2.0000000000000001E-4</v>
      </c>
      <c r="E14" s="20">
        <v>2065.3000000000002</v>
      </c>
      <c r="F14" s="20">
        <v>7849.7997999999998</v>
      </c>
      <c r="G14" s="20">
        <v>32.049999999999997</v>
      </c>
      <c r="H14" s="20">
        <v>659.59</v>
      </c>
      <c r="I14" s="20">
        <v>120.85</v>
      </c>
      <c r="J14" s="20">
        <v>2.2799999999999998</v>
      </c>
      <c r="K14" s="20">
        <v>63.76</v>
      </c>
      <c r="L14" s="20">
        <v>45.92</v>
      </c>
      <c r="M14" s="20">
        <v>1289.2</v>
      </c>
      <c r="N14" s="20">
        <v>693.01</v>
      </c>
      <c r="O14" s="20">
        <v>792.20429999999999</v>
      </c>
      <c r="P14" s="20">
        <v>204.5814</v>
      </c>
      <c r="Q14" s="20">
        <v>7.9231999999999996</v>
      </c>
      <c r="R14" s="20">
        <v>180.53020000000001</v>
      </c>
      <c r="S14" s="20">
        <v>53.598599999999998</v>
      </c>
      <c r="T14" s="20">
        <v>234.67599999999999</v>
      </c>
      <c r="U14" s="20">
        <v>5225.9771000000001</v>
      </c>
      <c r="V14" s="20">
        <v>86.396199999999993</v>
      </c>
      <c r="W14" s="20">
        <v>24.5869</v>
      </c>
      <c r="X14" s="20">
        <v>67.499499999999998</v>
      </c>
      <c r="Y14" s="20">
        <v>474.27449999999999</v>
      </c>
      <c r="Z14" s="20">
        <v>183.1865</v>
      </c>
      <c r="AA14" s="20">
        <v>293.39449999999999</v>
      </c>
      <c r="AC14" s="22">
        <f t="shared" si="2"/>
        <v>0.50191828122002691</v>
      </c>
      <c r="AD14" s="22">
        <f t="shared" si="3"/>
        <v>0</v>
      </c>
      <c r="AE14" s="22">
        <f t="shared" si="4"/>
        <v>0.49999999999999978</v>
      </c>
      <c r="AF14" s="22">
        <f t="shared" si="5"/>
        <v>1.6249455284946368E-2</v>
      </c>
      <c r="AG14" s="22">
        <f t="shared" si="6"/>
        <v>5.5791257249643511E-2</v>
      </c>
      <c r="AH14" s="22">
        <f t="shared" si="7"/>
        <v>-4.8361934477379021E-2</v>
      </c>
      <c r="AI14" s="22">
        <f t="shared" si="8"/>
        <v>8.4946709319425606E-2</v>
      </c>
      <c r="AJ14" s="22">
        <f t="shared" si="9"/>
        <v>0.19238725693007863</v>
      </c>
      <c r="AK14" s="22">
        <f t="shared" si="10"/>
        <v>-3.9473684210526216E-2</v>
      </c>
      <c r="AL14" s="22">
        <f t="shared" si="11"/>
        <v>-1.4742785445420292E-2</v>
      </c>
      <c r="AM14" s="22">
        <f t="shared" si="12"/>
        <v>5.2482578397212487E-2</v>
      </c>
      <c r="AN14" s="22">
        <f t="shared" si="13"/>
        <v>2.2649705243561913E-2</v>
      </c>
      <c r="AO14" s="22">
        <f t="shared" si="14"/>
        <v>-1.313112364900948E-3</v>
      </c>
      <c r="AP14" s="22">
        <f t="shared" si="15"/>
        <v>3.5314880265103321E-2</v>
      </c>
      <c r="AQ14" s="22">
        <f t="shared" si="16"/>
        <v>1.5192974532386661E-2</v>
      </c>
      <c r="AR14" s="22">
        <f t="shared" si="17"/>
        <v>-5.0522516155088848E-2</v>
      </c>
      <c r="AS14" s="22">
        <f t="shared" si="18"/>
        <v>0.14005911476307009</v>
      </c>
      <c r="AT14" s="22">
        <f t="shared" si="19"/>
        <v>-9.4927852593165163E-3</v>
      </c>
      <c r="AU14" s="22">
        <f t="shared" si="20"/>
        <v>1.7367775145306741E-2</v>
      </c>
      <c r="AV14" s="22">
        <f t="shared" si="21"/>
        <v>0.13953382995114927</v>
      </c>
      <c r="AW14" s="22">
        <f t="shared" si="22"/>
        <v>2.8943402603355262E-2</v>
      </c>
      <c r="AX14" s="22">
        <f t="shared" si="23"/>
        <v>8.6590826822413591E-2</v>
      </c>
      <c r="AY14" s="22">
        <f t="shared" si="24"/>
        <v>6.5440484744331506E-2</v>
      </c>
      <c r="AZ14" s="22">
        <f t="shared" si="25"/>
        <v>-1.3788428431214417E-2</v>
      </c>
      <c r="BA14" s="22">
        <f t="shared" si="26"/>
        <v>0.1576720991994498</v>
      </c>
      <c r="BB14" s="22">
        <f t="shared" si="27"/>
        <v>-8.3024732910807697E-2</v>
      </c>
      <c r="BD14" s="18" t="s">
        <v>6</v>
      </c>
      <c r="BE14" s="6">
        <v>0.1614887681283883</v>
      </c>
      <c r="BF14" s="6">
        <v>-1.8312114004887768E-3</v>
      </c>
      <c r="BG14" s="6">
        <v>0.20148522021420048</v>
      </c>
      <c r="BH14" s="6">
        <v>3.1359569952160923E-2</v>
      </c>
      <c r="BI14" s="6">
        <v>4.7707277672058131E-2</v>
      </c>
      <c r="BJ14" s="6">
        <v>0.67293506195164121</v>
      </c>
      <c r="BK14" s="6">
        <v>-5.3942134577896501E-3</v>
      </c>
      <c r="BL14" s="6">
        <v>3.5121478223898057E-3</v>
      </c>
      <c r="BM14" s="6">
        <v>-6.5141758312287177E-4</v>
      </c>
      <c r="BN14" s="6">
        <v>7.6762969879629371E-3</v>
      </c>
      <c r="BO14" s="6">
        <v>4.8065327980321849E-2</v>
      </c>
      <c r="BP14" s="6">
        <v>-1.244824907972532E-2</v>
      </c>
      <c r="BQ14" s="6">
        <v>2.1814802597763416E-2</v>
      </c>
      <c r="BR14" s="6">
        <v>4.2372482848290857E-2</v>
      </c>
      <c r="BS14" s="6">
        <v>0.14039755103307461</v>
      </c>
      <c r="BT14" s="6">
        <v>2.9902209618495157E-2</v>
      </c>
      <c r="BU14" s="6">
        <v>7.8249984346616688E-2</v>
      </c>
      <c r="BV14" s="6">
        <v>6.9317014789629303E-2</v>
      </c>
      <c r="BW14" s="6">
        <v>4.4779629555672711E-2</v>
      </c>
      <c r="BX14" s="6">
        <v>5.3652866568856372E-2</v>
      </c>
      <c r="BY14" s="6">
        <v>3.3110677639658539E-2</v>
      </c>
      <c r="BZ14" s="6">
        <v>3.3744038516152645E-2</v>
      </c>
      <c r="CA14" s="6">
        <v>4.5519286076249506E-2</v>
      </c>
      <c r="CB14" s="6">
        <v>3.6238892392235385E-2</v>
      </c>
      <c r="CC14" s="6">
        <v>0.13775698743081349</v>
      </c>
      <c r="CD14" s="6">
        <v>0.11624445584350472</v>
      </c>
    </row>
    <row r="15" spans="1:83" x14ac:dyDescent="0.3">
      <c r="A15" s="19">
        <v>42375</v>
      </c>
      <c r="B15" s="20">
        <v>673.33699999999999</v>
      </c>
      <c r="C15" s="20">
        <v>1</v>
      </c>
      <c r="D15" s="20">
        <v>2.9999999999999997E-4</v>
      </c>
      <c r="E15" s="20">
        <v>2098.86</v>
      </c>
      <c r="F15" s="20">
        <v>8287.75</v>
      </c>
      <c r="G15" s="20">
        <v>30.5</v>
      </c>
      <c r="H15" s="20">
        <v>715.62</v>
      </c>
      <c r="I15" s="20">
        <v>144.1</v>
      </c>
      <c r="J15" s="20">
        <v>2.19</v>
      </c>
      <c r="K15" s="20">
        <v>62.82</v>
      </c>
      <c r="L15" s="20">
        <v>48.33</v>
      </c>
      <c r="M15" s="20">
        <v>1318.4</v>
      </c>
      <c r="N15" s="20">
        <v>692.1</v>
      </c>
      <c r="O15" s="20">
        <v>820.18089999999995</v>
      </c>
      <c r="P15" s="20">
        <v>207.68960000000001</v>
      </c>
      <c r="Q15" s="20">
        <v>7.5228999999999999</v>
      </c>
      <c r="R15" s="20">
        <v>205.8151</v>
      </c>
      <c r="S15" s="20">
        <v>53.089799999999997</v>
      </c>
      <c r="T15" s="20">
        <v>238.7518</v>
      </c>
      <c r="U15" s="20">
        <v>5955.1777000000002</v>
      </c>
      <c r="V15" s="20">
        <v>88.896799999999999</v>
      </c>
      <c r="W15" s="20">
        <v>26.715900000000001</v>
      </c>
      <c r="X15" s="20">
        <v>71.916700000000006</v>
      </c>
      <c r="Y15" s="20">
        <v>467.73500000000001</v>
      </c>
      <c r="Z15" s="20">
        <v>212.06989999999999</v>
      </c>
      <c r="AA15" s="20">
        <v>269.03550000000001</v>
      </c>
      <c r="AC15" s="22">
        <f t="shared" si="2"/>
        <v>-7.2260992638158772E-2</v>
      </c>
      <c r="AD15" s="22">
        <f t="shared" si="3"/>
        <v>0</v>
      </c>
      <c r="AE15" s="22">
        <f t="shared" si="4"/>
        <v>-0.33333333333333326</v>
      </c>
      <c r="AF15" s="22">
        <f t="shared" si="5"/>
        <v>3.5609807228685897E-2</v>
      </c>
      <c r="AG15" s="22">
        <f t="shared" si="6"/>
        <v>4.2321498597327478E-2</v>
      </c>
      <c r="AH15" s="22">
        <f t="shared" si="7"/>
        <v>-8.3606557377049251E-2</v>
      </c>
      <c r="AI15" s="22">
        <f t="shared" si="8"/>
        <v>6.0353260110114215E-2</v>
      </c>
      <c r="AJ15" s="22">
        <f t="shared" si="9"/>
        <v>1.4573213046495503E-2</v>
      </c>
      <c r="AK15" s="22">
        <f t="shared" si="10"/>
        <v>1.3698630136986356E-2</v>
      </c>
      <c r="AL15" s="22">
        <f t="shared" si="11"/>
        <v>0.18051575931232078</v>
      </c>
      <c r="AM15" s="22">
        <f t="shared" si="12"/>
        <v>-0.1392509828264018</v>
      </c>
      <c r="AN15" s="22">
        <f t="shared" si="13"/>
        <v>2.3209951456310662E-2</v>
      </c>
      <c r="AO15" s="22">
        <f t="shared" si="14"/>
        <v>0.11080768675046948</v>
      </c>
      <c r="AP15" s="22">
        <f t="shared" si="15"/>
        <v>3.8041607650214804E-2</v>
      </c>
      <c r="AQ15" s="22">
        <f t="shared" si="16"/>
        <v>0.11540443045775994</v>
      </c>
      <c r="AR15" s="22">
        <f t="shared" si="17"/>
        <v>-6.9587526087014351E-2</v>
      </c>
      <c r="AS15" s="22">
        <f t="shared" si="18"/>
        <v>2.789105366904554E-2</v>
      </c>
      <c r="AT15" s="22">
        <f t="shared" si="19"/>
        <v>2.9450101526093508E-2</v>
      </c>
      <c r="AU15" s="22">
        <f t="shared" si="20"/>
        <v>7.8338676399507756E-2</v>
      </c>
      <c r="AV15" s="22">
        <f t="shared" si="21"/>
        <v>0.10720319899102249</v>
      </c>
      <c r="AW15" s="22">
        <f t="shared" si="22"/>
        <v>3.5833685801963666E-2</v>
      </c>
      <c r="AX15" s="22">
        <f t="shared" si="23"/>
        <v>4.7716902668448302E-2</v>
      </c>
      <c r="AY15" s="22">
        <f t="shared" si="24"/>
        <v>1.0866738879842908E-2</v>
      </c>
      <c r="AZ15" s="22">
        <f t="shared" si="25"/>
        <v>4.7206217195634226E-2</v>
      </c>
      <c r="BA15" s="22">
        <f t="shared" si="26"/>
        <v>6.2217221774518716E-2</v>
      </c>
      <c r="BB15" s="22">
        <f t="shared" si="27"/>
        <v>0.10281096732587325</v>
      </c>
      <c r="BD15" s="18" t="s">
        <v>7</v>
      </c>
      <c r="BE15" s="6">
        <v>7.5688082044451127E-2</v>
      </c>
      <c r="BF15" s="6">
        <v>2.877243594482162E-4</v>
      </c>
      <c r="BG15" s="6">
        <v>0.10846405482562353</v>
      </c>
      <c r="BH15" s="6">
        <v>2.7070116360956093E-2</v>
      </c>
      <c r="BI15" s="6">
        <v>1.487214234518843E-2</v>
      </c>
      <c r="BJ15" s="6">
        <v>-5.3942134577896501E-3</v>
      </c>
      <c r="BK15" s="6">
        <v>0.10613168722620461</v>
      </c>
      <c r="BL15" s="6">
        <v>-4.6540697695703873E-4</v>
      </c>
      <c r="BM15" s="6">
        <v>-2.3693999602640414E-3</v>
      </c>
      <c r="BN15" s="6">
        <v>1.2087440671276085E-2</v>
      </c>
      <c r="BO15" s="6">
        <v>-1.8244607725578139E-2</v>
      </c>
      <c r="BP15" s="6">
        <v>3.6037723864741412E-3</v>
      </c>
      <c r="BQ15" s="6">
        <v>4.2022201060326461E-2</v>
      </c>
      <c r="BR15" s="6">
        <v>1.3382057311934831E-2</v>
      </c>
      <c r="BS15" s="6">
        <v>1.4277441383468597E-2</v>
      </c>
      <c r="BT15" s="6">
        <v>1.9782917855634574E-2</v>
      </c>
      <c r="BU15" s="6">
        <v>2.0209453473818365E-2</v>
      </c>
      <c r="BV15" s="6">
        <v>1.3955036156206279E-2</v>
      </c>
      <c r="BW15" s="6">
        <v>3.0042232684362002E-3</v>
      </c>
      <c r="BX15" s="6">
        <v>1.4664693126356727E-2</v>
      </c>
      <c r="BY15" s="6">
        <v>1.596973079741161E-2</v>
      </c>
      <c r="BZ15" s="6">
        <v>3.1085322313199791E-2</v>
      </c>
      <c r="CA15" s="6">
        <v>7.6721385569503489E-3</v>
      </c>
      <c r="CB15" s="6">
        <v>4.1292225476306621E-2</v>
      </c>
      <c r="CC15" s="6">
        <v>1.0039940337339133E-2</v>
      </c>
      <c r="CD15" s="6">
        <v>1.8083447703761385E-2</v>
      </c>
    </row>
    <row r="16" spans="1:83" x14ac:dyDescent="0.3">
      <c r="A16" s="19">
        <v>42376</v>
      </c>
      <c r="B16" s="20">
        <v>624.68100000000004</v>
      </c>
      <c r="C16" s="20">
        <v>1</v>
      </c>
      <c r="D16" s="20">
        <v>2.0000000000000001E-4</v>
      </c>
      <c r="E16" s="20">
        <v>2173.6</v>
      </c>
      <c r="F16" s="20">
        <v>8638.5</v>
      </c>
      <c r="G16" s="20">
        <v>27.95</v>
      </c>
      <c r="H16" s="20">
        <v>758.81</v>
      </c>
      <c r="I16" s="20">
        <v>146.19999999999999</v>
      </c>
      <c r="J16" s="20">
        <v>2.2200000000000002</v>
      </c>
      <c r="K16" s="20">
        <v>74.16</v>
      </c>
      <c r="L16" s="20">
        <v>41.6</v>
      </c>
      <c r="M16" s="20">
        <v>1349</v>
      </c>
      <c r="N16" s="20">
        <v>768.79</v>
      </c>
      <c r="O16" s="20">
        <v>851.38189999999997</v>
      </c>
      <c r="P16" s="20">
        <v>231.65790000000001</v>
      </c>
      <c r="Q16" s="20">
        <v>6.9993999999999996</v>
      </c>
      <c r="R16" s="20">
        <v>211.55549999999999</v>
      </c>
      <c r="S16" s="20">
        <v>54.653300000000002</v>
      </c>
      <c r="T16" s="20">
        <v>257.45530000000002</v>
      </c>
      <c r="U16" s="20">
        <v>6593.5918000000001</v>
      </c>
      <c r="V16" s="20">
        <v>92.082300000000004</v>
      </c>
      <c r="W16" s="20">
        <v>27.9907</v>
      </c>
      <c r="X16" s="20">
        <v>72.6982</v>
      </c>
      <c r="Y16" s="20">
        <v>489.815</v>
      </c>
      <c r="Z16" s="20">
        <v>225.26429999999999</v>
      </c>
      <c r="AA16" s="20">
        <v>296.69529999999997</v>
      </c>
      <c r="AC16" s="22">
        <f t="shared" si="2"/>
        <v>-7.8774606559187887E-2</v>
      </c>
      <c r="AD16" s="22">
        <f t="shared" si="3"/>
        <v>0</v>
      </c>
      <c r="AE16" s="22">
        <f t="shared" si="4"/>
        <v>0</v>
      </c>
      <c r="AF16" s="22">
        <f t="shared" si="5"/>
        <v>-1.2191755612808164E-3</v>
      </c>
      <c r="AG16" s="22">
        <f t="shared" si="6"/>
        <v>1.709789894078817E-2</v>
      </c>
      <c r="AH16" s="22">
        <f t="shared" si="7"/>
        <v>-1.0733452593917781E-2</v>
      </c>
      <c r="AI16" s="22">
        <f t="shared" si="8"/>
        <v>1.3639778073562647E-2</v>
      </c>
      <c r="AJ16" s="22">
        <f t="shared" si="9"/>
        <v>-2.0519835841311673E-3</v>
      </c>
      <c r="AK16" s="22">
        <f t="shared" si="10"/>
        <v>-6.7567567567567766E-2</v>
      </c>
      <c r="AL16" s="22">
        <f t="shared" si="11"/>
        <v>-0.11920172599784251</v>
      </c>
      <c r="AM16" s="22">
        <f t="shared" si="12"/>
        <v>7.4519230769230838E-2</v>
      </c>
      <c r="AN16" s="22">
        <f t="shared" si="13"/>
        <v>-3.1208302446256386E-2</v>
      </c>
      <c r="AO16" s="22">
        <f t="shared" si="14"/>
        <v>-2.2632968691059796E-3</v>
      </c>
      <c r="AP16" s="22">
        <f t="shared" si="15"/>
        <v>-5.9618368678027167E-3</v>
      </c>
      <c r="AQ16" s="22">
        <f t="shared" si="16"/>
        <v>-1.8638259260746137E-2</v>
      </c>
      <c r="AR16" s="22">
        <f t="shared" si="17"/>
        <v>-3.4702974540674836E-2</v>
      </c>
      <c r="AS16" s="22">
        <f t="shared" si="18"/>
        <v>3.0104629754367007E-2</v>
      </c>
      <c r="AT16" s="22">
        <f t="shared" si="19"/>
        <v>6.339598889728526E-2</v>
      </c>
      <c r="AU16" s="22">
        <f t="shared" si="20"/>
        <v>2.5505398412850599E-2</v>
      </c>
      <c r="AV16" s="22">
        <f t="shared" si="21"/>
        <v>-9.2204813164199817E-2</v>
      </c>
      <c r="AW16" s="22">
        <f t="shared" si="22"/>
        <v>-1.9922395509234692E-2</v>
      </c>
      <c r="AX16" s="22">
        <f t="shared" si="23"/>
        <v>-5.6654531683737797E-2</v>
      </c>
      <c r="AY16" s="22">
        <f t="shared" si="24"/>
        <v>2.8083226269701278E-2</v>
      </c>
      <c r="AZ16" s="22">
        <f t="shared" si="25"/>
        <v>4.4438002102834773E-2</v>
      </c>
      <c r="BA16" s="22">
        <f t="shared" si="26"/>
        <v>0.10069726982926275</v>
      </c>
      <c r="BB16" s="22">
        <f t="shared" si="27"/>
        <v>6.5875664360035335E-2</v>
      </c>
      <c r="BD16" s="18" t="s">
        <v>8</v>
      </c>
      <c r="BE16" s="6">
        <v>4.7066274925240618E-2</v>
      </c>
      <c r="BF16" s="6">
        <v>3.1881172819261906E-6</v>
      </c>
      <c r="BG16" s="6">
        <v>3.43170580196476E-2</v>
      </c>
      <c r="BH16" s="6">
        <v>7.0056879799723169E-3</v>
      </c>
      <c r="BI16" s="6">
        <v>2.0580440584669495E-2</v>
      </c>
      <c r="BJ16" s="6">
        <v>3.5121478223898057E-3</v>
      </c>
      <c r="BK16" s="6">
        <v>-4.6540697695703873E-4</v>
      </c>
      <c r="BL16" s="6">
        <v>8.8346425189669703E-2</v>
      </c>
      <c r="BM16" s="6">
        <v>1.5841017913771953E-2</v>
      </c>
      <c r="BN16" s="6">
        <v>1.3614178381785084E-2</v>
      </c>
      <c r="BO16" s="6">
        <v>1.4350930100882455E-2</v>
      </c>
      <c r="BP16" s="6">
        <v>3.3207906550564276E-3</v>
      </c>
      <c r="BQ16" s="6">
        <v>3.8259467217755402E-3</v>
      </c>
      <c r="BR16" s="6">
        <v>3.4127328244761019E-3</v>
      </c>
      <c r="BS16" s="6">
        <v>4.2592831915802362E-2</v>
      </c>
      <c r="BT16" s="6">
        <v>4.3877416680894983E-3</v>
      </c>
      <c r="BU16" s="6">
        <v>1.1088706732924553E-2</v>
      </c>
      <c r="BV16" s="6">
        <v>1.243223721007761E-2</v>
      </c>
      <c r="BW16" s="6">
        <v>5.4361236952514711E-3</v>
      </c>
      <c r="BX16" s="6">
        <v>8.4764234956874775E-3</v>
      </c>
      <c r="BY16" s="6">
        <v>9.6323342272100607E-4</v>
      </c>
      <c r="BZ16" s="6">
        <v>1.302483404323468E-2</v>
      </c>
      <c r="CA16" s="6">
        <v>1.724624341556413E-3</v>
      </c>
      <c r="CB16" s="6">
        <v>9.9559391994990445E-3</v>
      </c>
      <c r="CC16" s="6">
        <v>7.2441245155154904E-2</v>
      </c>
      <c r="CD16" s="6">
        <v>4.6571859820594613E-2</v>
      </c>
    </row>
    <row r="17" spans="1:82" x14ac:dyDescent="0.3">
      <c r="A17" s="19">
        <v>42377</v>
      </c>
      <c r="B17" s="20">
        <v>575.47199999999998</v>
      </c>
      <c r="C17" s="20">
        <v>1</v>
      </c>
      <c r="D17" s="20">
        <v>2.0000000000000001E-4</v>
      </c>
      <c r="E17" s="20">
        <v>2170.9499999999998</v>
      </c>
      <c r="F17" s="20">
        <v>8786.2001999999993</v>
      </c>
      <c r="G17" s="20">
        <v>27.65</v>
      </c>
      <c r="H17" s="20">
        <v>769.16</v>
      </c>
      <c r="I17" s="20">
        <v>145.9</v>
      </c>
      <c r="J17" s="20">
        <v>2.0699999999999998</v>
      </c>
      <c r="K17" s="20">
        <v>65.319999999999993</v>
      </c>
      <c r="L17" s="20">
        <v>44.7</v>
      </c>
      <c r="M17" s="20">
        <v>1306.9000000000001</v>
      </c>
      <c r="N17" s="20">
        <v>767.05</v>
      </c>
      <c r="O17" s="20">
        <v>846.30610000000001</v>
      </c>
      <c r="P17" s="20">
        <v>227.34020000000001</v>
      </c>
      <c r="Q17" s="20">
        <v>6.7565</v>
      </c>
      <c r="R17" s="20">
        <v>217.92429999999999</v>
      </c>
      <c r="S17" s="20">
        <v>58.118099999999998</v>
      </c>
      <c r="T17" s="20">
        <v>264.02179999999998</v>
      </c>
      <c r="U17" s="20">
        <v>5985.6309000000001</v>
      </c>
      <c r="V17" s="20">
        <v>90.247799999999998</v>
      </c>
      <c r="W17" s="20">
        <v>26.404900000000001</v>
      </c>
      <c r="X17" s="20">
        <v>74.739800000000002</v>
      </c>
      <c r="Y17" s="20">
        <v>511.58139999999997</v>
      </c>
      <c r="Z17" s="20">
        <v>247.9478</v>
      </c>
      <c r="AA17" s="20">
        <v>316.24029999999999</v>
      </c>
      <c r="AC17" s="22">
        <f t="shared" si="2"/>
        <v>5.9538952373008547E-2</v>
      </c>
      <c r="AD17" s="22">
        <f t="shared" si="3"/>
        <v>0</v>
      </c>
      <c r="AE17" s="22">
        <f t="shared" si="4"/>
        <v>0</v>
      </c>
      <c r="AF17" s="22">
        <f t="shared" si="5"/>
        <v>-1.2344825997834263E-3</v>
      </c>
      <c r="AG17" s="22">
        <f t="shared" si="6"/>
        <v>-1.992326557730828E-2</v>
      </c>
      <c r="AH17" s="22">
        <f t="shared" si="7"/>
        <v>-9.9457504520795714E-2</v>
      </c>
      <c r="AI17" s="22">
        <f t="shared" si="8"/>
        <v>8.8603151489937026E-2</v>
      </c>
      <c r="AJ17" s="22">
        <f t="shared" si="9"/>
        <v>3.8725154215215829E-2</v>
      </c>
      <c r="AK17" s="22">
        <f t="shared" si="10"/>
        <v>6.2801932367150037E-2</v>
      </c>
      <c r="AL17" s="22">
        <f t="shared" si="11"/>
        <v>4.5468462951622879E-2</v>
      </c>
      <c r="AM17" s="22">
        <f t="shared" si="12"/>
        <v>7.9194630872483129E-2</v>
      </c>
      <c r="AN17" s="22">
        <f t="shared" si="13"/>
        <v>4.8970847042619781E-3</v>
      </c>
      <c r="AO17" s="22">
        <f t="shared" si="14"/>
        <v>1.3349846815722488E-2</v>
      </c>
      <c r="AP17" s="22">
        <f t="shared" si="15"/>
        <v>-5.365032817322235E-2</v>
      </c>
      <c r="AQ17" s="22">
        <f t="shared" si="16"/>
        <v>-2.2674388427563752E-2</v>
      </c>
      <c r="AR17" s="22">
        <f t="shared" si="17"/>
        <v>-5.0321912232664801E-3</v>
      </c>
      <c r="AS17" s="22">
        <f t="shared" si="18"/>
        <v>-7.1908915159988984E-2</v>
      </c>
      <c r="AT17" s="22">
        <f t="shared" si="19"/>
        <v>-1.3481170237843232E-2</v>
      </c>
      <c r="AU17" s="22">
        <f t="shared" si="20"/>
        <v>-5.4888270589776966E-2</v>
      </c>
      <c r="AV17" s="22">
        <f t="shared" si="21"/>
        <v>-1.2464266715811023E-2</v>
      </c>
      <c r="AW17" s="22">
        <f t="shared" si="22"/>
        <v>2.6124736558675199E-2</v>
      </c>
      <c r="AX17" s="22">
        <f t="shared" si="23"/>
        <v>-1.8193592855871521E-2</v>
      </c>
      <c r="AY17" s="22">
        <f t="shared" si="24"/>
        <v>2.7946288322955093E-2</v>
      </c>
      <c r="AZ17" s="22">
        <f t="shared" si="25"/>
        <v>2.2358318734809313E-2</v>
      </c>
      <c r="BA17" s="22">
        <f t="shared" si="26"/>
        <v>-4.9506388038127458E-3</v>
      </c>
      <c r="BB17" s="22">
        <f t="shared" si="27"/>
        <v>1.1212992145529732E-2</v>
      </c>
      <c r="BD17" s="18" t="s">
        <v>9</v>
      </c>
      <c r="BE17" s="6">
        <v>4.0635922995243288E-2</v>
      </c>
      <c r="BF17" s="6">
        <v>-1.0406039501166727E-4</v>
      </c>
      <c r="BG17" s="6">
        <v>0.13351492201272466</v>
      </c>
      <c r="BH17" s="6">
        <v>1.3345180904122331E-2</v>
      </c>
      <c r="BI17" s="6">
        <v>7.8284602163901807E-3</v>
      </c>
      <c r="BJ17" s="6">
        <v>-6.5141758312287177E-4</v>
      </c>
      <c r="BK17" s="6">
        <v>-2.3693999602640414E-3</v>
      </c>
      <c r="BL17" s="6">
        <v>1.5841017913771953E-2</v>
      </c>
      <c r="BM17" s="6">
        <v>4.4255004681932442E-2</v>
      </c>
      <c r="BN17" s="6">
        <v>1.6248948205803204E-2</v>
      </c>
      <c r="BO17" s="6">
        <v>4.752386782276425E-2</v>
      </c>
      <c r="BP17" s="6">
        <v>4.1949236086847039E-3</v>
      </c>
      <c r="BQ17" s="6">
        <v>5.6879857033747582E-3</v>
      </c>
      <c r="BR17" s="6">
        <v>-4.212231816902925E-3</v>
      </c>
      <c r="BS17" s="6">
        <v>1.7647886944427177E-2</v>
      </c>
      <c r="BT17" s="6">
        <v>6.878602619804235E-3</v>
      </c>
      <c r="BU17" s="6">
        <v>3.1182410779394292E-4</v>
      </c>
      <c r="BV17" s="6">
        <v>2.2306604397639929E-2</v>
      </c>
      <c r="BW17" s="6">
        <v>-4.1456270326294406E-3</v>
      </c>
      <c r="BX17" s="6">
        <v>-1.1126904753314583E-2</v>
      </c>
      <c r="BY17" s="6">
        <v>2.9785528576435388E-3</v>
      </c>
      <c r="BZ17" s="6">
        <v>8.8946616008363515E-4</v>
      </c>
      <c r="CA17" s="6">
        <v>7.5270060875974045E-4</v>
      </c>
      <c r="CB17" s="6">
        <v>2.7355361182423532E-4</v>
      </c>
      <c r="CC17" s="6">
        <v>2.7925416740482156E-2</v>
      </c>
      <c r="CD17" s="6">
        <v>5.2188608438950776E-2</v>
      </c>
    </row>
    <row r="18" spans="1:82" x14ac:dyDescent="0.3">
      <c r="A18" s="19">
        <v>42378</v>
      </c>
      <c r="B18" s="20">
        <v>609.73500000000001</v>
      </c>
      <c r="C18" s="20">
        <v>1</v>
      </c>
      <c r="D18" s="20">
        <v>2.0000000000000001E-4</v>
      </c>
      <c r="E18" s="20">
        <v>2168.27</v>
      </c>
      <c r="F18" s="20">
        <v>8611.1504000000004</v>
      </c>
      <c r="G18" s="20">
        <v>24.9</v>
      </c>
      <c r="H18" s="20">
        <v>837.31</v>
      </c>
      <c r="I18" s="20">
        <v>151.55000000000001</v>
      </c>
      <c r="J18" s="20">
        <v>2.2000000000000002</v>
      </c>
      <c r="K18" s="20">
        <v>68.290000000000006</v>
      </c>
      <c r="L18" s="20">
        <v>48.24</v>
      </c>
      <c r="M18" s="20">
        <v>1313.3</v>
      </c>
      <c r="N18" s="20">
        <v>777.29</v>
      </c>
      <c r="O18" s="20">
        <v>800.90150000000006</v>
      </c>
      <c r="P18" s="20">
        <v>222.18539999999999</v>
      </c>
      <c r="Q18" s="20">
        <v>6.7225000000000001</v>
      </c>
      <c r="R18" s="20">
        <v>202.25360000000001</v>
      </c>
      <c r="S18" s="20">
        <v>57.334600000000002</v>
      </c>
      <c r="T18" s="20">
        <v>249.5301</v>
      </c>
      <c r="U18" s="20">
        <v>5911.0244000000002</v>
      </c>
      <c r="V18" s="20">
        <v>92.605500000000006</v>
      </c>
      <c r="W18" s="20">
        <v>25.924499999999998</v>
      </c>
      <c r="X18" s="20">
        <v>76.828500000000005</v>
      </c>
      <c r="Y18" s="20">
        <v>523.01949999999999</v>
      </c>
      <c r="Z18" s="20">
        <v>246.72030000000001</v>
      </c>
      <c r="AA18" s="20">
        <v>319.78629999999998</v>
      </c>
      <c r="AC18" s="22">
        <f t="shared" si="2"/>
        <v>0.1496338573314635</v>
      </c>
      <c r="AD18" s="22">
        <f t="shared" si="3"/>
        <v>0</v>
      </c>
      <c r="AE18" s="22">
        <f t="shared" si="4"/>
        <v>0</v>
      </c>
      <c r="AF18" s="22">
        <f t="shared" si="5"/>
        <v>-1.9425625037472249E-2</v>
      </c>
      <c r="AG18" s="22">
        <f t="shared" si="6"/>
        <v>3.1180038383720188E-3</v>
      </c>
      <c r="AH18" s="22">
        <f t="shared" si="7"/>
        <v>9.8393574297188868E-2</v>
      </c>
      <c r="AI18" s="22">
        <f t="shared" si="8"/>
        <v>-5.6717344830468863E-2</v>
      </c>
      <c r="AJ18" s="22">
        <f t="shared" si="9"/>
        <v>8.3140877598152363E-2</v>
      </c>
      <c r="AK18" s="22">
        <f t="shared" si="10"/>
        <v>0</v>
      </c>
      <c r="AL18" s="22">
        <f t="shared" si="11"/>
        <v>8.3467564797188309E-3</v>
      </c>
      <c r="AM18" s="22">
        <f t="shared" si="12"/>
        <v>-2.8606965174129417E-2</v>
      </c>
      <c r="AN18" s="22">
        <f t="shared" si="13"/>
        <v>-3.1828218990329615E-2</v>
      </c>
      <c r="AO18" s="22">
        <f t="shared" si="14"/>
        <v>9.3272781072701871E-3</v>
      </c>
      <c r="AP18" s="22">
        <f t="shared" si="15"/>
        <v>-3.6123668141463172E-2</v>
      </c>
      <c r="AQ18" s="22">
        <f t="shared" si="16"/>
        <v>9.7957831612698332E-2</v>
      </c>
      <c r="AR18" s="22">
        <f t="shared" si="17"/>
        <v>-3.2963927110450042E-2</v>
      </c>
      <c r="AS18" s="22">
        <f t="shared" si="18"/>
        <v>7.2507980080454004E-3</v>
      </c>
      <c r="AT18" s="22">
        <f t="shared" si="19"/>
        <v>4.0096207176818055E-2</v>
      </c>
      <c r="AU18" s="22">
        <f t="shared" si="20"/>
        <v>2.3412005204983322E-2</v>
      </c>
      <c r="AV18" s="22">
        <f t="shared" si="21"/>
        <v>8.594936606927206E-2</v>
      </c>
      <c r="AW18" s="22">
        <f t="shared" si="22"/>
        <v>-1.4434347851909557E-2</v>
      </c>
      <c r="AX18" s="22">
        <f t="shared" si="23"/>
        <v>-6.3773650407915272E-2</v>
      </c>
      <c r="AY18" s="22">
        <f t="shared" si="24"/>
        <v>-3.2869312820112295E-2</v>
      </c>
      <c r="AZ18" s="22">
        <f t="shared" si="25"/>
        <v>-2.6529412383285877E-2</v>
      </c>
      <c r="BA18" s="22">
        <f t="shared" si="26"/>
        <v>2.6865645023939955E-2</v>
      </c>
      <c r="BB18" s="22">
        <f t="shared" si="27"/>
        <v>8.3366923473582322E-2</v>
      </c>
      <c r="BD18" s="18" t="s">
        <v>10</v>
      </c>
      <c r="BE18" s="6">
        <v>4.2486170846937801E-2</v>
      </c>
      <c r="BF18" s="6">
        <v>-8.9400021048728195E-4</v>
      </c>
      <c r="BG18" s="6">
        <v>0.1020747960304455</v>
      </c>
      <c r="BH18" s="6">
        <v>9.6217169183565182E-3</v>
      </c>
      <c r="BI18" s="6">
        <v>1.7370372883110146E-2</v>
      </c>
      <c r="BJ18" s="6">
        <v>7.6762969879629371E-3</v>
      </c>
      <c r="BK18" s="6">
        <v>1.2087440671276085E-2</v>
      </c>
      <c r="BL18" s="6">
        <v>1.3614178381785084E-2</v>
      </c>
      <c r="BM18" s="6">
        <v>1.6248948205803204E-2</v>
      </c>
      <c r="BN18" s="6">
        <v>5.3582673382490051E-2</v>
      </c>
      <c r="BO18" s="6">
        <v>2.7192924572565971E-2</v>
      </c>
      <c r="BP18" s="6">
        <v>-3.3031012246532701E-3</v>
      </c>
      <c r="BQ18" s="6">
        <v>1.5889206514898932E-2</v>
      </c>
      <c r="BR18" s="6">
        <v>9.5373746796308823E-3</v>
      </c>
      <c r="BS18" s="6">
        <v>3.0719814940406317E-2</v>
      </c>
      <c r="BT18" s="6">
        <v>-1.1248913940297271E-3</v>
      </c>
      <c r="BU18" s="6">
        <v>1.5532961467475598E-2</v>
      </c>
      <c r="BV18" s="6">
        <v>2.0575011530360374E-2</v>
      </c>
      <c r="BW18" s="6">
        <v>-2.9259546660392352E-3</v>
      </c>
      <c r="BX18" s="6">
        <v>8.8250217617251644E-3</v>
      </c>
      <c r="BY18" s="6">
        <v>7.1446639104866228E-4</v>
      </c>
      <c r="BZ18" s="6">
        <v>2.1902841920336822E-3</v>
      </c>
      <c r="CA18" s="6">
        <v>-4.1113777478291366E-3</v>
      </c>
      <c r="CB18" s="6">
        <v>1.4971111721899974E-2</v>
      </c>
      <c r="CC18" s="6">
        <v>3.7837892028904654E-2</v>
      </c>
      <c r="CD18" s="6">
        <v>3.7224077604463675E-2</v>
      </c>
    </row>
    <row r="19" spans="1:82" x14ac:dyDescent="0.3">
      <c r="A19" s="19">
        <v>42379</v>
      </c>
      <c r="B19" s="20">
        <v>700.97199999999998</v>
      </c>
      <c r="C19" s="20">
        <v>1</v>
      </c>
      <c r="D19" s="20">
        <v>2.0000000000000001E-4</v>
      </c>
      <c r="E19" s="20">
        <v>2126.15</v>
      </c>
      <c r="F19" s="20">
        <v>8638</v>
      </c>
      <c r="G19" s="20">
        <v>27.35</v>
      </c>
      <c r="H19" s="20">
        <v>789.82</v>
      </c>
      <c r="I19" s="20">
        <v>164.15</v>
      </c>
      <c r="J19" s="20">
        <v>2.2000000000000002</v>
      </c>
      <c r="K19" s="20">
        <v>68.86</v>
      </c>
      <c r="L19" s="20">
        <v>46.86</v>
      </c>
      <c r="M19" s="20">
        <v>1271.5</v>
      </c>
      <c r="N19" s="20">
        <v>784.54</v>
      </c>
      <c r="O19" s="20">
        <v>771.97</v>
      </c>
      <c r="P19" s="20">
        <v>243.9502</v>
      </c>
      <c r="Q19" s="20">
        <v>6.5008999999999997</v>
      </c>
      <c r="R19" s="20">
        <v>203.7201</v>
      </c>
      <c r="S19" s="20">
        <v>59.633499999999998</v>
      </c>
      <c r="T19" s="20">
        <v>255.37209999999999</v>
      </c>
      <c r="U19" s="20">
        <v>6419.0731999999998</v>
      </c>
      <c r="V19" s="20">
        <v>91.268799999999999</v>
      </c>
      <c r="W19" s="20">
        <v>24.2712</v>
      </c>
      <c r="X19" s="20">
        <v>74.303200000000004</v>
      </c>
      <c r="Y19" s="20">
        <v>509.14409999999998</v>
      </c>
      <c r="Z19" s="20">
        <v>253.3486</v>
      </c>
      <c r="AA19" s="20">
        <v>346.44589999999999</v>
      </c>
      <c r="AC19" s="22">
        <f t="shared" si="2"/>
        <v>6.3795700826851931E-2</v>
      </c>
      <c r="AD19" s="22">
        <f t="shared" si="3"/>
        <v>0</v>
      </c>
      <c r="AE19" s="22">
        <f t="shared" si="4"/>
        <v>0</v>
      </c>
      <c r="AF19" s="22">
        <f t="shared" si="5"/>
        <v>3.4174446769983158E-2</v>
      </c>
      <c r="AG19" s="22">
        <f t="shared" si="6"/>
        <v>-4.7869877286408902E-2</v>
      </c>
      <c r="AH19" s="22">
        <f t="shared" si="7"/>
        <v>4.936014625228502E-2</v>
      </c>
      <c r="AI19" s="22">
        <f t="shared" si="8"/>
        <v>-4.9694867184928215E-2</v>
      </c>
      <c r="AJ19" s="22">
        <f t="shared" si="9"/>
        <v>-0.1014316174230887</v>
      </c>
      <c r="AK19" s="22">
        <f t="shared" si="10"/>
        <v>0.19090909090909092</v>
      </c>
      <c r="AL19" s="22">
        <f t="shared" si="11"/>
        <v>5.2279988382224696E-2</v>
      </c>
      <c r="AM19" s="22">
        <f t="shared" si="12"/>
        <v>5.5057618437900135E-2</v>
      </c>
      <c r="AN19" s="22">
        <f t="shared" si="13"/>
        <v>-7.9197797876523812E-2</v>
      </c>
      <c r="AO19" s="22">
        <f t="shared" si="14"/>
        <v>-3.3777755117648578E-2</v>
      </c>
      <c r="AP19" s="22">
        <f t="shared" si="15"/>
        <v>8.9658924569606668E-3</v>
      </c>
      <c r="AQ19" s="22">
        <f t="shared" si="16"/>
        <v>-4.0816527307622641E-2</v>
      </c>
      <c r="AR19" s="22">
        <f t="shared" si="17"/>
        <v>-4.1194296174375755E-2</v>
      </c>
      <c r="AS19" s="22">
        <f t="shared" si="18"/>
        <v>-4.3603453954715321E-2</v>
      </c>
      <c r="AT19" s="22">
        <f t="shared" si="19"/>
        <v>0.1659369314227741</v>
      </c>
      <c r="AU19" s="22">
        <f t="shared" si="20"/>
        <v>-0.10391933966161526</v>
      </c>
      <c r="AV19" s="22">
        <f t="shared" si="21"/>
        <v>-9.9638511677978769E-2</v>
      </c>
      <c r="AW19" s="22">
        <f t="shared" si="22"/>
        <v>-6.6230738215030671E-2</v>
      </c>
      <c r="AX19" s="22">
        <f t="shared" si="23"/>
        <v>1.3559280134480378E-2</v>
      </c>
      <c r="AY19" s="22">
        <f t="shared" si="24"/>
        <v>-4.2671109723403711E-2</v>
      </c>
      <c r="AZ19" s="22">
        <f t="shared" si="25"/>
        <v>-6.1519518737426226E-2</v>
      </c>
      <c r="BA19" s="22">
        <f t="shared" si="26"/>
        <v>1.3566287715818248E-3</v>
      </c>
      <c r="BB19" s="22">
        <f t="shared" si="27"/>
        <v>2.3677289874118879E-2</v>
      </c>
      <c r="BD19" s="18" t="s">
        <v>11</v>
      </c>
      <c r="BE19" s="6">
        <v>7.4678727667289752E-2</v>
      </c>
      <c r="BF19" s="6">
        <v>-1.7397899518361939E-3</v>
      </c>
      <c r="BG19" s="6">
        <v>0.10571087137464913</v>
      </c>
      <c r="BH19" s="6">
        <v>3.4006353174766801E-2</v>
      </c>
      <c r="BI19" s="6">
        <v>2.638934410269432E-2</v>
      </c>
      <c r="BJ19" s="6">
        <v>4.8065327980321849E-2</v>
      </c>
      <c r="BK19" s="6">
        <v>-1.8244607725578139E-2</v>
      </c>
      <c r="BL19" s="6">
        <v>1.4350930100882455E-2</v>
      </c>
      <c r="BM19" s="6">
        <v>4.752386782276425E-2</v>
      </c>
      <c r="BN19" s="6">
        <v>2.7192924572565971E-2</v>
      </c>
      <c r="BO19" s="6">
        <v>0.3208762912989338</v>
      </c>
      <c r="BP19" s="6">
        <v>-4.0712257151938992E-4</v>
      </c>
      <c r="BQ19" s="6">
        <v>1.50152945092215E-2</v>
      </c>
      <c r="BR19" s="6">
        <v>-1.8984313744157572E-2</v>
      </c>
      <c r="BS19" s="6">
        <v>3.8648550637970888E-2</v>
      </c>
      <c r="BT19" s="6">
        <v>2.6906001497120784E-2</v>
      </c>
      <c r="BU19" s="6">
        <v>3.7251348289152476E-2</v>
      </c>
      <c r="BV19" s="6">
        <v>6.0141339733140953E-2</v>
      </c>
      <c r="BW19" s="6">
        <v>3.1394448780837837E-2</v>
      </c>
      <c r="BX19" s="6">
        <v>-3.2636501472215376E-2</v>
      </c>
      <c r="BY19" s="6">
        <v>8.5841021130064771E-3</v>
      </c>
      <c r="BZ19" s="6">
        <v>-1.9893206023516068E-2</v>
      </c>
      <c r="CA19" s="6">
        <v>-4.406862099019429E-3</v>
      </c>
      <c r="CB19" s="6">
        <v>-1.5730190704071857E-3</v>
      </c>
      <c r="CC19" s="6">
        <v>7.3697065782751384E-2</v>
      </c>
      <c r="CD19" s="6">
        <v>9.0461334379515632E-2</v>
      </c>
    </row>
    <row r="20" spans="1:82" x14ac:dyDescent="0.3">
      <c r="A20" s="19">
        <v>42380</v>
      </c>
      <c r="B20" s="20">
        <v>745.69100000000003</v>
      </c>
      <c r="C20" s="20">
        <v>1</v>
      </c>
      <c r="D20" s="20">
        <v>2.0000000000000001E-4</v>
      </c>
      <c r="E20" s="20">
        <v>2198.81</v>
      </c>
      <c r="F20" s="20">
        <v>8224.5</v>
      </c>
      <c r="G20" s="20">
        <v>28.7</v>
      </c>
      <c r="H20" s="20">
        <v>750.57</v>
      </c>
      <c r="I20" s="20">
        <v>147.5</v>
      </c>
      <c r="J20" s="20">
        <v>2.62</v>
      </c>
      <c r="K20" s="20">
        <v>72.459999999999994</v>
      </c>
      <c r="L20" s="20">
        <v>49.44</v>
      </c>
      <c r="M20" s="20">
        <v>1170.8</v>
      </c>
      <c r="N20" s="20">
        <v>758.04</v>
      </c>
      <c r="O20" s="20">
        <v>778.89139999999998</v>
      </c>
      <c r="P20" s="20">
        <v>233.99299999999999</v>
      </c>
      <c r="Q20" s="20">
        <v>6.2331000000000003</v>
      </c>
      <c r="R20" s="20">
        <v>194.8372</v>
      </c>
      <c r="S20" s="20">
        <v>69.528899999999993</v>
      </c>
      <c r="T20" s="20">
        <v>228.834</v>
      </c>
      <c r="U20" s="20">
        <v>5779.4862999999996</v>
      </c>
      <c r="V20" s="20">
        <v>85.224000000000004</v>
      </c>
      <c r="W20" s="20">
        <v>24.600300000000001</v>
      </c>
      <c r="X20" s="20">
        <v>71.132599999999996</v>
      </c>
      <c r="Y20" s="20">
        <v>477.8218</v>
      </c>
      <c r="Z20" s="20">
        <v>253.69229999999999</v>
      </c>
      <c r="AA20" s="20">
        <v>354.64879999999999</v>
      </c>
      <c r="AC20" s="22">
        <f t="shared" si="2"/>
        <v>0.29241602755028562</v>
      </c>
      <c r="AD20" s="22">
        <f t="shared" si="3"/>
        <v>0</v>
      </c>
      <c r="AE20" s="22">
        <f t="shared" si="4"/>
        <v>0</v>
      </c>
      <c r="AF20" s="22">
        <f t="shared" si="5"/>
        <v>1.8200754044233047E-2</v>
      </c>
      <c r="AG20" s="22">
        <f t="shared" si="6"/>
        <v>-4.7054775366284218E-3</v>
      </c>
      <c r="AH20" s="22">
        <f t="shared" si="7"/>
        <v>4.7038327526132351E-2</v>
      </c>
      <c r="AI20" s="22">
        <f t="shared" si="8"/>
        <v>-9.3262453868403483E-4</v>
      </c>
      <c r="AJ20" s="22">
        <f t="shared" si="9"/>
        <v>-7.0847457627118526E-2</v>
      </c>
      <c r="AK20" s="22">
        <f t="shared" si="10"/>
        <v>-4.5801526717557328E-2</v>
      </c>
      <c r="AL20" s="22">
        <f t="shared" si="11"/>
        <v>-2.4979298923543891E-2</v>
      </c>
      <c r="AM20" s="22">
        <f t="shared" si="12"/>
        <v>8.6569579288025889E-2</v>
      </c>
      <c r="AN20" s="22">
        <f t="shared" si="13"/>
        <v>-1.7765630338230198E-2</v>
      </c>
      <c r="AO20" s="22">
        <f t="shared" si="14"/>
        <v>1.8178460239565375E-2</v>
      </c>
      <c r="AP20" s="22">
        <f t="shared" si="15"/>
        <v>-1.2650158931013955E-2</v>
      </c>
      <c r="AQ20" s="22">
        <f t="shared" si="16"/>
        <v>-3.8599017919339507E-2</v>
      </c>
      <c r="AR20" s="22">
        <f t="shared" si="17"/>
        <v>2.4161332242383482E-2</v>
      </c>
      <c r="AS20" s="22">
        <f t="shared" si="18"/>
        <v>3.9354394335373355E-2</v>
      </c>
      <c r="AT20" s="22">
        <f t="shared" si="19"/>
        <v>7.6338040728388012E-2</v>
      </c>
      <c r="AU20" s="22">
        <f t="shared" si="20"/>
        <v>3.7365950863945008E-2</v>
      </c>
      <c r="AV20" s="22">
        <f t="shared" si="21"/>
        <v>-4.1552118568046303E-2</v>
      </c>
      <c r="AW20" s="22">
        <f t="shared" si="22"/>
        <v>5.2981554491692506E-2</v>
      </c>
      <c r="AX20" s="22">
        <f t="shared" si="23"/>
        <v>2.1207058450506633E-2</v>
      </c>
      <c r="AY20" s="22">
        <f t="shared" si="24"/>
        <v>1.964640685142971E-2</v>
      </c>
      <c r="AZ20" s="22">
        <f t="shared" si="25"/>
        <v>9.3278289102757483E-2</v>
      </c>
      <c r="BA20" s="22">
        <f t="shared" si="26"/>
        <v>-3.1546089495029905E-2</v>
      </c>
      <c r="BB20" s="22">
        <f t="shared" si="27"/>
        <v>-5.7342362359607546E-2</v>
      </c>
      <c r="BD20" s="18" t="s">
        <v>12</v>
      </c>
      <c r="BE20" s="6">
        <v>1.3502231018053424E-3</v>
      </c>
      <c r="BF20" s="6">
        <v>-1.2360128356755394E-4</v>
      </c>
      <c r="BG20" s="6">
        <v>-1.8565355949083668E-2</v>
      </c>
      <c r="BH20" s="6">
        <v>1.0463906120168167E-3</v>
      </c>
      <c r="BI20" s="6">
        <v>-2.1047073393309118E-3</v>
      </c>
      <c r="BJ20" s="6">
        <v>-1.244824907972532E-2</v>
      </c>
      <c r="BK20" s="6">
        <v>3.6037723864741412E-3</v>
      </c>
      <c r="BL20" s="6">
        <v>3.3207906550564276E-3</v>
      </c>
      <c r="BM20" s="6">
        <v>4.1949236086847039E-3</v>
      </c>
      <c r="BN20" s="6">
        <v>-3.3031012246532701E-3</v>
      </c>
      <c r="BO20" s="6">
        <v>-4.0712257151938992E-4</v>
      </c>
      <c r="BP20" s="6">
        <v>1.9482516269083511E-2</v>
      </c>
      <c r="BQ20" s="6">
        <v>-2.2026468314673801E-3</v>
      </c>
      <c r="BR20" s="6">
        <v>-1.9550074088973291E-3</v>
      </c>
      <c r="BS20" s="6">
        <v>-4.8958451292114491E-3</v>
      </c>
      <c r="BT20" s="6">
        <v>3.712841892264551E-3</v>
      </c>
      <c r="BU20" s="6">
        <v>-2.9324304515582341E-3</v>
      </c>
      <c r="BV20" s="6">
        <v>-9.3234506444974889E-3</v>
      </c>
      <c r="BW20" s="6">
        <v>2.8637180986751886E-3</v>
      </c>
      <c r="BX20" s="6">
        <v>3.3025294723673221E-3</v>
      </c>
      <c r="BY20" s="6">
        <v>5.1332631391418195E-3</v>
      </c>
      <c r="BZ20" s="6">
        <v>2.5374816045765089E-3</v>
      </c>
      <c r="CA20" s="6">
        <v>5.7395528236780765E-3</v>
      </c>
      <c r="CB20" s="6">
        <v>-3.2324302086422919E-3</v>
      </c>
      <c r="CC20" s="6">
        <v>-1.3120625374617058E-2</v>
      </c>
      <c r="CD20" s="6">
        <v>4.1514328772679961E-3</v>
      </c>
    </row>
    <row r="21" spans="1:82" x14ac:dyDescent="0.3">
      <c r="A21" s="19">
        <v>42381</v>
      </c>
      <c r="B21" s="20">
        <v>963.74300000000005</v>
      </c>
      <c r="C21" s="20">
        <v>1</v>
      </c>
      <c r="D21" s="20">
        <v>2.0000000000000001E-4</v>
      </c>
      <c r="E21" s="20">
        <v>2238.83</v>
      </c>
      <c r="F21" s="20">
        <v>8185.7997999999998</v>
      </c>
      <c r="G21" s="20">
        <v>30.05</v>
      </c>
      <c r="H21" s="20">
        <v>749.87</v>
      </c>
      <c r="I21" s="20">
        <v>137.05000000000001</v>
      </c>
      <c r="J21" s="20">
        <v>2.5</v>
      </c>
      <c r="K21" s="20">
        <v>70.650000000000006</v>
      </c>
      <c r="L21" s="20">
        <v>53.72</v>
      </c>
      <c r="M21" s="20">
        <v>1150</v>
      </c>
      <c r="N21" s="20">
        <v>771.82</v>
      </c>
      <c r="O21" s="20">
        <v>769.03830000000005</v>
      </c>
      <c r="P21" s="20">
        <v>224.96109999999999</v>
      </c>
      <c r="Q21" s="20">
        <v>6.3837000000000002</v>
      </c>
      <c r="R21" s="20">
        <v>202.50489999999999</v>
      </c>
      <c r="S21" s="20">
        <v>74.836600000000004</v>
      </c>
      <c r="T21" s="20">
        <v>237.38460000000001</v>
      </c>
      <c r="U21" s="20">
        <v>5539.3364000000001</v>
      </c>
      <c r="V21" s="20">
        <v>89.7393</v>
      </c>
      <c r="W21" s="20">
        <v>25.122</v>
      </c>
      <c r="X21" s="20">
        <v>72.530100000000004</v>
      </c>
      <c r="Y21" s="20">
        <v>522.3922</v>
      </c>
      <c r="Z21" s="20">
        <v>245.6893</v>
      </c>
      <c r="AA21" s="20">
        <v>334.31240000000003</v>
      </c>
      <c r="AC21" s="22">
        <f t="shared" si="2"/>
        <v>0.22436168148562419</v>
      </c>
      <c r="AD21" s="22">
        <f t="shared" si="3"/>
        <v>0</v>
      </c>
      <c r="AE21" s="22">
        <f t="shared" si="4"/>
        <v>0</v>
      </c>
      <c r="AF21" s="22">
        <f t="shared" si="5"/>
        <v>5.5747868306213588E-2</v>
      </c>
      <c r="AG21" s="22">
        <f t="shared" si="6"/>
        <v>8.4756507238302969E-2</v>
      </c>
      <c r="AH21" s="22">
        <f t="shared" si="7"/>
        <v>0.28452579034941761</v>
      </c>
      <c r="AI21" s="22">
        <f t="shared" si="8"/>
        <v>0.12691533199087845</v>
      </c>
      <c r="AJ21" s="22">
        <f t="shared" si="9"/>
        <v>2.6632615833637185E-2</v>
      </c>
      <c r="AK21" s="22">
        <f t="shared" si="10"/>
        <v>8.0000000000000071E-2</v>
      </c>
      <c r="AL21" s="22">
        <f t="shared" si="11"/>
        <v>6.6242038216560495E-2</v>
      </c>
      <c r="AM21" s="22">
        <f t="shared" si="12"/>
        <v>5.398361876396196E-3</v>
      </c>
      <c r="AN21" s="22">
        <f t="shared" si="13"/>
        <v>8.9217391304347693E-2</v>
      </c>
      <c r="AO21" s="22">
        <f t="shared" si="14"/>
        <v>6.6582882019123657E-2</v>
      </c>
      <c r="AP21" s="22">
        <f t="shared" si="15"/>
        <v>4.7861205352191183E-2</v>
      </c>
      <c r="AQ21" s="22">
        <f t="shared" si="16"/>
        <v>8.2452032818118415E-2</v>
      </c>
      <c r="AR21" s="22">
        <f t="shared" si="17"/>
        <v>2.0912636872033374E-2</v>
      </c>
      <c r="AS21" s="22">
        <f t="shared" si="18"/>
        <v>8.5040905183035198E-2</v>
      </c>
      <c r="AT21" s="22">
        <f t="shared" si="19"/>
        <v>5.5989983510742025E-2</v>
      </c>
      <c r="AU21" s="22">
        <f t="shared" si="20"/>
        <v>7.9669869064800336E-2</v>
      </c>
      <c r="AV21" s="22">
        <f t="shared" si="21"/>
        <v>4.0101680771725601E-2</v>
      </c>
      <c r="AW21" s="22">
        <f t="shared" si="22"/>
        <v>5.4955855461319647E-2</v>
      </c>
      <c r="AX21" s="22">
        <f t="shared" si="23"/>
        <v>5.0493591274580085E-2</v>
      </c>
      <c r="AY21" s="22">
        <f t="shared" si="24"/>
        <v>9.1712268423730148E-2</v>
      </c>
      <c r="AZ21" s="22">
        <f t="shared" si="25"/>
        <v>0.1438005774205664</v>
      </c>
      <c r="BA21" s="22">
        <f t="shared" si="26"/>
        <v>7.5939001006555928E-2</v>
      </c>
      <c r="BB21" s="22">
        <f t="shared" si="27"/>
        <v>0.23373796484964338</v>
      </c>
      <c r="BD21" s="18" t="s">
        <v>13</v>
      </c>
      <c r="BE21" s="6">
        <v>5.0425342906189288E-2</v>
      </c>
      <c r="BF21" s="6">
        <v>1.6289173956008274E-4</v>
      </c>
      <c r="BG21" s="6">
        <v>0.22589805287379003</v>
      </c>
      <c r="BH21" s="6">
        <v>2.1098327066890535E-2</v>
      </c>
      <c r="BI21" s="6">
        <v>1.4224138146364185E-2</v>
      </c>
      <c r="BJ21" s="6">
        <v>2.1814802597763416E-2</v>
      </c>
      <c r="BK21" s="6">
        <v>4.2022201060326461E-2</v>
      </c>
      <c r="BL21" s="6">
        <v>3.8259467217755402E-3</v>
      </c>
      <c r="BM21" s="6">
        <v>5.6879857033747582E-3</v>
      </c>
      <c r="BN21" s="6">
        <v>1.5889206514898932E-2</v>
      </c>
      <c r="BO21" s="6">
        <v>1.50152945092215E-2</v>
      </c>
      <c r="BP21" s="6">
        <v>-2.2026468314673801E-3</v>
      </c>
      <c r="BQ21" s="6">
        <v>5.0112904572558604E-2</v>
      </c>
      <c r="BR21" s="6">
        <v>7.6160728662604947E-4</v>
      </c>
      <c r="BS21" s="6">
        <v>3.2459731416357274E-2</v>
      </c>
      <c r="BT21" s="6">
        <v>1.1986720433619664E-2</v>
      </c>
      <c r="BU21" s="6">
        <v>1.6879581167732902E-2</v>
      </c>
      <c r="BV21" s="6">
        <v>1.9916126153092392E-2</v>
      </c>
      <c r="BW21" s="6">
        <v>3.2438595433248894E-3</v>
      </c>
      <c r="BX21" s="6">
        <v>2.5153271953981563E-3</v>
      </c>
      <c r="BY21" s="6">
        <v>1.248121996772302E-2</v>
      </c>
      <c r="BZ21" s="6">
        <v>9.7773461505155576E-3</v>
      </c>
      <c r="CA21" s="6">
        <v>6.0298804802768674E-3</v>
      </c>
      <c r="CB21" s="6">
        <v>1.5197551099588582E-2</v>
      </c>
      <c r="CC21" s="6">
        <v>2.738053715099378E-2</v>
      </c>
      <c r="CD21" s="6">
        <v>3.7074353749677144E-2</v>
      </c>
    </row>
    <row r="22" spans="1:82" x14ac:dyDescent="0.3">
      <c r="A22" s="19">
        <v>42737</v>
      </c>
      <c r="B22" s="20">
        <v>1179.97</v>
      </c>
      <c r="C22" s="20">
        <v>1</v>
      </c>
      <c r="D22" s="20">
        <v>2.0000000000000001E-4</v>
      </c>
      <c r="E22" s="20">
        <v>2363.64</v>
      </c>
      <c r="F22" s="20">
        <v>8879.5995999999996</v>
      </c>
      <c r="G22" s="20">
        <v>38.6</v>
      </c>
      <c r="H22" s="20">
        <v>845.04</v>
      </c>
      <c r="I22" s="20">
        <v>140.69999999999999</v>
      </c>
      <c r="J22" s="20">
        <v>2.7</v>
      </c>
      <c r="K22" s="20">
        <v>75.33</v>
      </c>
      <c r="L22" s="20">
        <v>54.01</v>
      </c>
      <c r="M22" s="20">
        <v>1252.5999999999999</v>
      </c>
      <c r="N22" s="20">
        <v>823.21</v>
      </c>
      <c r="O22" s="20">
        <v>805.84540000000004</v>
      </c>
      <c r="P22" s="20">
        <v>243.50960000000001</v>
      </c>
      <c r="Q22" s="20">
        <v>6.5171999999999999</v>
      </c>
      <c r="R22" s="20">
        <v>219.7261</v>
      </c>
      <c r="S22" s="20">
        <v>79.026700000000005</v>
      </c>
      <c r="T22" s="20">
        <v>256.29700000000003</v>
      </c>
      <c r="U22" s="20">
        <v>5761.4731000000002</v>
      </c>
      <c r="V22" s="20">
        <v>94.671000000000006</v>
      </c>
      <c r="W22" s="20">
        <v>26.390499999999999</v>
      </c>
      <c r="X22" s="20">
        <v>79.182000000000002</v>
      </c>
      <c r="Y22" s="20">
        <v>597.51250000000005</v>
      </c>
      <c r="Z22" s="20">
        <v>264.3467</v>
      </c>
      <c r="AA22" s="20">
        <v>412.45389999999998</v>
      </c>
      <c r="AC22" s="22">
        <f t="shared" si="2"/>
        <v>-9.1680296956702323E-2</v>
      </c>
      <c r="AD22" s="22">
        <f t="shared" si="3"/>
        <v>0</v>
      </c>
      <c r="AE22" s="22">
        <f t="shared" si="4"/>
        <v>0.49999999999999978</v>
      </c>
      <c r="AF22" s="22">
        <f t="shared" si="5"/>
        <v>-3.8923017041514463E-4</v>
      </c>
      <c r="AG22" s="22">
        <f t="shared" si="6"/>
        <v>3.3126538723660559E-2</v>
      </c>
      <c r="AH22" s="22">
        <f t="shared" si="7"/>
        <v>3.3678756476683835E-2</v>
      </c>
      <c r="AI22" s="22">
        <f t="shared" si="8"/>
        <v>4.9110101296980124E-2</v>
      </c>
      <c r="AJ22" s="22">
        <f t="shared" si="9"/>
        <v>-9.9502487562187492E-3</v>
      </c>
      <c r="AK22" s="22">
        <f t="shared" si="10"/>
        <v>-1.8518518518518601E-2</v>
      </c>
      <c r="AL22" s="22">
        <f t="shared" si="11"/>
        <v>2.6549847338377841E-2</v>
      </c>
      <c r="AM22" s="22">
        <f t="shared" si="12"/>
        <v>-6.3136456211812519E-2</v>
      </c>
      <c r="AN22" s="22">
        <f t="shared" si="13"/>
        <v>-4.2311991058597842E-3</v>
      </c>
      <c r="AO22" s="22">
        <f t="shared" si="14"/>
        <v>7.7137061017236164E-3</v>
      </c>
      <c r="AP22" s="22">
        <f t="shared" si="15"/>
        <v>5.2950727273494369E-2</v>
      </c>
      <c r="AQ22" s="22">
        <f t="shared" si="16"/>
        <v>1.80937425054295E-3</v>
      </c>
      <c r="AR22" s="22">
        <f t="shared" si="17"/>
        <v>4.359234026882719E-2</v>
      </c>
      <c r="AS22" s="22">
        <f t="shared" si="18"/>
        <v>6.9030943524688304E-2</v>
      </c>
      <c r="AT22" s="22">
        <f t="shared" si="19"/>
        <v>-3.0676973731662893E-2</v>
      </c>
      <c r="AU22" s="22">
        <f t="shared" si="20"/>
        <v>5.6288602675801602E-2</v>
      </c>
      <c r="AV22" s="22">
        <f t="shared" si="21"/>
        <v>6.8177737391501347E-2</v>
      </c>
      <c r="AW22" s="22">
        <f t="shared" si="22"/>
        <v>1.3407484868650288E-2</v>
      </c>
      <c r="AX22" s="22">
        <f t="shared" si="23"/>
        <v>1.3410128644777419E-2</v>
      </c>
      <c r="AY22" s="22">
        <f t="shared" si="24"/>
        <v>-1.3395721249778947E-2</v>
      </c>
      <c r="AZ22" s="22">
        <f t="shared" si="25"/>
        <v>6.691977155289619E-2</v>
      </c>
      <c r="BA22" s="22">
        <f t="shared" si="26"/>
        <v>8.9895958602850046E-2</v>
      </c>
      <c r="BB22" s="22">
        <f t="shared" si="27"/>
        <v>0</v>
      </c>
      <c r="BD22" s="18" t="s">
        <v>14</v>
      </c>
      <c r="BE22" s="6">
        <v>6.6170322447862792E-2</v>
      </c>
      <c r="BF22" s="6">
        <v>2.7983347677064596E-3</v>
      </c>
      <c r="BG22" s="6">
        <v>2.4604021231324377E-2</v>
      </c>
      <c r="BH22" s="6">
        <v>4.8610514339580352E-3</v>
      </c>
      <c r="BI22" s="6">
        <v>2.0580304621162254E-2</v>
      </c>
      <c r="BJ22" s="6">
        <v>4.2372482848290857E-2</v>
      </c>
      <c r="BK22" s="6">
        <v>1.3382057311934831E-2</v>
      </c>
      <c r="BL22" s="6">
        <v>3.4127328244761019E-3</v>
      </c>
      <c r="BM22" s="6">
        <v>-4.212231816902925E-3</v>
      </c>
      <c r="BN22" s="6">
        <v>9.5373746796308823E-3</v>
      </c>
      <c r="BO22" s="6">
        <v>-1.8984313744157572E-2</v>
      </c>
      <c r="BP22" s="6">
        <v>-1.9550074088973291E-3</v>
      </c>
      <c r="BQ22" s="6">
        <v>7.6160728662604947E-4</v>
      </c>
      <c r="BR22" s="6">
        <v>4.9918770628330278E-2</v>
      </c>
      <c r="BS22" s="6">
        <v>2.235586883780356E-2</v>
      </c>
      <c r="BT22" s="6">
        <v>5.1088859746440257E-3</v>
      </c>
      <c r="BU22" s="6">
        <v>2.2975153716411446E-2</v>
      </c>
      <c r="BV22" s="6">
        <v>1.0756585896698583E-2</v>
      </c>
      <c r="BW22" s="6">
        <v>1.1878717299268329E-2</v>
      </c>
      <c r="BX22" s="6">
        <v>2.9937329149388146E-2</v>
      </c>
      <c r="BY22" s="6">
        <v>4.3609670095921442E-3</v>
      </c>
      <c r="BZ22" s="6">
        <v>7.9444416342734671E-3</v>
      </c>
      <c r="CA22" s="6">
        <v>4.525470109463154E-3</v>
      </c>
      <c r="CB22" s="6">
        <v>2.1734890650659932E-2</v>
      </c>
      <c r="CC22" s="6">
        <v>2.4620318318185026E-2</v>
      </c>
      <c r="CD22" s="6">
        <v>1.6415283586615436E-2</v>
      </c>
    </row>
    <row r="23" spans="1:82" x14ac:dyDescent="0.3">
      <c r="A23" s="19">
        <v>42738</v>
      </c>
      <c r="B23" s="20">
        <v>1071.79</v>
      </c>
      <c r="C23" s="20">
        <v>1</v>
      </c>
      <c r="D23" s="20">
        <v>2.9999999999999997E-4</v>
      </c>
      <c r="E23" s="20">
        <v>2362.7199999999998</v>
      </c>
      <c r="F23" s="20">
        <v>9173.75</v>
      </c>
      <c r="G23" s="20">
        <v>39.9</v>
      </c>
      <c r="H23" s="20">
        <v>886.54</v>
      </c>
      <c r="I23" s="20">
        <v>139.30000000000001</v>
      </c>
      <c r="J23" s="20">
        <v>2.65</v>
      </c>
      <c r="K23" s="20">
        <v>77.33</v>
      </c>
      <c r="L23" s="20">
        <v>50.6</v>
      </c>
      <c r="M23" s="20">
        <v>1247.3</v>
      </c>
      <c r="N23" s="20">
        <v>829.56</v>
      </c>
      <c r="O23" s="20">
        <v>848.51549999999997</v>
      </c>
      <c r="P23" s="20">
        <v>243.9502</v>
      </c>
      <c r="Q23" s="20">
        <v>6.8013000000000003</v>
      </c>
      <c r="R23" s="20">
        <v>234.89400000000001</v>
      </c>
      <c r="S23" s="20">
        <v>76.602400000000003</v>
      </c>
      <c r="T23" s="20">
        <v>270.72359999999998</v>
      </c>
      <c r="U23" s="20">
        <v>6154.2772999999997</v>
      </c>
      <c r="V23" s="20">
        <v>95.940299999999993</v>
      </c>
      <c r="W23" s="20">
        <v>26.744399999999999</v>
      </c>
      <c r="X23" s="20">
        <v>78.121300000000005</v>
      </c>
      <c r="Y23" s="20">
        <v>637.49789999999996</v>
      </c>
      <c r="Z23" s="20">
        <v>288.11040000000003</v>
      </c>
      <c r="AA23" s="20">
        <v>412.45389999999998</v>
      </c>
      <c r="AC23" s="22">
        <f t="shared" si="2"/>
        <v>0.25760643409623163</v>
      </c>
      <c r="AD23" s="22">
        <f t="shared" si="3"/>
        <v>-6.3100000000000045E-2</v>
      </c>
      <c r="AE23" s="22">
        <f t="shared" si="4"/>
        <v>1.3333333333333335</v>
      </c>
      <c r="AF23" s="22">
        <f t="shared" si="5"/>
        <v>9.0912169025529899E-3</v>
      </c>
      <c r="AG23" s="22">
        <f t="shared" si="6"/>
        <v>1.4203548167325275E-2</v>
      </c>
      <c r="AH23" s="22">
        <f t="shared" si="7"/>
        <v>-0.1729323308270676</v>
      </c>
      <c r="AI23" s="22">
        <f t="shared" si="8"/>
        <v>4.3370857490919734E-2</v>
      </c>
      <c r="AJ23" s="22">
        <f t="shared" si="9"/>
        <v>-5.9224694903086905E-2</v>
      </c>
      <c r="AK23" s="22">
        <f t="shared" si="10"/>
        <v>-1.8867924528301772E-2</v>
      </c>
      <c r="AL23" s="22">
        <f t="shared" si="11"/>
        <v>3.7501616448984976E-2</v>
      </c>
      <c r="AM23" s="22">
        <f t="shared" si="12"/>
        <v>-2.5098814229249089E-2</v>
      </c>
      <c r="AN23" s="22">
        <f t="shared" si="13"/>
        <v>1.5072556722520503E-2</v>
      </c>
      <c r="AO23" s="22">
        <f t="shared" si="14"/>
        <v>9.2097015285211636E-2</v>
      </c>
      <c r="AP23" s="22">
        <f t="shared" si="15"/>
        <v>2.5445498638504649E-2</v>
      </c>
      <c r="AQ23" s="22">
        <f t="shared" si="16"/>
        <v>5.9598229474704389E-3</v>
      </c>
      <c r="AR23" s="22">
        <f t="shared" si="17"/>
        <v>-7.8484995515563205E-2</v>
      </c>
      <c r="AS23" s="22">
        <f t="shared" si="18"/>
        <v>-8.2054032882917793E-3</v>
      </c>
      <c r="AT23" s="22">
        <f t="shared" si="19"/>
        <v>-9.56366902342487E-3</v>
      </c>
      <c r="AU23" s="22">
        <f t="shared" si="20"/>
        <v>6.9018364117498621E-2</v>
      </c>
      <c r="AV23" s="22">
        <f t="shared" si="21"/>
        <v>2.5595206767821121E-3</v>
      </c>
      <c r="AW23" s="22">
        <f t="shared" si="22"/>
        <v>1.9646592724850809E-2</v>
      </c>
      <c r="AX23" s="22">
        <f t="shared" si="23"/>
        <v>-8.4765408833250566E-3</v>
      </c>
      <c r="AY23" s="22">
        <f t="shared" si="24"/>
        <v>-2.8047408325258316E-2</v>
      </c>
      <c r="AZ23" s="22">
        <f t="shared" si="25"/>
        <v>5.6249597057496326E-2</v>
      </c>
      <c r="BA23" s="22">
        <f t="shared" si="26"/>
        <v>-1.2440370080358143E-2</v>
      </c>
      <c r="BB23" s="22">
        <f t="shared" si="27"/>
        <v>-6.9297683935101495E-2</v>
      </c>
      <c r="BD23" s="18" t="s">
        <v>15</v>
      </c>
      <c r="BE23" s="6">
        <v>0.11527839006159904</v>
      </c>
      <c r="BF23" s="6">
        <v>2.6122203099019836E-3</v>
      </c>
      <c r="BG23" s="6">
        <v>0.13669078833803081</v>
      </c>
      <c r="BH23" s="6">
        <v>2.4480213338446799E-2</v>
      </c>
      <c r="BI23" s="6">
        <v>4.7289184257725762E-2</v>
      </c>
      <c r="BJ23" s="6">
        <v>0.14039755103307461</v>
      </c>
      <c r="BK23" s="6">
        <v>1.4277441383468597E-2</v>
      </c>
      <c r="BL23" s="6">
        <v>4.2592831915802362E-2</v>
      </c>
      <c r="BM23" s="6">
        <v>1.7647886944427177E-2</v>
      </c>
      <c r="BN23" s="6">
        <v>3.0719814940406317E-2</v>
      </c>
      <c r="BO23" s="6">
        <v>3.8648550637970888E-2</v>
      </c>
      <c r="BP23" s="6">
        <v>-4.8958451292114491E-3</v>
      </c>
      <c r="BQ23" s="6">
        <v>3.2459731416357274E-2</v>
      </c>
      <c r="BR23" s="6">
        <v>2.235586883780356E-2</v>
      </c>
      <c r="BS23" s="6">
        <v>0.1214931051759649</v>
      </c>
      <c r="BT23" s="6">
        <v>2.0855335773897941E-2</v>
      </c>
      <c r="BU23" s="6">
        <v>4.764544595132806E-2</v>
      </c>
      <c r="BV23" s="6">
        <v>4.7022876137128758E-2</v>
      </c>
      <c r="BW23" s="6">
        <v>9.7628812445107894E-3</v>
      </c>
      <c r="BX23" s="6">
        <v>2.8745606109646969E-2</v>
      </c>
      <c r="BY23" s="6">
        <v>1.9582058714641443E-2</v>
      </c>
      <c r="BZ23" s="6">
        <v>5.0389999868069605E-3</v>
      </c>
      <c r="CA23" s="6">
        <v>9.2456100679429269E-3</v>
      </c>
      <c r="CB23" s="6">
        <v>2.175498933222459E-2</v>
      </c>
      <c r="CC23" s="6">
        <v>0.12767460031167216</v>
      </c>
      <c r="CD23" s="6">
        <v>9.8192921146346659E-2</v>
      </c>
    </row>
    <row r="24" spans="1:82" x14ac:dyDescent="0.3">
      <c r="A24" s="19">
        <v>42739</v>
      </c>
      <c r="B24" s="20">
        <v>1347.89</v>
      </c>
      <c r="C24" s="20">
        <v>0.93689999999999996</v>
      </c>
      <c r="D24" s="20">
        <v>6.9999999999999999E-4</v>
      </c>
      <c r="E24" s="20">
        <v>2384.1999999999998</v>
      </c>
      <c r="F24" s="20">
        <v>9304.0498000000007</v>
      </c>
      <c r="G24" s="20">
        <v>33</v>
      </c>
      <c r="H24" s="20">
        <v>924.99</v>
      </c>
      <c r="I24" s="20">
        <v>131.05000000000001</v>
      </c>
      <c r="J24" s="20">
        <v>2.6</v>
      </c>
      <c r="K24" s="20">
        <v>80.23</v>
      </c>
      <c r="L24" s="20">
        <v>49.33</v>
      </c>
      <c r="M24" s="20">
        <v>1266.0999999999999</v>
      </c>
      <c r="N24" s="20">
        <v>905.96</v>
      </c>
      <c r="O24" s="20">
        <v>870.10640000000001</v>
      </c>
      <c r="P24" s="20">
        <v>245.4041</v>
      </c>
      <c r="Q24" s="20">
        <v>6.2675000000000001</v>
      </c>
      <c r="R24" s="20">
        <v>232.9666</v>
      </c>
      <c r="S24" s="20">
        <v>75.869799999999998</v>
      </c>
      <c r="T24" s="20">
        <v>289.4085</v>
      </c>
      <c r="U24" s="20">
        <v>6170.0293000000001</v>
      </c>
      <c r="V24" s="20">
        <v>97.825199999999995</v>
      </c>
      <c r="W24" s="20">
        <v>26.517700000000001</v>
      </c>
      <c r="X24" s="20">
        <v>75.930199999999999</v>
      </c>
      <c r="Y24" s="20">
        <v>673.3569</v>
      </c>
      <c r="Z24" s="20">
        <v>284.52620000000002</v>
      </c>
      <c r="AA24" s="20">
        <v>383.87180000000001</v>
      </c>
      <c r="AC24" s="22">
        <f t="shared" si="2"/>
        <v>0.69628819859187319</v>
      </c>
      <c r="AD24" s="22">
        <f t="shared" si="3"/>
        <v>0.10609456718966803</v>
      </c>
      <c r="AE24" s="22">
        <f t="shared" si="4"/>
        <v>2.8571428571428572</v>
      </c>
      <c r="AF24" s="22">
        <f t="shared" si="5"/>
        <v>1.1576210049492719E-2</v>
      </c>
      <c r="AG24" s="22">
        <f t="shared" si="6"/>
        <v>3.4092702298304411E-2</v>
      </c>
      <c r="AH24" s="22">
        <f t="shared" si="7"/>
        <v>-0.16060606060606064</v>
      </c>
      <c r="AI24" s="22">
        <f t="shared" si="8"/>
        <v>7.5276489475561981E-2</v>
      </c>
      <c r="AJ24" s="22">
        <f t="shared" si="9"/>
        <v>-1.2972148035101272E-2</v>
      </c>
      <c r="AK24" s="22">
        <f t="shared" si="10"/>
        <v>-7.692307692307665E-3</v>
      </c>
      <c r="AL24" s="22">
        <f t="shared" si="11"/>
        <v>-4.050853795338405E-2</v>
      </c>
      <c r="AM24" s="22">
        <f t="shared" si="12"/>
        <v>-2.0474356375430713E-2</v>
      </c>
      <c r="AN24" s="22">
        <f t="shared" si="13"/>
        <v>4.6599794644972548E-3</v>
      </c>
      <c r="AO24" s="22">
        <f t="shared" si="14"/>
        <v>6.5013907898803458E-2</v>
      </c>
      <c r="AP24" s="22">
        <f t="shared" si="15"/>
        <v>0.14123732453869997</v>
      </c>
      <c r="AQ24" s="22">
        <f t="shared" si="16"/>
        <v>0.17217234756876509</v>
      </c>
      <c r="AR24" s="22">
        <f t="shared" si="17"/>
        <v>3.7096130833665697E-2</v>
      </c>
      <c r="AS24" s="22">
        <f t="shared" si="18"/>
        <v>0.12158266463948042</v>
      </c>
      <c r="AT24" s="22">
        <f t="shared" si="19"/>
        <v>-5.0321735394056599E-2</v>
      </c>
      <c r="AU24" s="22">
        <f t="shared" si="20"/>
        <v>-3.8074209983466334E-3</v>
      </c>
      <c r="AV24" s="22">
        <f t="shared" si="21"/>
        <v>-7.8608216657901631E-3</v>
      </c>
      <c r="AW24" s="22">
        <f t="shared" si="22"/>
        <v>3.1691220667067421E-2</v>
      </c>
      <c r="AX24" s="22">
        <f t="shared" si="23"/>
        <v>-3.7442915486637363E-2</v>
      </c>
      <c r="AY24" s="22">
        <f t="shared" si="24"/>
        <v>1.6421660946500882E-2</v>
      </c>
      <c r="AZ24" s="22">
        <f t="shared" si="25"/>
        <v>-3.9062642708495243E-2</v>
      </c>
      <c r="BA24" s="22">
        <f t="shared" si="26"/>
        <v>-5.0041085847279954E-3</v>
      </c>
      <c r="BB24" s="22">
        <f t="shared" si="27"/>
        <v>0.12342792567727034</v>
      </c>
      <c r="BD24" s="18" t="s">
        <v>16</v>
      </c>
      <c r="BE24" s="6">
        <v>2.2063199109992011E-2</v>
      </c>
      <c r="BF24" s="6">
        <v>1.0043891050795649E-3</v>
      </c>
      <c r="BG24" s="6">
        <v>-3.9637212181722628E-2</v>
      </c>
      <c r="BH24" s="6">
        <v>1.5036375122719837E-2</v>
      </c>
      <c r="BI24" s="6">
        <v>1.8917700948622634E-2</v>
      </c>
      <c r="BJ24" s="6">
        <v>2.9902209618495157E-2</v>
      </c>
      <c r="BK24" s="6">
        <v>1.9782917855634574E-2</v>
      </c>
      <c r="BL24" s="6">
        <v>4.3877416680894983E-3</v>
      </c>
      <c r="BM24" s="6">
        <v>6.878602619804235E-3</v>
      </c>
      <c r="BN24" s="6">
        <v>-1.1248913940297271E-3</v>
      </c>
      <c r="BO24" s="6">
        <v>2.6906001497120784E-2</v>
      </c>
      <c r="BP24" s="6">
        <v>3.712841892264551E-3</v>
      </c>
      <c r="BQ24" s="6">
        <v>1.1986720433619664E-2</v>
      </c>
      <c r="BR24" s="6">
        <v>5.1088859746440257E-3</v>
      </c>
      <c r="BS24" s="6">
        <v>2.0855335773897941E-2</v>
      </c>
      <c r="BT24" s="6">
        <v>6.746889661541608E-2</v>
      </c>
      <c r="BU24" s="6">
        <v>1.7041613716115584E-2</v>
      </c>
      <c r="BV24" s="6">
        <v>1.3172664700031431E-2</v>
      </c>
      <c r="BW24" s="6">
        <v>7.1018994153469453E-3</v>
      </c>
      <c r="BX24" s="6">
        <v>3.7066551793324297E-3</v>
      </c>
      <c r="BY24" s="6">
        <v>1.6146154669068942E-2</v>
      </c>
      <c r="BZ24" s="6">
        <v>1.2728634580117649E-2</v>
      </c>
      <c r="CA24" s="6">
        <v>1.2410160203659003E-2</v>
      </c>
      <c r="CB24" s="6">
        <v>1.4695760728954354E-2</v>
      </c>
      <c r="CC24" s="6">
        <v>2.652550250817929E-2</v>
      </c>
      <c r="CD24" s="6">
        <v>2.5406992106221934E-2</v>
      </c>
    </row>
    <row r="25" spans="1:82" x14ac:dyDescent="0.3">
      <c r="A25" s="19">
        <v>42740</v>
      </c>
      <c r="B25" s="20">
        <v>2286.4099000000001</v>
      </c>
      <c r="C25" s="20">
        <v>1.0363</v>
      </c>
      <c r="D25" s="20">
        <v>2.7000000000000001E-3</v>
      </c>
      <c r="E25" s="20">
        <v>2411.8000000000002</v>
      </c>
      <c r="F25" s="20">
        <v>9621.25</v>
      </c>
      <c r="G25" s="20">
        <v>27.7</v>
      </c>
      <c r="H25" s="20">
        <v>994.62</v>
      </c>
      <c r="I25" s="20">
        <v>129.35</v>
      </c>
      <c r="J25" s="20">
        <v>2.58</v>
      </c>
      <c r="K25" s="20">
        <v>76.98</v>
      </c>
      <c r="L25" s="20">
        <v>48.32</v>
      </c>
      <c r="M25" s="20">
        <v>1272</v>
      </c>
      <c r="N25" s="20">
        <v>964.86</v>
      </c>
      <c r="O25" s="20">
        <v>992.99789999999996</v>
      </c>
      <c r="P25" s="20">
        <v>287.65589999999997</v>
      </c>
      <c r="Q25" s="20">
        <v>6.5</v>
      </c>
      <c r="R25" s="20">
        <v>261.29129999999998</v>
      </c>
      <c r="S25" s="20">
        <v>72.051900000000003</v>
      </c>
      <c r="T25" s="20">
        <v>288.3066</v>
      </c>
      <c r="U25" s="20">
        <v>6121.5277999999998</v>
      </c>
      <c r="V25" s="20">
        <v>100.9254</v>
      </c>
      <c r="W25" s="20">
        <v>25.524799999999999</v>
      </c>
      <c r="X25" s="20">
        <v>77.177099999999996</v>
      </c>
      <c r="Y25" s="20">
        <v>647.05380000000002</v>
      </c>
      <c r="Z25" s="20">
        <v>283.10239999999999</v>
      </c>
      <c r="AA25" s="20">
        <v>431.25229999999999</v>
      </c>
      <c r="AC25" s="22">
        <f t="shared" si="2"/>
        <v>8.5037332982156766E-2</v>
      </c>
      <c r="AD25" s="22">
        <f t="shared" si="3"/>
        <v>-2.9431631766862809E-2</v>
      </c>
      <c r="AE25" s="22">
        <f t="shared" si="4"/>
        <v>-3.703703703703709E-2</v>
      </c>
      <c r="AF25" s="22">
        <f t="shared" si="5"/>
        <v>4.8138319927024664E-3</v>
      </c>
      <c r="AG25" s="22">
        <f t="shared" si="6"/>
        <v>-1.0429996102377492E-2</v>
      </c>
      <c r="AH25" s="22">
        <f t="shared" si="7"/>
        <v>7.5812274368231014E-2</v>
      </c>
      <c r="AI25" s="22">
        <f t="shared" si="8"/>
        <v>-2.676399026763987E-2</v>
      </c>
      <c r="AJ25" s="22">
        <f t="shared" si="9"/>
        <v>-4.0974101275608743E-2</v>
      </c>
      <c r="AK25" s="22">
        <f t="shared" si="10"/>
        <v>4.6511627906976827E-2</v>
      </c>
      <c r="AL25" s="22">
        <f t="shared" si="11"/>
        <v>-2.1693946479605097E-2</v>
      </c>
      <c r="AM25" s="22">
        <f t="shared" si="12"/>
        <v>-4.718543046357615E-2</v>
      </c>
      <c r="AN25" s="22">
        <f t="shared" si="13"/>
        <v>-2.4606918238993636E-2</v>
      </c>
      <c r="AO25" s="22">
        <f t="shared" si="14"/>
        <v>-5.8174242895342343E-2</v>
      </c>
      <c r="AP25" s="22">
        <f t="shared" si="15"/>
        <v>1.1808987712864205E-2</v>
      </c>
      <c r="AQ25" s="22">
        <f t="shared" si="16"/>
        <v>-2.231589896122399E-2</v>
      </c>
      <c r="AR25" s="22">
        <f t="shared" si="17"/>
        <v>9.7846153846155026E-3</v>
      </c>
      <c r="AS25" s="22">
        <f t="shared" si="18"/>
        <v>3.8005475115321374E-2</v>
      </c>
      <c r="AT25" s="22">
        <f t="shared" si="19"/>
        <v>0.11259939016181386</v>
      </c>
      <c r="AU25" s="22">
        <f t="shared" si="20"/>
        <v>1.1147854402222546E-3</v>
      </c>
      <c r="AV25" s="22">
        <f t="shared" si="21"/>
        <v>1.9734321879580463E-2</v>
      </c>
      <c r="AW25" s="22">
        <f t="shared" si="22"/>
        <v>-5.0205399235474513E-3</v>
      </c>
      <c r="AX25" s="22">
        <f t="shared" si="23"/>
        <v>3.9291199147495792E-2</v>
      </c>
      <c r="AY25" s="22">
        <f t="shared" si="24"/>
        <v>-1.0670263588551498E-2</v>
      </c>
      <c r="AZ25" s="22">
        <f t="shared" si="25"/>
        <v>2.9313327578015969E-2</v>
      </c>
      <c r="BA25" s="22">
        <f t="shared" si="26"/>
        <v>-4.2231362220878421E-2</v>
      </c>
      <c r="BB25" s="22">
        <f t="shared" si="27"/>
        <v>8.1335450268902987E-2</v>
      </c>
      <c r="BD25" s="18" t="s">
        <v>17</v>
      </c>
      <c r="BE25" s="6">
        <v>6.811598626836704E-2</v>
      </c>
      <c r="BF25" s="6">
        <v>2.1241828553683053E-3</v>
      </c>
      <c r="BG25" s="6">
        <v>5.0854298577168972E-2</v>
      </c>
      <c r="BH25" s="6">
        <v>1.7490895877016813E-2</v>
      </c>
      <c r="BI25" s="6">
        <v>3.0476971559825421E-2</v>
      </c>
      <c r="BJ25" s="6">
        <v>7.8249984346616688E-2</v>
      </c>
      <c r="BK25" s="6">
        <v>2.0209453473818365E-2</v>
      </c>
      <c r="BL25" s="6">
        <v>1.1088706732924553E-2</v>
      </c>
      <c r="BM25" s="6">
        <v>3.1182410779394292E-4</v>
      </c>
      <c r="BN25" s="6">
        <v>1.5532961467475598E-2</v>
      </c>
      <c r="BO25" s="6">
        <v>3.7251348289152476E-2</v>
      </c>
      <c r="BP25" s="6">
        <v>-2.9324304515582341E-3</v>
      </c>
      <c r="BQ25" s="6">
        <v>1.6879581167732902E-2</v>
      </c>
      <c r="BR25" s="6">
        <v>2.2975153716411446E-2</v>
      </c>
      <c r="BS25" s="6">
        <v>4.764544595132806E-2</v>
      </c>
      <c r="BT25" s="6">
        <v>1.7041613716115584E-2</v>
      </c>
      <c r="BU25" s="6">
        <v>6.1364594224294473E-2</v>
      </c>
      <c r="BV25" s="6">
        <v>3.1690424899430684E-2</v>
      </c>
      <c r="BW25" s="6">
        <v>1.8229387130757807E-2</v>
      </c>
      <c r="BX25" s="6">
        <v>2.3304419786358378E-2</v>
      </c>
      <c r="BY25" s="6">
        <v>1.2963426141159317E-2</v>
      </c>
      <c r="BZ25" s="6">
        <v>1.7026557689456694E-2</v>
      </c>
      <c r="CA25" s="6">
        <v>9.1940452861027661E-3</v>
      </c>
      <c r="CB25" s="6">
        <v>2.0288549785373464E-2</v>
      </c>
      <c r="CC25" s="6">
        <v>5.5557904839178808E-2</v>
      </c>
      <c r="CD25" s="6">
        <v>4.8029789359915642E-2</v>
      </c>
    </row>
    <row r="26" spans="1:82" x14ac:dyDescent="0.3">
      <c r="A26" s="19">
        <v>42741</v>
      </c>
      <c r="B26" s="20">
        <v>2480.8400999999999</v>
      </c>
      <c r="C26" s="20">
        <v>1.0058</v>
      </c>
      <c r="D26" s="20">
        <v>2.5999999999999999E-3</v>
      </c>
      <c r="E26" s="20">
        <v>2423.41</v>
      </c>
      <c r="F26" s="20">
        <v>9520.9004000000004</v>
      </c>
      <c r="G26" s="20">
        <v>29.8</v>
      </c>
      <c r="H26" s="20">
        <v>968</v>
      </c>
      <c r="I26" s="20">
        <v>124.05</v>
      </c>
      <c r="J26" s="20">
        <v>2.7</v>
      </c>
      <c r="K26" s="20">
        <v>75.31</v>
      </c>
      <c r="L26" s="20">
        <v>46.04</v>
      </c>
      <c r="M26" s="20">
        <v>1240.7</v>
      </c>
      <c r="N26" s="20">
        <v>908.73</v>
      </c>
      <c r="O26" s="20">
        <v>1004.7242</v>
      </c>
      <c r="P26" s="20">
        <v>281.23660000000001</v>
      </c>
      <c r="Q26" s="20">
        <v>6.5636000000000001</v>
      </c>
      <c r="R26" s="20">
        <v>271.22179999999997</v>
      </c>
      <c r="S26" s="20">
        <v>80.164900000000003</v>
      </c>
      <c r="T26" s="20">
        <v>288.62799999999999</v>
      </c>
      <c r="U26" s="20">
        <v>6242.3320000000003</v>
      </c>
      <c r="V26" s="20">
        <v>100.4187</v>
      </c>
      <c r="W26" s="20">
        <v>26.527699999999999</v>
      </c>
      <c r="X26" s="20">
        <v>76.3536</v>
      </c>
      <c r="Y26" s="20">
        <v>666.02110000000005</v>
      </c>
      <c r="Z26" s="20">
        <v>271.14659999999998</v>
      </c>
      <c r="AA26" s="20">
        <v>466.32839999999999</v>
      </c>
      <c r="AC26" s="22">
        <f t="shared" si="2"/>
        <v>0.15901871305611359</v>
      </c>
      <c r="AD26" s="22">
        <f t="shared" si="3"/>
        <v>-4.871743885464408E-3</v>
      </c>
      <c r="AE26" s="22">
        <f t="shared" si="4"/>
        <v>-0.34615384615384615</v>
      </c>
      <c r="AF26" s="22">
        <f t="shared" si="5"/>
        <v>1.9348768883515444E-2</v>
      </c>
      <c r="AG26" s="22">
        <f t="shared" si="6"/>
        <v>5.8418760477737974E-2</v>
      </c>
      <c r="AH26" s="22">
        <f t="shared" si="7"/>
        <v>0.12416107382550323</v>
      </c>
      <c r="AI26" s="22">
        <f t="shared" si="8"/>
        <v>2.0433884297520688E-2</v>
      </c>
      <c r="AJ26" s="22">
        <f t="shared" si="9"/>
        <v>0.12253123740427241</v>
      </c>
      <c r="AK26" s="22">
        <f t="shared" si="10"/>
        <v>7.0370370370370416E-2</v>
      </c>
      <c r="AL26" s="22">
        <f t="shared" si="11"/>
        <v>-6.3869340061080915E-2</v>
      </c>
      <c r="AM26" s="22">
        <f t="shared" si="12"/>
        <v>8.9704604691572598E-2</v>
      </c>
      <c r="AN26" s="22">
        <f t="shared" si="13"/>
        <v>2.0875312323688222E-2</v>
      </c>
      <c r="AO26" s="22">
        <f t="shared" si="14"/>
        <v>2.3956510734761682E-2</v>
      </c>
      <c r="AP26" s="22">
        <f t="shared" si="15"/>
        <v>8.0150055109651008E-2</v>
      </c>
      <c r="AQ26" s="22">
        <f t="shared" si="16"/>
        <v>5.1105368220210279E-2</v>
      </c>
      <c r="AR26" s="22">
        <f t="shared" si="17"/>
        <v>5.1937960875129363E-2</v>
      </c>
      <c r="AS26" s="22">
        <f t="shared" si="18"/>
        <v>-0.10533334709820519</v>
      </c>
      <c r="AT26" s="22">
        <f t="shared" si="19"/>
        <v>4.3759800112017633E-3</v>
      </c>
      <c r="AU26" s="22">
        <f t="shared" si="20"/>
        <v>6.4736615990132584E-2</v>
      </c>
      <c r="AV26" s="22">
        <f t="shared" si="21"/>
        <v>4.5052233684461651E-3</v>
      </c>
      <c r="AW26" s="22">
        <f t="shared" si="22"/>
        <v>9.6973969987661501E-3</v>
      </c>
      <c r="AX26" s="22">
        <f t="shared" si="23"/>
        <v>-1.280171292648824E-2</v>
      </c>
      <c r="AY26" s="22">
        <f t="shared" si="24"/>
        <v>4.211065359066235E-2</v>
      </c>
      <c r="AZ26" s="22">
        <f t="shared" si="25"/>
        <v>0.17043454028708682</v>
      </c>
      <c r="BA26" s="22">
        <f t="shared" si="26"/>
        <v>0.14196969462276154</v>
      </c>
      <c r="BB26" s="22">
        <f t="shared" si="27"/>
        <v>3.9120499630732386E-2</v>
      </c>
      <c r="BD26" s="18" t="s">
        <v>18</v>
      </c>
      <c r="BE26" s="6">
        <v>8.7589625151830233E-2</v>
      </c>
      <c r="BF26" s="6">
        <v>-1.7475330913736802E-3</v>
      </c>
      <c r="BG26" s="6">
        <v>3.4677787442349027E-2</v>
      </c>
      <c r="BH26" s="6">
        <v>2.5721984430509378E-2</v>
      </c>
      <c r="BI26" s="6">
        <v>2.5834988557979249E-2</v>
      </c>
      <c r="BJ26" s="6">
        <v>6.9317014789629303E-2</v>
      </c>
      <c r="BK26" s="6">
        <v>1.3955036156206279E-2</v>
      </c>
      <c r="BL26" s="6">
        <v>1.243223721007761E-2</v>
      </c>
      <c r="BM26" s="6">
        <v>2.2306604397639929E-2</v>
      </c>
      <c r="BN26" s="6">
        <v>2.0575011530360374E-2</v>
      </c>
      <c r="BO26" s="6">
        <v>6.0141339733140953E-2</v>
      </c>
      <c r="BP26" s="6">
        <v>-9.3234506444974889E-3</v>
      </c>
      <c r="BQ26" s="6">
        <v>1.9916126153092392E-2</v>
      </c>
      <c r="BR26" s="6">
        <v>1.0756585896698583E-2</v>
      </c>
      <c r="BS26" s="6">
        <v>4.7022876137128758E-2</v>
      </c>
      <c r="BT26" s="6">
        <v>1.3172664700031431E-2</v>
      </c>
      <c r="BU26" s="6">
        <v>3.1690424899430684E-2</v>
      </c>
      <c r="BV26" s="6">
        <v>6.5586628638085648E-2</v>
      </c>
      <c r="BW26" s="6">
        <v>7.9786870743727128E-3</v>
      </c>
      <c r="BX26" s="6">
        <v>2.0164173640273312E-3</v>
      </c>
      <c r="BY26" s="6">
        <v>8.9500269545259355E-3</v>
      </c>
      <c r="BZ26" s="6">
        <v>1.2300002660535641E-2</v>
      </c>
      <c r="CA26" s="6">
        <v>3.2532680216031886E-3</v>
      </c>
      <c r="CB26" s="6">
        <v>2.0225251360330404E-2</v>
      </c>
      <c r="CC26" s="6">
        <v>6.2537360867685465E-2</v>
      </c>
      <c r="CD26" s="6">
        <v>6.3583584317802394E-2</v>
      </c>
    </row>
    <row r="27" spans="1:82" x14ac:dyDescent="0.3">
      <c r="A27" s="19">
        <v>42742</v>
      </c>
      <c r="B27" s="20">
        <v>2875.3400999999999</v>
      </c>
      <c r="C27" s="20">
        <v>1.0008999999999999</v>
      </c>
      <c r="D27" s="20">
        <v>1.6999999999999999E-3</v>
      </c>
      <c r="E27" s="20">
        <v>2470.3000000000002</v>
      </c>
      <c r="F27" s="20">
        <v>10077.0996</v>
      </c>
      <c r="G27" s="20">
        <v>33.5</v>
      </c>
      <c r="H27" s="20">
        <v>987.78</v>
      </c>
      <c r="I27" s="20">
        <v>139.25</v>
      </c>
      <c r="J27" s="20">
        <v>2.89</v>
      </c>
      <c r="K27" s="20">
        <v>70.5</v>
      </c>
      <c r="L27" s="20">
        <v>50.17</v>
      </c>
      <c r="M27" s="20">
        <v>1266.5999999999999</v>
      </c>
      <c r="N27" s="20">
        <v>930.5</v>
      </c>
      <c r="O27" s="20">
        <v>1085.2529</v>
      </c>
      <c r="P27" s="20">
        <v>295.60930000000002</v>
      </c>
      <c r="Q27" s="20">
        <v>6.9044999999999996</v>
      </c>
      <c r="R27" s="20">
        <v>242.65309999999999</v>
      </c>
      <c r="S27" s="20">
        <v>80.515699999999995</v>
      </c>
      <c r="T27" s="20">
        <v>307.31279999999998</v>
      </c>
      <c r="U27" s="20">
        <v>6270.4551000000001</v>
      </c>
      <c r="V27" s="20">
        <v>101.3925</v>
      </c>
      <c r="W27" s="20">
        <v>26.188099999999999</v>
      </c>
      <c r="X27" s="20">
        <v>79.568899999999999</v>
      </c>
      <c r="Y27" s="20">
        <v>779.53409999999997</v>
      </c>
      <c r="Z27" s="20">
        <v>309.64120000000003</v>
      </c>
      <c r="AA27" s="20">
        <v>484.57139999999998</v>
      </c>
      <c r="AC27" s="22">
        <f t="shared" si="2"/>
        <v>0.63576826963878119</v>
      </c>
      <c r="AD27" s="22">
        <f t="shared" si="3"/>
        <v>2.1980217803978519E-3</v>
      </c>
      <c r="AE27" s="22">
        <f t="shared" si="4"/>
        <v>0.23529411764705888</v>
      </c>
      <c r="AF27" s="22">
        <f t="shared" si="5"/>
        <v>5.4649232886694321E-4</v>
      </c>
      <c r="AG27" s="22">
        <f t="shared" si="6"/>
        <v>-1.5798117148708046E-2</v>
      </c>
      <c r="AH27" s="22">
        <f t="shared" si="7"/>
        <v>-4.4776119402984982E-3</v>
      </c>
      <c r="AI27" s="22">
        <f t="shared" si="8"/>
        <v>-7.268825042013316E-3</v>
      </c>
      <c r="AJ27" s="22">
        <f t="shared" si="9"/>
        <v>-7.9712746858168759E-2</v>
      </c>
      <c r="AK27" s="22">
        <f t="shared" si="10"/>
        <v>6.5743944636678098E-2</v>
      </c>
      <c r="AL27" s="22">
        <f t="shared" si="11"/>
        <v>1.3900709219858198E-2</v>
      </c>
      <c r="AM27" s="22">
        <f t="shared" si="12"/>
        <v>-5.86007574247559E-2</v>
      </c>
      <c r="AN27" s="22">
        <f t="shared" si="13"/>
        <v>3.9159955787146705E-2</v>
      </c>
      <c r="AO27" s="22">
        <f t="shared" si="14"/>
        <v>9.4895217624932915E-3</v>
      </c>
      <c r="AP27" s="22">
        <f t="shared" si="15"/>
        <v>5.5375295472603669E-2</v>
      </c>
      <c r="AQ27" s="22">
        <f t="shared" si="16"/>
        <v>-1.5036401087516582E-2</v>
      </c>
      <c r="AR27" s="22">
        <f t="shared" si="17"/>
        <v>-5.0633644724454974E-2</v>
      </c>
      <c r="AS27" s="22">
        <f t="shared" si="18"/>
        <v>-1.0517071490123153E-2</v>
      </c>
      <c r="AT27" s="22">
        <f t="shared" si="19"/>
        <v>-4.4662096957487352E-3</v>
      </c>
      <c r="AU27" s="22">
        <f t="shared" si="20"/>
        <v>-5.7514037814240138E-2</v>
      </c>
      <c r="AV27" s="22">
        <f t="shared" si="21"/>
        <v>5.2326170073365263E-2</v>
      </c>
      <c r="AW27" s="22">
        <f t="shared" si="22"/>
        <v>-7.5469092881622624E-3</v>
      </c>
      <c r="AX27" s="22">
        <f t="shared" si="23"/>
        <v>2.2922625161810206E-2</v>
      </c>
      <c r="AY27" s="22">
        <f t="shared" si="24"/>
        <v>2.3932717431056627E-2</v>
      </c>
      <c r="AZ27" s="22">
        <f t="shared" si="25"/>
        <v>-5.5767925995796608E-3</v>
      </c>
      <c r="BA27" s="22">
        <f t="shared" si="26"/>
        <v>-0.11119999534945624</v>
      </c>
      <c r="BB27" s="22">
        <f t="shared" si="27"/>
        <v>0.14515858756831301</v>
      </c>
      <c r="BD27" s="18" t="s">
        <v>19</v>
      </c>
      <c r="BE27" s="6">
        <v>1.5783315426235303E-2</v>
      </c>
      <c r="BF27" s="6">
        <v>-5.5776944145705478E-4</v>
      </c>
      <c r="BG27" s="6">
        <v>0.10269588621819373</v>
      </c>
      <c r="BH27" s="6">
        <v>5.2802460860792242E-3</v>
      </c>
      <c r="BI27" s="6">
        <v>1.2941089502977758E-2</v>
      </c>
      <c r="BJ27" s="6">
        <v>4.4779629555672711E-2</v>
      </c>
      <c r="BK27" s="6">
        <v>3.0042232684362002E-3</v>
      </c>
      <c r="BL27" s="6">
        <v>5.4361236952514711E-3</v>
      </c>
      <c r="BM27" s="6">
        <v>-4.1456270326294406E-3</v>
      </c>
      <c r="BN27" s="6">
        <v>-2.9259546660392352E-3</v>
      </c>
      <c r="BO27" s="6">
        <v>3.1394448780837837E-2</v>
      </c>
      <c r="BP27" s="6">
        <v>2.8637180986751886E-3</v>
      </c>
      <c r="BQ27" s="6">
        <v>3.2438595433248894E-3</v>
      </c>
      <c r="BR27" s="6">
        <v>1.1878717299268329E-2</v>
      </c>
      <c r="BS27" s="6">
        <v>9.7628812445107894E-3</v>
      </c>
      <c r="BT27" s="6">
        <v>7.1018994153469453E-3</v>
      </c>
      <c r="BU27" s="6">
        <v>1.8229387130757807E-2</v>
      </c>
      <c r="BV27" s="6">
        <v>7.9786870743727128E-3</v>
      </c>
      <c r="BW27" s="6">
        <v>4.9068040747869246E-2</v>
      </c>
      <c r="BX27" s="6">
        <v>9.6277594469124858E-3</v>
      </c>
      <c r="BY27" s="6">
        <v>6.6079504507172261E-3</v>
      </c>
      <c r="BZ27" s="6">
        <v>2.0353846638406664E-3</v>
      </c>
      <c r="CA27" s="6">
        <v>4.9983618415588814E-3</v>
      </c>
      <c r="CB27" s="6">
        <v>1.3941637276109321E-2</v>
      </c>
      <c r="CC27" s="6">
        <v>1.7529240784382845E-2</v>
      </c>
      <c r="CD27" s="6">
        <v>1.9106327201662842E-2</v>
      </c>
    </row>
    <row r="28" spans="1:82" x14ac:dyDescent="0.3">
      <c r="A28" s="19">
        <v>42743</v>
      </c>
      <c r="B28" s="20">
        <v>4703.3900999999996</v>
      </c>
      <c r="C28" s="20">
        <v>1.0031000000000001</v>
      </c>
      <c r="D28" s="20">
        <v>2.0999999999999999E-3</v>
      </c>
      <c r="E28" s="20">
        <v>2471.65</v>
      </c>
      <c r="F28" s="20">
        <v>9917.9004000000004</v>
      </c>
      <c r="G28" s="20">
        <v>33.35</v>
      </c>
      <c r="H28" s="20">
        <v>980.6</v>
      </c>
      <c r="I28" s="20">
        <v>128.15</v>
      </c>
      <c r="J28" s="20">
        <v>3.08</v>
      </c>
      <c r="K28" s="20">
        <v>71.48</v>
      </c>
      <c r="L28" s="20">
        <v>47.23</v>
      </c>
      <c r="M28" s="20">
        <v>1316.2</v>
      </c>
      <c r="N28" s="20">
        <v>939.33</v>
      </c>
      <c r="O28" s="20">
        <v>1145.3490999999999</v>
      </c>
      <c r="P28" s="20">
        <v>291.1644</v>
      </c>
      <c r="Q28" s="20">
        <v>6.5548999999999999</v>
      </c>
      <c r="R28" s="20">
        <v>240.1011</v>
      </c>
      <c r="S28" s="20">
        <v>80.156099999999995</v>
      </c>
      <c r="T28" s="20">
        <v>289.63799999999998</v>
      </c>
      <c r="U28" s="20">
        <v>6598.5640000000003</v>
      </c>
      <c r="V28" s="20">
        <v>100.62730000000001</v>
      </c>
      <c r="W28" s="20">
        <v>26.788399999999999</v>
      </c>
      <c r="X28" s="20">
        <v>81.473200000000006</v>
      </c>
      <c r="Y28" s="20">
        <v>775.18679999999995</v>
      </c>
      <c r="Z28" s="20">
        <v>275.20909999999998</v>
      </c>
      <c r="AA28" s="20">
        <v>554.91110000000003</v>
      </c>
      <c r="AC28" s="22">
        <f t="shared" si="2"/>
        <v>-7.7535584386249301E-2</v>
      </c>
      <c r="AD28" s="22">
        <f t="shared" si="3"/>
        <v>-6.5796032299870744E-3</v>
      </c>
      <c r="AE28" s="22">
        <f t="shared" si="4"/>
        <v>-0.47619047619047616</v>
      </c>
      <c r="AF28" s="22">
        <f t="shared" si="5"/>
        <v>1.9302894827342154E-2</v>
      </c>
      <c r="AG28" s="22">
        <f t="shared" si="6"/>
        <v>-1.3037114185982412E-2</v>
      </c>
      <c r="AH28" s="22">
        <f t="shared" si="7"/>
        <v>-0.1139430284857571</v>
      </c>
      <c r="AI28" s="22">
        <f t="shared" si="8"/>
        <v>-1.9630838262288397E-2</v>
      </c>
      <c r="AJ28" s="22">
        <f t="shared" si="9"/>
        <v>-7.8033554428402763E-4</v>
      </c>
      <c r="AK28" s="22">
        <f t="shared" si="10"/>
        <v>-4.5454545454545525E-2</v>
      </c>
      <c r="AL28" s="22">
        <f t="shared" si="11"/>
        <v>-3.3575825405707915E-2</v>
      </c>
      <c r="AM28" s="22">
        <f t="shared" si="12"/>
        <v>9.4008045733644074E-2</v>
      </c>
      <c r="AN28" s="22">
        <f t="shared" si="13"/>
        <v>-2.6363774502355275E-2</v>
      </c>
      <c r="AO28" s="22">
        <f t="shared" si="14"/>
        <v>2.1057562305047295E-2</v>
      </c>
      <c r="AP28" s="22">
        <f t="shared" si="15"/>
        <v>-3.7589674624094793E-2</v>
      </c>
      <c r="AQ28" s="22">
        <f t="shared" si="16"/>
        <v>-7.1967932892894826E-2</v>
      </c>
      <c r="AR28" s="22">
        <f t="shared" si="17"/>
        <v>-2.7338327053044287E-2</v>
      </c>
      <c r="AS28" s="22">
        <f t="shared" si="18"/>
        <v>-8.4853838653800473E-2</v>
      </c>
      <c r="AT28" s="22">
        <f t="shared" si="19"/>
        <v>5.0830816369558995E-2</v>
      </c>
      <c r="AU28" s="22">
        <f t="shared" si="20"/>
        <v>-1.48992880768406E-2</v>
      </c>
      <c r="AV28" s="22">
        <f t="shared" si="21"/>
        <v>1.5648374403885557E-2</v>
      </c>
      <c r="AW28" s="22">
        <f t="shared" si="22"/>
        <v>-3.0417192948633209E-2</v>
      </c>
      <c r="AX28" s="22">
        <f t="shared" si="23"/>
        <v>6.3314718310910845E-2</v>
      </c>
      <c r="AY28" s="22">
        <f t="shared" si="24"/>
        <v>-1.3981284643293734E-2</v>
      </c>
      <c r="AZ28" s="22">
        <f t="shared" si="25"/>
        <v>-2.050796014586409E-2</v>
      </c>
      <c r="BA28" s="22">
        <f t="shared" si="26"/>
        <v>-8.6048390115006979E-2</v>
      </c>
      <c r="BB28" s="22">
        <f t="shared" si="27"/>
        <v>2.2725441967190729E-2</v>
      </c>
      <c r="BD28" s="18" t="s">
        <v>20</v>
      </c>
      <c r="BE28" s="6">
        <v>1.9321241295639783E-2</v>
      </c>
      <c r="BF28" s="6">
        <v>4.5381473452743995E-5</v>
      </c>
      <c r="BG28" s="6">
        <v>-0.15162389384642649</v>
      </c>
      <c r="BH28" s="6">
        <v>3.5515825198901437E-3</v>
      </c>
      <c r="BI28" s="6">
        <v>1.7727846397644072E-2</v>
      </c>
      <c r="BJ28" s="6">
        <v>5.3652866568856372E-2</v>
      </c>
      <c r="BK28" s="6">
        <v>1.4664693126356727E-2</v>
      </c>
      <c r="BL28" s="6">
        <v>8.4764234956874775E-3</v>
      </c>
      <c r="BM28" s="6">
        <v>-1.1126904753314583E-2</v>
      </c>
      <c r="BN28" s="6">
        <v>8.8250217617251644E-3</v>
      </c>
      <c r="BO28" s="6">
        <v>-3.2636501472215376E-2</v>
      </c>
      <c r="BP28" s="6">
        <v>3.3025294723673221E-3</v>
      </c>
      <c r="BQ28" s="6">
        <v>2.5153271953981563E-3</v>
      </c>
      <c r="BR28" s="6">
        <v>2.9937329149388146E-2</v>
      </c>
      <c r="BS28" s="6">
        <v>2.8745606109646969E-2</v>
      </c>
      <c r="BT28" s="6">
        <v>3.7066551793324297E-3</v>
      </c>
      <c r="BU28" s="6">
        <v>2.3304419786358378E-2</v>
      </c>
      <c r="BV28" s="6">
        <v>2.0164173640273312E-3</v>
      </c>
      <c r="BW28" s="6">
        <v>9.6277594469124858E-3</v>
      </c>
      <c r="BX28" s="6">
        <v>5.8483858117630773E-2</v>
      </c>
      <c r="BY28" s="6">
        <v>7.373037461737334E-3</v>
      </c>
      <c r="BZ28" s="6">
        <v>1.5669143270098315E-2</v>
      </c>
      <c r="CA28" s="6">
        <v>6.6391420091565607E-3</v>
      </c>
      <c r="CB28" s="6">
        <v>1.7026646897080232E-2</v>
      </c>
      <c r="CC28" s="6">
        <v>2.3971776058634913E-2</v>
      </c>
      <c r="CD28" s="6">
        <v>2.4465144971705221E-3</v>
      </c>
    </row>
    <row r="29" spans="1:82" x14ac:dyDescent="0.3">
      <c r="A29" s="19">
        <v>42744</v>
      </c>
      <c r="B29" s="20">
        <v>4338.71</v>
      </c>
      <c r="C29" s="20">
        <v>0.99650000000000005</v>
      </c>
      <c r="D29" s="20">
        <v>1.1000000000000001E-3</v>
      </c>
      <c r="E29" s="20">
        <v>2519.36</v>
      </c>
      <c r="F29" s="20">
        <v>9788.5995999999996</v>
      </c>
      <c r="G29" s="20">
        <v>29.55</v>
      </c>
      <c r="H29" s="20">
        <v>961.35</v>
      </c>
      <c r="I29" s="20">
        <v>128.05000000000001</v>
      </c>
      <c r="J29" s="20">
        <v>2.94</v>
      </c>
      <c r="K29" s="20">
        <v>69.08</v>
      </c>
      <c r="L29" s="20">
        <v>51.67</v>
      </c>
      <c r="M29" s="20">
        <v>1281.5</v>
      </c>
      <c r="N29" s="20">
        <v>959.11</v>
      </c>
      <c r="O29" s="20">
        <v>1102.2958000000001</v>
      </c>
      <c r="P29" s="20">
        <v>270.2099</v>
      </c>
      <c r="Q29" s="20">
        <v>6.3757000000000001</v>
      </c>
      <c r="R29" s="20">
        <v>219.7276</v>
      </c>
      <c r="S29" s="20">
        <v>84.230500000000006</v>
      </c>
      <c r="T29" s="20">
        <v>285.32260000000002</v>
      </c>
      <c r="U29" s="20">
        <v>6701.8208000000004</v>
      </c>
      <c r="V29" s="20">
        <v>97.566500000000005</v>
      </c>
      <c r="W29" s="20">
        <v>28.484500000000001</v>
      </c>
      <c r="X29" s="20">
        <v>80.334100000000007</v>
      </c>
      <c r="Y29" s="20">
        <v>759.28930000000003</v>
      </c>
      <c r="Z29" s="20">
        <v>251.52780000000001</v>
      </c>
      <c r="AA29" s="20">
        <v>567.52170000000001</v>
      </c>
      <c r="AC29" s="22">
        <f t="shared" si="2"/>
        <v>1.3586733383885994</v>
      </c>
      <c r="AD29" s="22">
        <f t="shared" si="3"/>
        <v>1.1640742599096754E-2</v>
      </c>
      <c r="AE29" s="22">
        <f t="shared" si="4"/>
        <v>0.90909090909090895</v>
      </c>
      <c r="AF29" s="22">
        <f t="shared" si="5"/>
        <v>5.0893877810237464E-2</v>
      </c>
      <c r="AG29" s="22">
        <f t="shared" si="6"/>
        <v>4.4740843215203219E-2</v>
      </c>
      <c r="AH29" s="22">
        <f t="shared" si="7"/>
        <v>0.20135363790186123</v>
      </c>
      <c r="AI29" s="22">
        <f t="shared" si="8"/>
        <v>0.22405991574348572</v>
      </c>
      <c r="AJ29" s="22">
        <f t="shared" si="9"/>
        <v>-1.3666536509176264E-2</v>
      </c>
      <c r="AK29" s="22">
        <f t="shared" si="10"/>
        <v>3.4013605442176909E-2</v>
      </c>
      <c r="AL29" s="22">
        <f t="shared" si="11"/>
        <v>8.627678054429655E-2</v>
      </c>
      <c r="AM29" s="22">
        <f t="shared" si="12"/>
        <v>0.11089607122121148</v>
      </c>
      <c r="AN29" s="22">
        <f t="shared" si="13"/>
        <v>-6.4767850175575514E-3</v>
      </c>
      <c r="AO29" s="22">
        <f t="shared" si="14"/>
        <v>6.4956053007475534E-2</v>
      </c>
      <c r="AP29" s="22">
        <f t="shared" si="15"/>
        <v>8.3950877795234025E-2</v>
      </c>
      <c r="AQ29" s="22">
        <f t="shared" si="16"/>
        <v>0.11189449387309658</v>
      </c>
      <c r="AR29" s="22">
        <f t="shared" si="17"/>
        <v>8.104208165377913E-2</v>
      </c>
      <c r="AS29" s="22">
        <f t="shared" si="18"/>
        <v>-8.7107855362730247E-3</v>
      </c>
      <c r="AT29" s="22">
        <f t="shared" si="19"/>
        <v>0.10073192014768995</v>
      </c>
      <c r="AU29" s="22">
        <f t="shared" si="20"/>
        <v>-1.5285504898665647E-2</v>
      </c>
      <c r="AV29" s="22">
        <f t="shared" si="21"/>
        <v>6.1941390614323577E-2</v>
      </c>
      <c r="AW29" s="22">
        <f t="shared" si="22"/>
        <v>4.5678588449928892E-2</v>
      </c>
      <c r="AX29" s="22">
        <f t="shared" si="23"/>
        <v>1.568923449595383E-2</v>
      </c>
      <c r="AY29" s="22">
        <f t="shared" si="24"/>
        <v>-3.4742407022672062E-3</v>
      </c>
      <c r="AZ29" s="22">
        <f t="shared" si="25"/>
        <v>0.18011263954332035</v>
      </c>
      <c r="BA29" s="22">
        <f t="shared" si="26"/>
        <v>0.26196547657952718</v>
      </c>
      <c r="BB29" s="22">
        <f t="shared" si="27"/>
        <v>6.3749985242854912E-2</v>
      </c>
      <c r="BD29" s="18" t="s">
        <v>21</v>
      </c>
      <c r="BE29" s="6">
        <v>3.5820219617154522E-2</v>
      </c>
      <c r="BF29" s="6">
        <v>-1.2774737280727674E-4</v>
      </c>
      <c r="BG29" s="6">
        <v>-4.526300004122169E-2</v>
      </c>
      <c r="BH29" s="6">
        <v>1.3560171159792547E-2</v>
      </c>
      <c r="BI29" s="6">
        <v>1.0395476299776548E-2</v>
      </c>
      <c r="BJ29" s="6">
        <v>3.3110677639658539E-2</v>
      </c>
      <c r="BK29" s="6">
        <v>1.596973079741161E-2</v>
      </c>
      <c r="BL29" s="6">
        <v>9.6323342272100607E-4</v>
      </c>
      <c r="BM29" s="6">
        <v>2.9785528576435388E-3</v>
      </c>
      <c r="BN29" s="6">
        <v>7.1446639104866228E-4</v>
      </c>
      <c r="BO29" s="6">
        <v>8.5841021130064771E-3</v>
      </c>
      <c r="BP29" s="6">
        <v>5.1332631391418195E-3</v>
      </c>
      <c r="BQ29" s="6">
        <v>1.248121996772302E-2</v>
      </c>
      <c r="BR29" s="6">
        <v>4.3609670095921442E-3</v>
      </c>
      <c r="BS29" s="6">
        <v>1.9582058714641443E-2</v>
      </c>
      <c r="BT29" s="6">
        <v>1.6146154669068942E-2</v>
      </c>
      <c r="BU29" s="6">
        <v>1.2963426141159317E-2</v>
      </c>
      <c r="BV29" s="6">
        <v>8.9500269545259355E-3</v>
      </c>
      <c r="BW29" s="6">
        <v>6.6079504507172261E-3</v>
      </c>
      <c r="BX29" s="6">
        <v>7.373037461737334E-3</v>
      </c>
      <c r="BY29" s="6">
        <v>2.5162775923348819E-2</v>
      </c>
      <c r="BZ29" s="6">
        <v>1.5088929776778467E-2</v>
      </c>
      <c r="CA29" s="6">
        <v>1.7278650367329063E-2</v>
      </c>
      <c r="CB29" s="6">
        <v>8.8356411833199876E-3</v>
      </c>
      <c r="CC29" s="6">
        <v>1.4165402810967155E-2</v>
      </c>
      <c r="CD29" s="6">
        <v>2.1928172987587948E-2</v>
      </c>
    </row>
    <row r="30" spans="1:82" x14ac:dyDescent="0.3">
      <c r="A30" s="19">
        <v>42746</v>
      </c>
      <c r="B30" s="20">
        <v>10233.5996</v>
      </c>
      <c r="C30" s="20">
        <v>1.0081</v>
      </c>
      <c r="D30" s="20">
        <v>2.0999999999999999E-3</v>
      </c>
      <c r="E30" s="20">
        <v>2647.58</v>
      </c>
      <c r="F30" s="20">
        <v>10226.549800000001</v>
      </c>
      <c r="G30" s="20">
        <v>35.5</v>
      </c>
      <c r="H30" s="20">
        <v>1176.75</v>
      </c>
      <c r="I30" s="20">
        <v>126.3</v>
      </c>
      <c r="J30" s="20">
        <v>3.04</v>
      </c>
      <c r="K30" s="20">
        <v>75.040000000000006</v>
      </c>
      <c r="L30" s="20">
        <v>57.4</v>
      </c>
      <c r="M30" s="20">
        <v>1273.2</v>
      </c>
      <c r="N30" s="20">
        <v>1021.41</v>
      </c>
      <c r="O30" s="20">
        <v>1194.8344999999999</v>
      </c>
      <c r="P30" s="20">
        <v>300.44490000000002</v>
      </c>
      <c r="Q30" s="20">
        <v>6.8924000000000003</v>
      </c>
      <c r="R30" s="20">
        <v>217.81360000000001</v>
      </c>
      <c r="S30" s="20">
        <v>92.715199999999996</v>
      </c>
      <c r="T30" s="20">
        <v>280.96129999999999</v>
      </c>
      <c r="U30" s="20">
        <v>7116.9408999999996</v>
      </c>
      <c r="V30" s="20">
        <v>102.0232</v>
      </c>
      <c r="W30" s="20">
        <v>28.9314</v>
      </c>
      <c r="X30" s="20">
        <v>80.055000000000007</v>
      </c>
      <c r="Y30" s="20">
        <v>896.04690000000005</v>
      </c>
      <c r="Z30" s="20">
        <v>317.4194</v>
      </c>
      <c r="AA30" s="20">
        <v>603.70119999999997</v>
      </c>
      <c r="AC30" s="22">
        <f t="shared" si="2"/>
        <v>0.38332560910434688</v>
      </c>
      <c r="AD30" s="22">
        <f t="shared" si="3"/>
        <v>4.1662533478821207E-3</v>
      </c>
      <c r="AE30" s="22">
        <f t="shared" si="4"/>
        <v>3.2857142857142856</v>
      </c>
      <c r="AF30" s="22">
        <f t="shared" si="5"/>
        <v>9.8316198188534987E-3</v>
      </c>
      <c r="AG30" s="22">
        <f t="shared" si="6"/>
        <v>2.9741252519006833E-2</v>
      </c>
      <c r="AH30" s="22">
        <f t="shared" si="7"/>
        <v>0.17464788732394365</v>
      </c>
      <c r="AI30" s="22">
        <f t="shared" si="8"/>
        <v>-6.1865306989590252E-3</v>
      </c>
      <c r="AJ30" s="22">
        <f t="shared" si="9"/>
        <v>-7.9176563737126671E-4</v>
      </c>
      <c r="AK30" s="22">
        <f t="shared" si="10"/>
        <v>7.8947368421052655E-2</v>
      </c>
      <c r="AL30" s="22">
        <f t="shared" si="11"/>
        <v>4.7841151385927372E-2</v>
      </c>
      <c r="AM30" s="22">
        <f t="shared" si="12"/>
        <v>5.2613240418118545E-2</v>
      </c>
      <c r="AN30" s="22">
        <f t="shared" si="13"/>
        <v>2.5997486647816537E-2</v>
      </c>
      <c r="AO30" s="22">
        <f t="shared" si="14"/>
        <v>2.4466179105354424E-2</v>
      </c>
      <c r="AP30" s="22">
        <f t="shared" si="15"/>
        <v>8.1968172161081654E-2</v>
      </c>
      <c r="AQ30" s="22">
        <f t="shared" si="16"/>
        <v>2.0972231513997963E-2</v>
      </c>
      <c r="AR30" s="22">
        <f t="shared" si="17"/>
        <v>7.1353955080958764E-2</v>
      </c>
      <c r="AS30" s="22">
        <f t="shared" si="18"/>
        <v>2.8119456269029897E-2</v>
      </c>
      <c r="AT30" s="22">
        <f t="shared" si="19"/>
        <v>2.3153700795554677E-2</v>
      </c>
      <c r="AU30" s="22">
        <f t="shared" si="20"/>
        <v>5.9856642178122144E-2</v>
      </c>
      <c r="AV30" s="22">
        <f t="shared" si="21"/>
        <v>2.706322880944545E-2</v>
      </c>
      <c r="AW30" s="22">
        <f t="shared" si="22"/>
        <v>3.6320170314203093E-2</v>
      </c>
      <c r="AX30" s="22">
        <f t="shared" si="23"/>
        <v>8.520154572540628E-3</v>
      </c>
      <c r="AY30" s="22">
        <f t="shared" si="24"/>
        <v>2.1003060395977657E-2</v>
      </c>
      <c r="AZ30" s="22">
        <f t="shared" si="25"/>
        <v>-5.4260552656348882E-4</v>
      </c>
      <c r="BA30" s="22">
        <f t="shared" si="26"/>
        <v>-3.2620564464553858E-2</v>
      </c>
      <c r="BB30" s="22">
        <f t="shared" si="27"/>
        <v>5.5103253066251856E-2</v>
      </c>
      <c r="BD30" s="18" t="s">
        <v>22</v>
      </c>
      <c r="BE30" s="6">
        <v>2.9487841613653934E-2</v>
      </c>
      <c r="BF30" s="6">
        <v>-1.3704238643230911E-3</v>
      </c>
      <c r="BG30" s="6">
        <v>2.4353367607670515E-2</v>
      </c>
      <c r="BH30" s="6">
        <v>1.6062794661977881E-2</v>
      </c>
      <c r="BI30" s="6">
        <v>8.9687434990714243E-3</v>
      </c>
      <c r="BJ30" s="6">
        <v>3.3744038516152645E-2</v>
      </c>
      <c r="BK30" s="6">
        <v>3.1085322313199791E-2</v>
      </c>
      <c r="BL30" s="6">
        <v>1.302483404323468E-2</v>
      </c>
      <c r="BM30" s="6">
        <v>8.8946616008363515E-4</v>
      </c>
      <c r="BN30" s="6">
        <v>2.1902841920336822E-3</v>
      </c>
      <c r="BO30" s="6">
        <v>-1.9893206023516068E-2</v>
      </c>
      <c r="BP30" s="6">
        <v>2.5374816045765089E-3</v>
      </c>
      <c r="BQ30" s="6">
        <v>9.7773461505155576E-3</v>
      </c>
      <c r="BR30" s="6">
        <v>7.9444416342734671E-3</v>
      </c>
      <c r="BS30" s="6">
        <v>5.0389999868069605E-3</v>
      </c>
      <c r="BT30" s="6">
        <v>1.2728634580117649E-2</v>
      </c>
      <c r="BU30" s="6">
        <v>1.7026557689456694E-2</v>
      </c>
      <c r="BV30" s="6">
        <v>1.2300002660535641E-2</v>
      </c>
      <c r="BW30" s="6">
        <v>2.0353846638406664E-3</v>
      </c>
      <c r="BX30" s="6">
        <v>1.5669143270098315E-2</v>
      </c>
      <c r="BY30" s="6">
        <v>1.5088929776778467E-2</v>
      </c>
      <c r="BZ30" s="6">
        <v>5.715090971534631E-2</v>
      </c>
      <c r="CA30" s="6">
        <v>1.368110868793971E-2</v>
      </c>
      <c r="CB30" s="6">
        <v>1.3676574250347781E-2</v>
      </c>
      <c r="CC30" s="6">
        <v>4.6930159900198153E-3</v>
      </c>
      <c r="CD30" s="6">
        <v>1.5098625793140799E-2</v>
      </c>
    </row>
    <row r="31" spans="1:82" x14ac:dyDescent="0.3">
      <c r="A31" s="19">
        <v>42747</v>
      </c>
      <c r="B31" s="20">
        <v>14156.4004</v>
      </c>
      <c r="C31" s="20">
        <v>1.0123</v>
      </c>
      <c r="D31" s="20">
        <v>8.9999999999999993E-3</v>
      </c>
      <c r="E31" s="20">
        <v>2673.61</v>
      </c>
      <c r="F31" s="20">
        <v>10530.700199999999</v>
      </c>
      <c r="G31" s="20">
        <v>41.7</v>
      </c>
      <c r="H31" s="20">
        <v>1169.47</v>
      </c>
      <c r="I31" s="20">
        <v>126.2</v>
      </c>
      <c r="J31" s="20">
        <v>3.28</v>
      </c>
      <c r="K31" s="20">
        <v>78.63</v>
      </c>
      <c r="L31" s="20">
        <v>60.42</v>
      </c>
      <c r="M31" s="20">
        <v>1306.3</v>
      </c>
      <c r="N31" s="20">
        <v>1046.4000000000001</v>
      </c>
      <c r="O31" s="20">
        <v>1292.7728999999999</v>
      </c>
      <c r="P31" s="20">
        <v>306.74590000000001</v>
      </c>
      <c r="Q31" s="20">
        <v>7.3841999999999999</v>
      </c>
      <c r="R31" s="20">
        <v>223.9384</v>
      </c>
      <c r="S31" s="20">
        <v>94.861900000000006</v>
      </c>
      <c r="T31" s="20">
        <v>297.77870000000001</v>
      </c>
      <c r="U31" s="20">
        <v>7309.5483000000004</v>
      </c>
      <c r="V31" s="20">
        <v>105.7287</v>
      </c>
      <c r="W31" s="20">
        <v>29.177900000000001</v>
      </c>
      <c r="X31" s="20">
        <v>81.736400000000003</v>
      </c>
      <c r="Y31" s="20">
        <v>895.5607</v>
      </c>
      <c r="Z31" s="20">
        <v>307.065</v>
      </c>
      <c r="AA31" s="20">
        <v>636.96709999999996</v>
      </c>
      <c r="AC31" s="22">
        <f t="shared" si="2"/>
        <v>-0.27798739007127837</v>
      </c>
      <c r="AD31" s="22">
        <f t="shared" si="3"/>
        <v>-2.1732687938358253E-2</v>
      </c>
      <c r="AE31" s="22">
        <f t="shared" si="4"/>
        <v>-0.33333333333333326</v>
      </c>
      <c r="AF31" s="22">
        <f t="shared" si="5"/>
        <v>5.6178724645703726E-2</v>
      </c>
      <c r="AG31" s="22">
        <f t="shared" si="6"/>
        <v>4.7195342243244287E-2</v>
      </c>
      <c r="AH31" s="22">
        <f t="shared" si="7"/>
        <v>-0.12110311750599534</v>
      </c>
      <c r="AI31" s="22">
        <f t="shared" si="8"/>
        <v>0.24063892190479463</v>
      </c>
      <c r="AJ31" s="22">
        <f t="shared" si="9"/>
        <v>-3.4469096671949306E-2</v>
      </c>
      <c r="AK31" s="22">
        <f t="shared" si="10"/>
        <v>-3.0487804878048697E-2</v>
      </c>
      <c r="AL31" s="22">
        <f t="shared" si="11"/>
        <v>-1.7169019458222023E-2</v>
      </c>
      <c r="AM31" s="22">
        <f t="shared" si="12"/>
        <v>7.1333995365773006E-2</v>
      </c>
      <c r="AN31" s="22">
        <f t="shared" si="13"/>
        <v>2.5032534639822357E-2</v>
      </c>
      <c r="AO31" s="22">
        <f t="shared" si="14"/>
        <v>0.11806183103975543</v>
      </c>
      <c r="AP31" s="22">
        <f t="shared" si="15"/>
        <v>1.096712345996842E-3</v>
      </c>
      <c r="AQ31" s="22">
        <f t="shared" si="16"/>
        <v>0.12404468975787464</v>
      </c>
      <c r="AR31" s="22">
        <f t="shared" si="17"/>
        <v>0.11035724926193757</v>
      </c>
      <c r="AS31" s="22">
        <f t="shared" si="18"/>
        <v>3.095896014261057E-2</v>
      </c>
      <c r="AT31" s="22">
        <f t="shared" si="19"/>
        <v>8.163446019951115E-2</v>
      </c>
      <c r="AU31" s="22">
        <f t="shared" si="20"/>
        <v>-4.0620433899402619E-2</v>
      </c>
      <c r="AV31" s="22">
        <f t="shared" si="21"/>
        <v>-4.7072416225774294E-2</v>
      </c>
      <c r="AW31" s="22">
        <f t="shared" si="22"/>
        <v>3.1684868914494402E-3</v>
      </c>
      <c r="AX31" s="22">
        <f t="shared" si="23"/>
        <v>2.2640423059918646E-2</v>
      </c>
      <c r="AY31" s="22">
        <f t="shared" si="24"/>
        <v>-6.0296269471129094E-2</v>
      </c>
      <c r="AZ31" s="22">
        <f t="shared" si="25"/>
        <v>4.3700108769846757E-2</v>
      </c>
      <c r="BA31" s="22">
        <f t="shared" si="26"/>
        <v>1.0810089069089646E-2</v>
      </c>
      <c r="BB31" s="22">
        <f t="shared" si="27"/>
        <v>1.041246871306245E-2</v>
      </c>
      <c r="BD31" s="18" t="s">
        <v>23</v>
      </c>
      <c r="BE31" s="6">
        <v>8.4631661662715827E-3</v>
      </c>
      <c r="BF31" s="6">
        <v>5.1300499569275737E-4</v>
      </c>
      <c r="BG31" s="6">
        <v>-0.12650663336980536</v>
      </c>
      <c r="BH31" s="6">
        <v>9.3613695982467382E-3</v>
      </c>
      <c r="BI31" s="6">
        <v>6.0183624749711832E-3</v>
      </c>
      <c r="BJ31" s="6">
        <v>4.5519286076249506E-2</v>
      </c>
      <c r="BK31" s="6">
        <v>7.6721385569503489E-3</v>
      </c>
      <c r="BL31" s="6">
        <v>1.724624341556413E-3</v>
      </c>
      <c r="BM31" s="6">
        <v>7.5270060875974045E-4</v>
      </c>
      <c r="BN31" s="6">
        <v>-4.1113777478291366E-3</v>
      </c>
      <c r="BO31" s="6">
        <v>-4.406862099019429E-3</v>
      </c>
      <c r="BP31" s="6">
        <v>5.7395528236780765E-3</v>
      </c>
      <c r="BQ31" s="6">
        <v>6.0298804802768674E-3</v>
      </c>
      <c r="BR31" s="6">
        <v>4.525470109463154E-3</v>
      </c>
      <c r="BS31" s="6">
        <v>9.2456100679429269E-3</v>
      </c>
      <c r="BT31" s="6">
        <v>1.2410160203659003E-2</v>
      </c>
      <c r="BU31" s="6">
        <v>9.1940452861027661E-3</v>
      </c>
      <c r="BV31" s="6">
        <v>3.2532680216031886E-3</v>
      </c>
      <c r="BW31" s="6">
        <v>4.9983618415588814E-3</v>
      </c>
      <c r="BX31" s="6">
        <v>6.6391420091565607E-3</v>
      </c>
      <c r="BY31" s="6">
        <v>1.7278650367329063E-2</v>
      </c>
      <c r="BZ31" s="6">
        <v>1.368110868793971E-2</v>
      </c>
      <c r="CA31" s="6">
        <v>2.4427287674387826E-2</v>
      </c>
      <c r="CB31" s="6">
        <v>1.2773138995331062E-2</v>
      </c>
      <c r="CC31" s="6">
        <v>4.6755903006275336E-3</v>
      </c>
      <c r="CD31" s="6">
        <v>1.2514969169684767E-2</v>
      </c>
    </row>
    <row r="32" spans="1:82" x14ac:dyDescent="0.3">
      <c r="A32" s="19">
        <v>43101</v>
      </c>
      <c r="B32" s="20">
        <v>10221.0996</v>
      </c>
      <c r="C32" s="20">
        <v>0.99029999999999996</v>
      </c>
      <c r="D32" s="20">
        <v>6.0000000000000001E-3</v>
      </c>
      <c r="E32" s="20">
        <v>2823.81</v>
      </c>
      <c r="F32" s="20">
        <v>11027.700199999999</v>
      </c>
      <c r="G32" s="20">
        <v>36.65</v>
      </c>
      <c r="H32" s="20">
        <v>1450.89</v>
      </c>
      <c r="I32" s="20">
        <v>121.85</v>
      </c>
      <c r="J32" s="20">
        <v>3.18</v>
      </c>
      <c r="K32" s="20">
        <v>77.28</v>
      </c>
      <c r="L32" s="20">
        <v>64.73</v>
      </c>
      <c r="M32" s="20">
        <v>1339</v>
      </c>
      <c r="N32" s="20">
        <v>1169.9399000000001</v>
      </c>
      <c r="O32" s="20">
        <v>1294.1907000000001</v>
      </c>
      <c r="P32" s="20">
        <v>344.79610000000002</v>
      </c>
      <c r="Q32" s="20">
        <v>8.1990999999999996</v>
      </c>
      <c r="R32" s="20">
        <v>230.87129999999999</v>
      </c>
      <c r="S32" s="20">
        <v>102.60590000000001</v>
      </c>
      <c r="T32" s="20">
        <v>285.68279999999999</v>
      </c>
      <c r="U32" s="20">
        <v>6965.4701999999997</v>
      </c>
      <c r="V32" s="20">
        <v>106.0637</v>
      </c>
      <c r="W32" s="20">
        <v>29.8385</v>
      </c>
      <c r="X32" s="20">
        <v>76.808000000000007</v>
      </c>
      <c r="Y32" s="20">
        <v>934.69680000000005</v>
      </c>
      <c r="Z32" s="20">
        <v>310.38440000000003</v>
      </c>
      <c r="AA32" s="20">
        <v>643.59950000000003</v>
      </c>
      <c r="AC32" s="22">
        <f t="shared" si="2"/>
        <v>1.7297630090602034E-2</v>
      </c>
      <c r="AD32" s="22">
        <f t="shared" si="3"/>
        <v>8.6842370998687635E-3</v>
      </c>
      <c r="AE32" s="22">
        <f t="shared" si="4"/>
        <v>0</v>
      </c>
      <c r="AF32" s="22">
        <f t="shared" si="5"/>
        <v>-3.8947379604151844E-2</v>
      </c>
      <c r="AG32" s="22">
        <f t="shared" si="6"/>
        <v>-4.850064748767835E-2</v>
      </c>
      <c r="AH32" s="22">
        <f t="shared" si="7"/>
        <v>-0.13642564802182811</v>
      </c>
      <c r="AI32" s="22">
        <f t="shared" si="8"/>
        <v>4.2429129706593738E-2</v>
      </c>
      <c r="AJ32" s="22">
        <f t="shared" si="9"/>
        <v>-6.5654493229380106E-3</v>
      </c>
      <c r="AK32" s="22">
        <f t="shared" si="10"/>
        <v>-2.2012578616352307E-2</v>
      </c>
      <c r="AL32" s="22">
        <f t="shared" si="11"/>
        <v>5.6547619047619069E-2</v>
      </c>
      <c r="AM32" s="22">
        <f t="shared" si="12"/>
        <v>-4.7736752664915838E-2</v>
      </c>
      <c r="AN32" s="22">
        <f t="shared" si="13"/>
        <v>-1.7550410754294199E-2</v>
      </c>
      <c r="AO32" s="22">
        <f t="shared" si="14"/>
        <v>-5.5737820378636616E-2</v>
      </c>
      <c r="AP32" s="22">
        <f t="shared" si="15"/>
        <v>-3.7681927400652904E-2</v>
      </c>
      <c r="AQ32" s="22">
        <f t="shared" si="16"/>
        <v>-0.11248068061094674</v>
      </c>
      <c r="AR32" s="22">
        <f t="shared" si="17"/>
        <v>-1.9428961715310167E-2</v>
      </c>
      <c r="AS32" s="22">
        <f t="shared" si="18"/>
        <v>-2.3397018165531969E-2</v>
      </c>
      <c r="AT32" s="22">
        <f t="shared" si="19"/>
        <v>3.7317542168626705E-3</v>
      </c>
      <c r="AU32" s="22">
        <f t="shared" si="20"/>
        <v>-4.0397951854292957E-3</v>
      </c>
      <c r="AV32" s="22">
        <f t="shared" si="21"/>
        <v>3.9161089225534296E-2</v>
      </c>
      <c r="AW32" s="22">
        <f t="shared" si="22"/>
        <v>-8.7863236903860553E-2</v>
      </c>
      <c r="AX32" s="22">
        <f t="shared" si="23"/>
        <v>-1.9709435796035346E-2</v>
      </c>
      <c r="AY32" s="22">
        <f t="shared" si="24"/>
        <v>-8.364363087178428E-2</v>
      </c>
      <c r="AZ32" s="22">
        <f t="shared" si="25"/>
        <v>-7.0216352511317526E-3</v>
      </c>
      <c r="BA32" s="22">
        <f t="shared" si="26"/>
        <v>-0.14445345835679901</v>
      </c>
      <c r="BB32" s="22">
        <f t="shared" si="27"/>
        <v>-4.7443635366404169E-2</v>
      </c>
      <c r="BD32" s="18" t="s">
        <v>24</v>
      </c>
      <c r="BE32" s="6">
        <v>1.5472995427660036E-2</v>
      </c>
      <c r="BF32" s="6">
        <v>-1.2439540577378076E-3</v>
      </c>
      <c r="BG32" s="6">
        <v>-9.875173926645063E-2</v>
      </c>
      <c r="BH32" s="6">
        <v>1.4020093194529012E-2</v>
      </c>
      <c r="BI32" s="6">
        <v>2.7537338100011299E-2</v>
      </c>
      <c r="BJ32" s="6">
        <v>3.6238892392235385E-2</v>
      </c>
      <c r="BK32" s="6">
        <v>4.1292225476306621E-2</v>
      </c>
      <c r="BL32" s="6">
        <v>9.9559391994990445E-3</v>
      </c>
      <c r="BM32" s="6">
        <v>2.7355361182423532E-4</v>
      </c>
      <c r="BN32" s="6">
        <v>1.4971111721899974E-2</v>
      </c>
      <c r="BO32" s="6">
        <v>-1.5730190704071857E-3</v>
      </c>
      <c r="BP32" s="6">
        <v>-3.2324302086422919E-3</v>
      </c>
      <c r="BQ32" s="6">
        <v>1.5197551099588582E-2</v>
      </c>
      <c r="BR32" s="6">
        <v>2.1734890650659932E-2</v>
      </c>
      <c r="BS32" s="6">
        <v>2.175498933222459E-2</v>
      </c>
      <c r="BT32" s="6">
        <v>1.4695760728954354E-2</v>
      </c>
      <c r="BU32" s="6">
        <v>2.0288549785373464E-2</v>
      </c>
      <c r="BV32" s="6">
        <v>2.0225251360330404E-2</v>
      </c>
      <c r="BW32" s="6">
        <v>1.3941637276109321E-2</v>
      </c>
      <c r="BX32" s="6">
        <v>1.7026646897080232E-2</v>
      </c>
      <c r="BY32" s="6">
        <v>8.8356411833199876E-3</v>
      </c>
      <c r="BZ32" s="6">
        <v>1.3676574250347781E-2</v>
      </c>
      <c r="CA32" s="6">
        <v>1.2773138995331062E-2</v>
      </c>
      <c r="CB32" s="6">
        <v>9.0589232252217211E-2</v>
      </c>
      <c r="CC32" s="6">
        <v>3.9745010394429833E-2</v>
      </c>
      <c r="CD32" s="6">
        <v>1.2950385177027528E-2</v>
      </c>
    </row>
    <row r="33" spans="1:82" x14ac:dyDescent="0.3">
      <c r="A33" s="19">
        <v>43102</v>
      </c>
      <c r="B33" s="20">
        <v>10397.9004</v>
      </c>
      <c r="C33" s="20">
        <v>0.99890000000000001</v>
      </c>
      <c r="D33" s="20">
        <v>6.0000000000000001E-3</v>
      </c>
      <c r="E33" s="20">
        <v>2713.83</v>
      </c>
      <c r="F33" s="20">
        <v>10492.8496</v>
      </c>
      <c r="G33" s="20">
        <v>31.65</v>
      </c>
      <c r="H33" s="20">
        <v>1512.45</v>
      </c>
      <c r="I33" s="20">
        <v>121.05</v>
      </c>
      <c r="J33" s="20">
        <v>3.11</v>
      </c>
      <c r="K33" s="20">
        <v>81.650000000000006</v>
      </c>
      <c r="L33" s="20">
        <v>61.64</v>
      </c>
      <c r="M33" s="20">
        <v>1315.5</v>
      </c>
      <c r="N33" s="20">
        <v>1104.73</v>
      </c>
      <c r="O33" s="20">
        <v>1245.4231</v>
      </c>
      <c r="P33" s="20">
        <v>306.01319999999998</v>
      </c>
      <c r="Q33" s="20">
        <v>8.0397999999999996</v>
      </c>
      <c r="R33" s="20">
        <v>225.46960000000001</v>
      </c>
      <c r="S33" s="20">
        <v>102.9888</v>
      </c>
      <c r="T33" s="20">
        <v>284.52870000000001</v>
      </c>
      <c r="U33" s="20">
        <v>7238.2456000000002</v>
      </c>
      <c r="V33" s="20">
        <v>96.744600000000005</v>
      </c>
      <c r="W33" s="20">
        <v>29.250399999999999</v>
      </c>
      <c r="X33" s="20">
        <v>70.383499999999998</v>
      </c>
      <c r="Y33" s="20">
        <v>928.13369999999998</v>
      </c>
      <c r="Z33" s="20">
        <v>265.54829999999998</v>
      </c>
      <c r="AA33" s="20">
        <v>613.06479999999999</v>
      </c>
      <c r="AC33" s="22">
        <f t="shared" si="2"/>
        <v>-0.32933289109020514</v>
      </c>
      <c r="AD33" s="22">
        <f t="shared" si="3"/>
        <v>1.9020923015315994E-3</v>
      </c>
      <c r="AE33" s="22">
        <f t="shared" si="4"/>
        <v>-0.53333333333333333</v>
      </c>
      <c r="AF33" s="22">
        <f t="shared" si="5"/>
        <v>-2.6884513768364315E-2</v>
      </c>
      <c r="AG33" s="22">
        <f t="shared" si="6"/>
        <v>-3.6134073626672425E-2</v>
      </c>
      <c r="AH33" s="22">
        <f t="shared" si="7"/>
        <v>-0.25118483412322279</v>
      </c>
      <c r="AI33" s="22">
        <f t="shared" si="8"/>
        <v>-4.3049357003537403E-2</v>
      </c>
      <c r="AJ33" s="22">
        <f t="shared" si="9"/>
        <v>-2.3957042544403118E-2</v>
      </c>
      <c r="AK33" s="22">
        <f t="shared" si="10"/>
        <v>-2.8938906752411508E-2</v>
      </c>
      <c r="AL33" s="22">
        <f t="shared" si="11"/>
        <v>-2.3270055113290278E-3</v>
      </c>
      <c r="AM33" s="22">
        <f t="shared" si="12"/>
        <v>5.3536664503569087E-2</v>
      </c>
      <c r="AN33" s="22">
        <f t="shared" si="13"/>
        <v>5.5492208285823352E-3</v>
      </c>
      <c r="AO33" s="22">
        <f t="shared" si="14"/>
        <v>-6.6025182623808631E-2</v>
      </c>
      <c r="AP33" s="22">
        <f t="shared" si="15"/>
        <v>1.183814560690255E-2</v>
      </c>
      <c r="AQ33" s="22">
        <f t="shared" si="16"/>
        <v>-0.11141251423141207</v>
      </c>
      <c r="AR33" s="22">
        <f t="shared" si="17"/>
        <v>1.0758974103833641E-2</v>
      </c>
      <c r="AS33" s="22">
        <f t="shared" si="18"/>
        <v>-3.6031021476953029E-2</v>
      </c>
      <c r="AT33" s="22">
        <f t="shared" si="19"/>
        <v>-4.7878021687795091E-2</v>
      </c>
      <c r="AU33" s="22">
        <f t="shared" si="20"/>
        <v>6.6692393421120544E-2</v>
      </c>
      <c r="AV33" s="22">
        <f t="shared" si="21"/>
        <v>5.6933768591659772E-2</v>
      </c>
      <c r="AW33" s="22">
        <f t="shared" si="22"/>
        <v>-5.286083150894294E-3</v>
      </c>
      <c r="AX33" s="22">
        <f t="shared" si="23"/>
        <v>-1.3032300412985753E-2</v>
      </c>
      <c r="AY33" s="22">
        <f t="shared" si="24"/>
        <v>9.6798255272898537E-3</v>
      </c>
      <c r="AZ33" s="22">
        <f t="shared" si="25"/>
        <v>-7.5271159747781979E-2</v>
      </c>
      <c r="BA33" s="22">
        <f t="shared" si="26"/>
        <v>-6.7537242753954674E-2</v>
      </c>
      <c r="BB33" s="22">
        <f t="shared" si="27"/>
        <v>-0.14971696303555515</v>
      </c>
      <c r="BD33" s="18" t="s">
        <v>25</v>
      </c>
      <c r="BE33" s="6">
        <v>0.15602513828259781</v>
      </c>
      <c r="BF33" s="6">
        <v>4.7506739152035408E-4</v>
      </c>
      <c r="BG33" s="6">
        <v>6.9764975575844046E-2</v>
      </c>
      <c r="BH33" s="6">
        <v>2.6309592439804592E-2</v>
      </c>
      <c r="BI33" s="6">
        <v>6.2929315099543387E-2</v>
      </c>
      <c r="BJ33" s="6">
        <v>0.13775698743081349</v>
      </c>
      <c r="BK33" s="6">
        <v>1.0039940337339133E-2</v>
      </c>
      <c r="BL33" s="6">
        <v>7.2441245155154904E-2</v>
      </c>
      <c r="BM33" s="6">
        <v>2.7925416740482156E-2</v>
      </c>
      <c r="BN33" s="6">
        <v>3.7837892028904654E-2</v>
      </c>
      <c r="BO33" s="6">
        <v>7.3697065782751384E-2</v>
      </c>
      <c r="BP33" s="6">
        <v>-1.3120625374617058E-2</v>
      </c>
      <c r="BQ33" s="6">
        <v>2.738053715099378E-2</v>
      </c>
      <c r="BR33" s="6">
        <v>2.4620318318185026E-2</v>
      </c>
      <c r="BS33" s="6">
        <v>0.12767460031167216</v>
      </c>
      <c r="BT33" s="6">
        <v>2.652550250817929E-2</v>
      </c>
      <c r="BU33" s="6">
        <v>5.5557904839178808E-2</v>
      </c>
      <c r="BV33" s="6">
        <v>6.2537360867685465E-2</v>
      </c>
      <c r="BW33" s="6">
        <v>1.7529240784382845E-2</v>
      </c>
      <c r="BX33" s="6">
        <v>2.3971776058634913E-2</v>
      </c>
      <c r="BY33" s="6">
        <v>1.4165402810967155E-2</v>
      </c>
      <c r="BZ33" s="6">
        <v>4.6930159900198153E-3</v>
      </c>
      <c r="CA33" s="6">
        <v>4.6755903006275336E-3</v>
      </c>
      <c r="CB33" s="6">
        <v>3.9745010394429833E-2</v>
      </c>
      <c r="CC33" s="6">
        <v>0.19961011288770425</v>
      </c>
      <c r="CD33" s="6">
        <v>0.10577632479053314</v>
      </c>
    </row>
    <row r="34" spans="1:82" x14ac:dyDescent="0.3">
      <c r="A34" s="19">
        <v>43103</v>
      </c>
      <c r="B34" s="20">
        <v>6973.5298000000003</v>
      </c>
      <c r="C34" s="20">
        <v>1.0007999999999999</v>
      </c>
      <c r="D34" s="20">
        <v>2.8E-3</v>
      </c>
      <c r="E34" s="20">
        <v>2640.87</v>
      </c>
      <c r="F34" s="20">
        <v>10113.700199999999</v>
      </c>
      <c r="G34" s="20">
        <v>23.7</v>
      </c>
      <c r="H34" s="20">
        <v>1447.34</v>
      </c>
      <c r="I34" s="20">
        <v>118.15</v>
      </c>
      <c r="J34" s="20">
        <v>3.02</v>
      </c>
      <c r="K34" s="20">
        <v>81.459999999999994</v>
      </c>
      <c r="L34" s="20">
        <v>64.94</v>
      </c>
      <c r="M34" s="20">
        <v>1322.8</v>
      </c>
      <c r="N34" s="20">
        <v>1031.79</v>
      </c>
      <c r="O34" s="20">
        <v>1260.1666</v>
      </c>
      <c r="P34" s="20">
        <v>271.91950000000003</v>
      </c>
      <c r="Q34" s="20">
        <v>8.1263000000000005</v>
      </c>
      <c r="R34" s="20">
        <v>217.34569999999999</v>
      </c>
      <c r="S34" s="20">
        <v>98.057900000000004</v>
      </c>
      <c r="T34" s="20">
        <v>303.50459999999998</v>
      </c>
      <c r="U34" s="20">
        <v>7650.3462</v>
      </c>
      <c r="V34" s="20">
        <v>96.233199999999997</v>
      </c>
      <c r="W34" s="20">
        <v>28.869199999999999</v>
      </c>
      <c r="X34" s="20">
        <v>71.064800000000005</v>
      </c>
      <c r="Y34" s="20">
        <v>858.27200000000005</v>
      </c>
      <c r="Z34" s="20">
        <v>247.6139</v>
      </c>
      <c r="AA34" s="20">
        <v>521.27859999999998</v>
      </c>
      <c r="AC34" s="22">
        <f t="shared" si="2"/>
        <v>7.4659478762103992E-2</v>
      </c>
      <c r="AD34" s="22">
        <f t="shared" si="3"/>
        <v>-2.7977617905674546E-3</v>
      </c>
      <c r="AE34" s="22">
        <f t="shared" si="4"/>
        <v>0.21428571428571419</v>
      </c>
      <c r="AF34" s="22">
        <f t="shared" si="5"/>
        <v>2.4385903130407893E-2</v>
      </c>
      <c r="AG34" s="22">
        <f t="shared" si="6"/>
        <v>6.154524928472771E-2</v>
      </c>
      <c r="AH34" s="22">
        <f t="shared" si="7"/>
        <v>-0.14978902953586504</v>
      </c>
      <c r="AI34" s="22">
        <f t="shared" si="8"/>
        <v>0.12594138212168526</v>
      </c>
      <c r="AJ34" s="22">
        <f t="shared" si="9"/>
        <v>4.6974185357596232E-2</v>
      </c>
      <c r="AK34" s="22">
        <f t="shared" si="10"/>
        <v>1.3245033112582849E-2</v>
      </c>
      <c r="AL34" s="22">
        <f t="shared" si="11"/>
        <v>0.14350601522219519</v>
      </c>
      <c r="AM34" s="22">
        <f t="shared" si="12"/>
        <v>3.2337542346781767E-2</v>
      </c>
      <c r="AN34" s="22">
        <f t="shared" si="13"/>
        <v>-1.7160568491079609E-2</v>
      </c>
      <c r="AO34" s="22">
        <f t="shared" si="14"/>
        <v>5.1560879636360246E-2</v>
      </c>
      <c r="AP34" s="22">
        <f t="shared" si="15"/>
        <v>0.20857242209085691</v>
      </c>
      <c r="AQ34" s="22">
        <f t="shared" si="16"/>
        <v>2.6764906525644561E-2</v>
      </c>
      <c r="AR34" s="22">
        <f t="shared" si="17"/>
        <v>1.9049259810737906E-2</v>
      </c>
      <c r="AS34" s="22">
        <f t="shared" si="18"/>
        <v>6.3209440076339218E-2</v>
      </c>
      <c r="AT34" s="22">
        <f t="shared" si="19"/>
        <v>-2.1981910687461248E-2</v>
      </c>
      <c r="AU34" s="22">
        <f t="shared" si="20"/>
        <v>-1.2881518105491541E-2</v>
      </c>
      <c r="AV34" s="22">
        <f t="shared" si="21"/>
        <v>0.17680731886355661</v>
      </c>
      <c r="AW34" s="22">
        <f t="shared" si="22"/>
        <v>-7.4751748876687119E-2</v>
      </c>
      <c r="AX34" s="22">
        <f t="shared" si="23"/>
        <v>1.2397295387471807E-2</v>
      </c>
      <c r="AY34" s="22">
        <f t="shared" si="24"/>
        <v>-6.8526190181355751E-2</v>
      </c>
      <c r="AZ34" s="22">
        <f t="shared" si="25"/>
        <v>4.3786119085790887E-2</v>
      </c>
      <c r="BA34" s="22">
        <f t="shared" si="26"/>
        <v>7.8631288469669824E-2</v>
      </c>
      <c r="BB34" s="22">
        <f t="shared" si="27"/>
        <v>8.055385354396094E-3</v>
      </c>
      <c r="BD34" s="18" t="s">
        <v>26</v>
      </c>
      <c r="BE34" s="6">
        <v>0.17393831966372636</v>
      </c>
      <c r="BF34" s="6">
        <v>2.4971486408497672E-3</v>
      </c>
      <c r="BG34" s="6">
        <v>0.24544730685411281</v>
      </c>
      <c r="BH34" s="6">
        <v>3.7679186536518042E-2</v>
      </c>
      <c r="BI34" s="6">
        <v>4.5613125214159417E-2</v>
      </c>
      <c r="BJ34" s="6">
        <v>0.11624445584350472</v>
      </c>
      <c r="BK34" s="6">
        <v>1.8083447703761385E-2</v>
      </c>
      <c r="BL34" s="6">
        <v>4.6571859820594613E-2</v>
      </c>
      <c r="BM34" s="6">
        <v>5.2188608438950776E-2</v>
      </c>
      <c r="BN34" s="6">
        <v>3.7224077604463675E-2</v>
      </c>
      <c r="BO34" s="6">
        <v>9.0461334379515632E-2</v>
      </c>
      <c r="BP34" s="6">
        <v>4.1514328772679961E-3</v>
      </c>
      <c r="BQ34" s="6">
        <v>3.7074353749677144E-2</v>
      </c>
      <c r="BR34" s="6">
        <v>1.6415283586615436E-2</v>
      </c>
      <c r="BS34" s="6">
        <v>9.8192921146346659E-2</v>
      </c>
      <c r="BT34" s="6">
        <v>2.5406992106221934E-2</v>
      </c>
      <c r="BU34" s="6">
        <v>4.8029789359915642E-2</v>
      </c>
      <c r="BV34" s="6">
        <v>6.3583584317802394E-2</v>
      </c>
      <c r="BW34" s="6">
        <v>1.9106327201662842E-2</v>
      </c>
      <c r="BX34" s="6">
        <v>2.4465144971705221E-3</v>
      </c>
      <c r="BY34" s="6">
        <v>2.1928172987587948E-2</v>
      </c>
      <c r="BZ34" s="6">
        <v>1.5098625793140799E-2</v>
      </c>
      <c r="CA34" s="6">
        <v>1.2514969169684767E-2</v>
      </c>
      <c r="CB34" s="6">
        <v>1.2950385177027528E-2</v>
      </c>
      <c r="CC34" s="6">
        <v>0.10577632479053314</v>
      </c>
      <c r="CD34" s="6">
        <v>0.19651779604811473</v>
      </c>
    </row>
    <row r="35" spans="1:82" x14ac:dyDescent="0.3">
      <c r="A35" s="19">
        <v>43105</v>
      </c>
      <c r="B35" s="20">
        <v>7494.1698999999999</v>
      </c>
      <c r="C35" s="20">
        <v>0.998</v>
      </c>
      <c r="D35" s="20">
        <v>3.3999999999999998E-3</v>
      </c>
      <c r="E35" s="20">
        <v>2705.27</v>
      </c>
      <c r="F35" s="20">
        <v>10736.1504</v>
      </c>
      <c r="G35" s="20">
        <v>20.149999999999999</v>
      </c>
      <c r="H35" s="20">
        <v>1629.62</v>
      </c>
      <c r="I35" s="20">
        <v>123.7</v>
      </c>
      <c r="J35" s="20">
        <v>3.06</v>
      </c>
      <c r="K35" s="20">
        <v>93.15</v>
      </c>
      <c r="L35" s="20">
        <v>67.040000000000006</v>
      </c>
      <c r="M35" s="20">
        <v>1300.0999999999999</v>
      </c>
      <c r="N35" s="20">
        <v>1084.99</v>
      </c>
      <c r="O35" s="20">
        <v>1523.0026</v>
      </c>
      <c r="P35" s="20">
        <v>279.19740000000002</v>
      </c>
      <c r="Q35" s="20">
        <v>8.2811000000000003</v>
      </c>
      <c r="R35" s="20">
        <v>231.084</v>
      </c>
      <c r="S35" s="20">
        <v>95.9024</v>
      </c>
      <c r="T35" s="20">
        <v>299.59500000000003</v>
      </c>
      <c r="U35" s="20">
        <v>9002.9833999999992</v>
      </c>
      <c r="V35" s="20">
        <v>89.039599999999993</v>
      </c>
      <c r="W35" s="20">
        <v>29.2271</v>
      </c>
      <c r="X35" s="20">
        <v>66.194999999999993</v>
      </c>
      <c r="Y35" s="20">
        <v>895.85239999999999</v>
      </c>
      <c r="Z35" s="20">
        <v>267.08409999999998</v>
      </c>
      <c r="AA35" s="20">
        <v>525.47770000000003</v>
      </c>
      <c r="AC35" s="22">
        <f t="shared" si="2"/>
        <v>-0.14546906656066072</v>
      </c>
      <c r="AD35" s="22">
        <f t="shared" si="3"/>
        <v>1.2024048096193063E-3</v>
      </c>
      <c r="AE35" s="22">
        <f t="shared" si="4"/>
        <v>-0.26470588235294112</v>
      </c>
      <c r="AF35" s="22">
        <f t="shared" si="5"/>
        <v>4.8424002040461378E-3</v>
      </c>
      <c r="AG35" s="22">
        <f t="shared" si="6"/>
        <v>-2.0352360190483143E-3</v>
      </c>
      <c r="AH35" s="22">
        <f t="shared" si="7"/>
        <v>-0.19851116625310172</v>
      </c>
      <c r="AI35" s="22">
        <f t="shared" si="8"/>
        <v>4.3065254476503778E-2</v>
      </c>
      <c r="AJ35" s="22">
        <f t="shared" si="9"/>
        <v>-9.8625707356507664E-2</v>
      </c>
      <c r="AK35" s="22">
        <f t="shared" si="10"/>
        <v>-3.5947712418300637E-2</v>
      </c>
      <c r="AL35" s="22">
        <f t="shared" si="11"/>
        <v>-8.3413848631240017E-2</v>
      </c>
      <c r="AM35" s="22">
        <f t="shared" si="12"/>
        <v>0.1060560859188544</v>
      </c>
      <c r="AN35" s="22">
        <f t="shared" si="13"/>
        <v>-3.7535574186601028E-2</v>
      </c>
      <c r="AO35" s="22">
        <f t="shared" si="14"/>
        <v>2.8258324961520476E-2</v>
      </c>
      <c r="AP35" s="22">
        <f t="shared" si="15"/>
        <v>1.8430631700825595E-2</v>
      </c>
      <c r="AQ35" s="22">
        <f t="shared" si="16"/>
        <v>-3.6388949180758967E-2</v>
      </c>
      <c r="AR35" s="22">
        <f t="shared" si="17"/>
        <v>6.8167272463802941E-2</v>
      </c>
      <c r="AS35" s="22">
        <f t="shared" si="18"/>
        <v>-1.3501583839643505E-3</v>
      </c>
      <c r="AT35" s="22">
        <f t="shared" si="19"/>
        <v>-2.6260031031548725E-2</v>
      </c>
      <c r="AU35" s="22">
        <f t="shared" si="20"/>
        <v>3.0448772509554578E-2</v>
      </c>
      <c r="AV35" s="22">
        <f t="shared" si="21"/>
        <v>2.3202808526782359E-2</v>
      </c>
      <c r="AW35" s="22">
        <f t="shared" si="22"/>
        <v>9.596741225252603E-2</v>
      </c>
      <c r="AX35" s="22">
        <f t="shared" si="23"/>
        <v>2.013542226221543E-2</v>
      </c>
      <c r="AY35" s="22">
        <f t="shared" si="24"/>
        <v>6.683133167157651E-2</v>
      </c>
      <c r="AZ35" s="22">
        <f t="shared" si="25"/>
        <v>5.5462149791639881E-2</v>
      </c>
      <c r="BA35" s="22">
        <f t="shared" si="26"/>
        <v>-3.7840889817102541E-2</v>
      </c>
      <c r="BB35" s="22">
        <f t="shared" si="27"/>
        <v>-1.3723703213285754E-2</v>
      </c>
      <c r="BE35"/>
    </row>
    <row r="36" spans="1:82" x14ac:dyDescent="0.3">
      <c r="A36" s="19">
        <v>43106</v>
      </c>
      <c r="B36" s="20">
        <v>6404</v>
      </c>
      <c r="C36" s="20">
        <v>0.99919999999999998</v>
      </c>
      <c r="D36" s="20">
        <v>2.5000000000000001E-3</v>
      </c>
      <c r="E36" s="20">
        <v>2718.37</v>
      </c>
      <c r="F36" s="20">
        <v>10714.299800000001</v>
      </c>
      <c r="G36" s="20">
        <v>16.149999999999999</v>
      </c>
      <c r="H36" s="20">
        <v>1699.8</v>
      </c>
      <c r="I36" s="20">
        <v>111.5</v>
      </c>
      <c r="J36" s="20">
        <v>2.95</v>
      </c>
      <c r="K36" s="20">
        <v>85.38</v>
      </c>
      <c r="L36" s="20">
        <v>74.150000000000006</v>
      </c>
      <c r="M36" s="20">
        <v>1251.3</v>
      </c>
      <c r="N36" s="20">
        <v>1115.6500000000001</v>
      </c>
      <c r="O36" s="20">
        <v>1551.0725</v>
      </c>
      <c r="P36" s="20">
        <v>269.03769999999997</v>
      </c>
      <c r="Q36" s="20">
        <v>8.8455999999999992</v>
      </c>
      <c r="R36" s="20">
        <v>230.77199999999999</v>
      </c>
      <c r="S36" s="20">
        <v>93.384</v>
      </c>
      <c r="T36" s="20">
        <v>308.71730000000002</v>
      </c>
      <c r="U36" s="20">
        <v>9211.8778999999995</v>
      </c>
      <c r="V36" s="20">
        <v>97.584500000000006</v>
      </c>
      <c r="W36" s="20">
        <v>29.8156</v>
      </c>
      <c r="X36" s="20">
        <v>70.618899999999996</v>
      </c>
      <c r="Y36" s="20">
        <v>945.53830000000005</v>
      </c>
      <c r="Z36" s="20">
        <v>256.97739999999999</v>
      </c>
      <c r="AA36" s="20">
        <v>518.26620000000003</v>
      </c>
      <c r="AC36" s="22">
        <f t="shared" si="2"/>
        <v>9.8935056214865646E-2</v>
      </c>
      <c r="AD36" s="22">
        <f t="shared" si="3"/>
        <v>4.3034427542034681E-3</v>
      </c>
      <c r="AE36" s="22">
        <f t="shared" si="4"/>
        <v>0.91999999999999971</v>
      </c>
      <c r="AF36" s="22">
        <f t="shared" si="5"/>
        <v>6.7374934243682905E-2</v>
      </c>
      <c r="AG36" s="22">
        <f t="shared" si="6"/>
        <v>9.0178566778577496E-2</v>
      </c>
      <c r="AH36" s="22">
        <f t="shared" si="7"/>
        <v>1.1919504643962848</v>
      </c>
      <c r="AI36" s="22">
        <f t="shared" si="8"/>
        <v>0.18408636310154147</v>
      </c>
      <c r="AJ36" s="22">
        <f t="shared" si="9"/>
        <v>-0.12017937219730945</v>
      </c>
      <c r="AK36" s="22">
        <f t="shared" si="10"/>
        <v>-0.10169491525423735</v>
      </c>
      <c r="AL36" s="22">
        <f t="shared" si="11"/>
        <v>-3.5956898571093854E-2</v>
      </c>
      <c r="AM36" s="22">
        <f t="shared" si="12"/>
        <v>-5.866486850977759E-2</v>
      </c>
      <c r="AN36" s="22">
        <f t="shared" si="13"/>
        <v>-4.0757612083433203E-2</v>
      </c>
      <c r="AO36" s="22">
        <f t="shared" si="14"/>
        <v>9.1910455788105638E-2</v>
      </c>
      <c r="AP36" s="22">
        <f t="shared" si="15"/>
        <v>9.285033420423594E-2</v>
      </c>
      <c r="AQ36" s="22">
        <f t="shared" si="16"/>
        <v>0.2579162697272539</v>
      </c>
      <c r="AR36" s="22">
        <f t="shared" si="17"/>
        <v>7.755268155919337E-2</v>
      </c>
      <c r="AS36" s="22">
        <f t="shared" si="18"/>
        <v>0.20154004818608828</v>
      </c>
      <c r="AT36" s="22">
        <f t="shared" si="19"/>
        <v>0.10559196436220342</v>
      </c>
      <c r="AU36" s="22">
        <f t="shared" si="20"/>
        <v>0.11397579597903951</v>
      </c>
      <c r="AV36" s="22">
        <f t="shared" si="21"/>
        <v>0.18064546860743791</v>
      </c>
      <c r="AW36" s="22">
        <f t="shared" si="22"/>
        <v>2.8841670552188114E-2</v>
      </c>
      <c r="AX36" s="22">
        <f t="shared" si="23"/>
        <v>0.14443110318088515</v>
      </c>
      <c r="AY36" s="22">
        <f t="shared" si="24"/>
        <v>7.2290845651801439E-2</v>
      </c>
      <c r="AZ36" s="22">
        <f t="shared" si="25"/>
        <v>0.28470047167840784</v>
      </c>
      <c r="BA36" s="22">
        <f t="shared" si="26"/>
        <v>0.19375400327032666</v>
      </c>
      <c r="BB36" s="22">
        <f t="shared" si="27"/>
        <v>7.6534028265782927E-2</v>
      </c>
      <c r="BE36"/>
    </row>
    <row r="37" spans="1:82" x14ac:dyDescent="0.3">
      <c r="A37" s="19">
        <v>43108</v>
      </c>
      <c r="B37" s="20">
        <v>7037.5801000000001</v>
      </c>
      <c r="C37" s="20">
        <v>1.0035000000000001</v>
      </c>
      <c r="D37" s="20">
        <v>4.7999999999999996E-3</v>
      </c>
      <c r="E37" s="20">
        <v>2901.52</v>
      </c>
      <c r="F37" s="20">
        <v>11680.5</v>
      </c>
      <c r="G37" s="20">
        <v>35.4</v>
      </c>
      <c r="H37" s="20">
        <v>2012.71</v>
      </c>
      <c r="I37" s="20">
        <v>98.1</v>
      </c>
      <c r="J37" s="20">
        <v>2.65</v>
      </c>
      <c r="K37" s="20">
        <v>82.31</v>
      </c>
      <c r="L37" s="20">
        <v>69.8</v>
      </c>
      <c r="M37" s="20">
        <v>1200.3</v>
      </c>
      <c r="N37" s="20">
        <v>1218.1899000000001</v>
      </c>
      <c r="O37" s="20">
        <v>1695.0900999999999</v>
      </c>
      <c r="P37" s="20">
        <v>338.42689999999999</v>
      </c>
      <c r="Q37" s="20">
        <v>9.5315999999999992</v>
      </c>
      <c r="R37" s="20">
        <v>277.28179999999998</v>
      </c>
      <c r="S37" s="20">
        <v>103.24460000000001</v>
      </c>
      <c r="T37" s="20">
        <v>343.90359999999998</v>
      </c>
      <c r="U37" s="20">
        <v>10875.9619</v>
      </c>
      <c r="V37" s="20">
        <v>100.399</v>
      </c>
      <c r="W37" s="20">
        <v>34.121899999999997</v>
      </c>
      <c r="X37" s="20">
        <v>75.724000000000004</v>
      </c>
      <c r="Y37" s="20">
        <v>1214.7335</v>
      </c>
      <c r="Z37" s="20">
        <v>306.76780000000002</v>
      </c>
      <c r="AA37" s="20">
        <v>557.93119999999999</v>
      </c>
      <c r="AC37" s="22">
        <f t="shared" si="2"/>
        <v>-5.8545692431976826E-2</v>
      </c>
      <c r="AD37" s="22">
        <f t="shared" si="3"/>
        <v>-3.0891878425511887E-3</v>
      </c>
      <c r="AE37" s="22">
        <f t="shared" si="4"/>
        <v>0.22916666666666674</v>
      </c>
      <c r="AF37" s="22">
        <f t="shared" si="5"/>
        <v>4.2943009181395375E-3</v>
      </c>
      <c r="AG37" s="22">
        <f t="shared" si="6"/>
        <v>-6.4213843585463004E-2</v>
      </c>
      <c r="AH37" s="22">
        <f t="shared" si="7"/>
        <v>-0.32768361581920902</v>
      </c>
      <c r="AI37" s="22">
        <f t="shared" si="8"/>
        <v>-4.8243413109687605E-3</v>
      </c>
      <c r="AJ37" s="22">
        <f t="shared" si="9"/>
        <v>4.4342507645259932E-2</v>
      </c>
      <c r="AK37" s="22">
        <f t="shared" si="10"/>
        <v>5.2830188679245271E-2</v>
      </c>
      <c r="AL37" s="22">
        <f t="shared" si="11"/>
        <v>-6.7428016036933491E-2</v>
      </c>
      <c r="AM37" s="22">
        <f t="shared" si="12"/>
        <v>4.942693409742116E-2</v>
      </c>
      <c r="AN37" s="22">
        <f t="shared" si="13"/>
        <v>-7.3315004582187315E-3</v>
      </c>
      <c r="AO37" s="22">
        <f t="shared" si="14"/>
        <v>-2.0292320597962599E-2</v>
      </c>
      <c r="AP37" s="22">
        <f t="shared" si="15"/>
        <v>-9.6455226775261083E-2</v>
      </c>
      <c r="AQ37" s="22">
        <f t="shared" si="16"/>
        <v>-0.10415868242152138</v>
      </c>
      <c r="AR37" s="22">
        <f t="shared" si="17"/>
        <v>-2.0710059171597628E-2</v>
      </c>
      <c r="AS37" s="22">
        <f t="shared" si="18"/>
        <v>-6.9095050594737861E-2</v>
      </c>
      <c r="AT37" s="22">
        <f t="shared" si="19"/>
        <v>-1.5186266400373571E-2</v>
      </c>
      <c r="AU37" s="22">
        <f t="shared" si="20"/>
        <v>-9.8524993631936231E-2</v>
      </c>
      <c r="AV37" s="22">
        <f t="shared" si="21"/>
        <v>-0.16099985602193034</v>
      </c>
      <c r="AW37" s="22">
        <f t="shared" si="22"/>
        <v>-1.8745206625563338E-3</v>
      </c>
      <c r="AX37" s="22">
        <f t="shared" si="23"/>
        <v>7.0945639017757189E-2</v>
      </c>
      <c r="AY37" s="22">
        <f t="shared" si="24"/>
        <v>3.375415984364194E-3</v>
      </c>
      <c r="AZ37" s="22">
        <f t="shared" si="25"/>
        <v>1.3127735425095377E-2</v>
      </c>
      <c r="BA37" s="22">
        <f t="shared" si="26"/>
        <v>-0.14244193816952122</v>
      </c>
      <c r="BB37" s="22">
        <f t="shared" si="27"/>
        <v>-3.2056461441840933E-2</v>
      </c>
      <c r="BE37" t="s">
        <v>38</v>
      </c>
    </row>
    <row r="38" spans="1:82" x14ac:dyDescent="0.3">
      <c r="A38" s="19">
        <v>43109</v>
      </c>
      <c r="B38" s="20">
        <v>6625.5600999999997</v>
      </c>
      <c r="C38" s="20">
        <v>1.0004</v>
      </c>
      <c r="D38" s="20">
        <v>5.8999999999999999E-3</v>
      </c>
      <c r="E38" s="20">
        <v>2913.98</v>
      </c>
      <c r="F38" s="20">
        <v>10930.450199999999</v>
      </c>
      <c r="G38" s="20">
        <v>23.8</v>
      </c>
      <c r="H38" s="20">
        <v>2003</v>
      </c>
      <c r="I38" s="20">
        <v>102.45</v>
      </c>
      <c r="J38" s="20">
        <v>2.79</v>
      </c>
      <c r="K38" s="20">
        <v>76.760000000000005</v>
      </c>
      <c r="L38" s="20">
        <v>73.25</v>
      </c>
      <c r="M38" s="20">
        <v>1191.5</v>
      </c>
      <c r="N38" s="20">
        <v>1193.47</v>
      </c>
      <c r="O38" s="20">
        <v>1531.5898</v>
      </c>
      <c r="P38" s="20">
        <v>303.17680000000001</v>
      </c>
      <c r="Q38" s="20">
        <v>9.3341999999999992</v>
      </c>
      <c r="R38" s="20">
        <v>258.12299999999999</v>
      </c>
      <c r="S38" s="20">
        <v>101.6767</v>
      </c>
      <c r="T38" s="20">
        <v>310.02050000000003</v>
      </c>
      <c r="U38" s="20">
        <v>9124.9336000000003</v>
      </c>
      <c r="V38" s="20">
        <v>100.21080000000001</v>
      </c>
      <c r="W38" s="20">
        <v>36.542700000000004</v>
      </c>
      <c r="X38" s="20">
        <v>75.979600000000005</v>
      </c>
      <c r="Y38" s="20">
        <v>1230.6802</v>
      </c>
      <c r="Z38" s="20">
        <v>263.07119999999998</v>
      </c>
      <c r="AA38" s="20">
        <v>540.04589999999996</v>
      </c>
      <c r="AC38" s="22">
        <f t="shared" si="2"/>
        <v>-4.6479119553982984E-2</v>
      </c>
      <c r="AD38" s="22">
        <f t="shared" si="3"/>
        <v>-1.2295081967213073E-2</v>
      </c>
      <c r="AE38" s="22">
        <f t="shared" si="4"/>
        <v>-0.35593220338983045</v>
      </c>
      <c r="AF38" s="22">
        <f t="shared" si="5"/>
        <v>-6.9403358979814644E-2</v>
      </c>
      <c r="AG38" s="22">
        <f t="shared" si="6"/>
        <v>-4.9755553526971807E-2</v>
      </c>
      <c r="AH38" s="22">
        <f t="shared" si="7"/>
        <v>0.93697478991596639</v>
      </c>
      <c r="AI38" s="22">
        <f t="shared" si="8"/>
        <v>-0.20219171243135292</v>
      </c>
      <c r="AJ38" s="22">
        <f t="shared" si="9"/>
        <v>0.10004880429477803</v>
      </c>
      <c r="AK38" s="22">
        <f t="shared" si="10"/>
        <v>-4.6594982078853042E-2</v>
      </c>
      <c r="AL38" s="22">
        <f t="shared" si="11"/>
        <v>1.3027618551328946E-3</v>
      </c>
      <c r="AM38" s="22">
        <f t="shared" si="12"/>
        <v>-0.10839590443686009</v>
      </c>
      <c r="AN38" s="22">
        <f t="shared" si="13"/>
        <v>1.7456986991187584E-2</v>
      </c>
      <c r="AO38" s="22">
        <f t="shared" si="14"/>
        <v>-9.7782097581003313E-2</v>
      </c>
      <c r="AP38" s="22">
        <f t="shared" si="15"/>
        <v>8.2689895166447869E-3</v>
      </c>
      <c r="AQ38" s="22">
        <f t="shared" si="16"/>
        <v>0.16183956028297675</v>
      </c>
      <c r="AR38" s="22">
        <f t="shared" si="17"/>
        <v>-6.8822180797497245E-2</v>
      </c>
      <c r="AS38" s="22">
        <f t="shared" si="18"/>
        <v>-5.9277941136589907E-2</v>
      </c>
      <c r="AT38" s="22">
        <f t="shared" si="19"/>
        <v>-3.3853380371314135E-2</v>
      </c>
      <c r="AU38" s="22">
        <f t="shared" si="20"/>
        <v>-3.5279925037215332E-2</v>
      </c>
      <c r="AV38" s="22">
        <f t="shared" si="21"/>
        <v>4.620774445964182E-2</v>
      </c>
      <c r="AW38" s="22">
        <f t="shared" si="22"/>
        <v>1.3497547170564506E-2</v>
      </c>
      <c r="AX38" s="22">
        <f t="shared" si="23"/>
        <v>-2.2918394097863781E-2</v>
      </c>
      <c r="AY38" s="22">
        <f t="shared" si="24"/>
        <v>6.548073430236534E-2</v>
      </c>
      <c r="AZ38" s="22">
        <f t="shared" si="25"/>
        <v>-0.15636547983789773</v>
      </c>
      <c r="BA38" s="22">
        <f t="shared" si="26"/>
        <v>5.9886829116984286E-2</v>
      </c>
      <c r="BB38" s="22">
        <f t="shared" si="27"/>
        <v>-4.7139881998918831E-2</v>
      </c>
      <c r="BD38" s="18" t="s">
        <v>1</v>
      </c>
      <c r="BE38" s="6">
        <v>1.3011542697311165</v>
      </c>
    </row>
    <row r="39" spans="1:82" x14ac:dyDescent="0.3">
      <c r="A39" s="19">
        <v>43110</v>
      </c>
      <c r="B39" s="20">
        <v>6317.6099000000004</v>
      </c>
      <c r="C39" s="20">
        <v>0.98809999999999998</v>
      </c>
      <c r="D39" s="20">
        <v>3.8E-3</v>
      </c>
      <c r="E39" s="20">
        <v>2711.74</v>
      </c>
      <c r="F39" s="20">
        <v>10386.5996</v>
      </c>
      <c r="G39" s="20">
        <v>46.1</v>
      </c>
      <c r="H39" s="20">
        <v>1598.01</v>
      </c>
      <c r="I39" s="20">
        <v>112.7</v>
      </c>
      <c r="J39" s="20">
        <v>2.66</v>
      </c>
      <c r="K39" s="20">
        <v>76.86</v>
      </c>
      <c r="L39" s="20">
        <v>65.31</v>
      </c>
      <c r="M39" s="20">
        <v>1212.3</v>
      </c>
      <c r="N39" s="20">
        <v>1076.77</v>
      </c>
      <c r="O39" s="20">
        <v>1544.2545</v>
      </c>
      <c r="P39" s="20">
        <v>352.24279999999999</v>
      </c>
      <c r="Q39" s="20">
        <v>8.6918000000000006</v>
      </c>
      <c r="R39" s="20">
        <v>242.822</v>
      </c>
      <c r="S39" s="20">
        <v>98.2346</v>
      </c>
      <c r="T39" s="20">
        <v>299.08300000000003</v>
      </c>
      <c r="U39" s="20">
        <v>9546.5761999999995</v>
      </c>
      <c r="V39" s="20">
        <v>101.5634</v>
      </c>
      <c r="W39" s="20">
        <v>35.705199999999998</v>
      </c>
      <c r="X39" s="20">
        <v>80.954800000000006</v>
      </c>
      <c r="Y39" s="20">
        <v>1038.2443000000001</v>
      </c>
      <c r="Z39" s="20">
        <v>278.82569999999998</v>
      </c>
      <c r="AA39" s="20">
        <v>514.58820000000003</v>
      </c>
      <c r="AC39" s="22">
        <f t="shared" si="2"/>
        <v>-0.36411575523205386</v>
      </c>
      <c r="AD39" s="22">
        <f t="shared" si="3"/>
        <v>3.7445602671795086E-3</v>
      </c>
      <c r="AE39" s="22">
        <f t="shared" si="4"/>
        <v>-0.42105263157894735</v>
      </c>
      <c r="AF39" s="22">
        <f t="shared" si="5"/>
        <v>1.785938179914015E-2</v>
      </c>
      <c r="AG39" s="22">
        <f t="shared" si="6"/>
        <v>4.7190651308056664E-2</v>
      </c>
      <c r="AH39" s="22">
        <f t="shared" si="7"/>
        <v>0.20390455531453355</v>
      </c>
      <c r="AI39" s="22">
        <f t="shared" si="8"/>
        <v>5.7671729213208955E-2</v>
      </c>
      <c r="AJ39" s="22">
        <f t="shared" si="9"/>
        <v>-8.3850931677018625E-2</v>
      </c>
      <c r="AK39" s="22">
        <f t="shared" si="10"/>
        <v>4.5112781954887105E-2</v>
      </c>
      <c r="AL39" s="22">
        <f t="shared" si="11"/>
        <v>3.9032006245121043E-3</v>
      </c>
      <c r="AM39" s="22">
        <f t="shared" si="12"/>
        <v>-0.22018067677231667</v>
      </c>
      <c r="AN39" s="22">
        <f t="shared" si="13"/>
        <v>6.5165388105254962E-3</v>
      </c>
      <c r="AO39" s="22">
        <f t="shared" si="14"/>
        <v>1.6400995570084564E-2</v>
      </c>
      <c r="AP39" s="22">
        <f t="shared" si="15"/>
        <v>8.7754123429784281E-2</v>
      </c>
      <c r="AQ39" s="22">
        <f t="shared" si="16"/>
        <v>4.2243588797274967E-4</v>
      </c>
      <c r="AR39" s="22">
        <f t="shared" si="17"/>
        <v>5.2198623990427739E-2</v>
      </c>
      <c r="AS39" s="22">
        <f t="shared" si="18"/>
        <v>2.0349885924669131E-2</v>
      </c>
      <c r="AT39" s="22">
        <f t="shared" si="19"/>
        <v>2.7047496503268764E-2</v>
      </c>
      <c r="AU39" s="22">
        <f t="shared" si="20"/>
        <v>0.1103329176181862</v>
      </c>
      <c r="AV39" s="22">
        <f t="shared" si="21"/>
        <v>6.0801201167807184E-2</v>
      </c>
      <c r="AW39" s="22">
        <f t="shared" si="22"/>
        <v>8.5069030772896514E-2</v>
      </c>
      <c r="AX39" s="22">
        <f t="shared" si="23"/>
        <v>7.361952880812872E-2</v>
      </c>
      <c r="AY39" s="22">
        <f t="shared" si="24"/>
        <v>7.5161695168167952E-2</v>
      </c>
      <c r="AZ39" s="22">
        <f t="shared" si="25"/>
        <v>0.10016467222598768</v>
      </c>
      <c r="BA39" s="22">
        <f t="shared" si="26"/>
        <v>1.1549509245381673E-2</v>
      </c>
      <c r="BB39" s="22">
        <f t="shared" si="27"/>
        <v>-4.3964863554974642E-2</v>
      </c>
      <c r="BD39" s="18" t="s">
        <v>2</v>
      </c>
      <c r="BE39" s="6">
        <v>1.5551730523293565E-3</v>
      </c>
    </row>
    <row r="40" spans="1:82" x14ac:dyDescent="0.3">
      <c r="A40" s="19">
        <v>43111</v>
      </c>
      <c r="B40" s="20">
        <v>4017.2685999999999</v>
      </c>
      <c r="C40" s="20">
        <v>0.99180000000000001</v>
      </c>
      <c r="D40" s="20">
        <v>2.2000000000000001E-3</v>
      </c>
      <c r="E40" s="20">
        <v>2760.17</v>
      </c>
      <c r="F40" s="20">
        <v>10876.75</v>
      </c>
      <c r="G40" s="20">
        <v>55.5</v>
      </c>
      <c r="H40" s="20">
        <v>1690.17</v>
      </c>
      <c r="I40" s="20">
        <v>103.25</v>
      </c>
      <c r="J40" s="20">
        <v>2.78</v>
      </c>
      <c r="K40" s="20">
        <v>77.16</v>
      </c>
      <c r="L40" s="20">
        <v>50.93</v>
      </c>
      <c r="M40" s="20">
        <v>1220.2</v>
      </c>
      <c r="N40" s="20">
        <v>1094.4301</v>
      </c>
      <c r="O40" s="20">
        <v>1679.7692</v>
      </c>
      <c r="P40" s="20">
        <v>352.39159999999998</v>
      </c>
      <c r="Q40" s="20">
        <v>9.1455000000000002</v>
      </c>
      <c r="R40" s="20">
        <v>247.76339999999999</v>
      </c>
      <c r="S40" s="20">
        <v>100.8916</v>
      </c>
      <c r="T40" s="20">
        <v>332.08170000000001</v>
      </c>
      <c r="U40" s="20">
        <v>10127.0195</v>
      </c>
      <c r="V40" s="20">
        <v>110.2033</v>
      </c>
      <c r="W40" s="20">
        <v>38.333799999999997</v>
      </c>
      <c r="X40" s="20">
        <v>87.039500000000004</v>
      </c>
      <c r="Y40" s="20">
        <v>1142.2397000000001</v>
      </c>
      <c r="Z40" s="20">
        <v>282.04599999999999</v>
      </c>
      <c r="AA40" s="20">
        <v>491.96440000000001</v>
      </c>
      <c r="AC40" s="22">
        <f t="shared" si="2"/>
        <v>-6.8346985810209371E-2</v>
      </c>
      <c r="AD40" s="22">
        <f t="shared" si="3"/>
        <v>2.2081064730792521E-2</v>
      </c>
      <c r="AE40" s="22">
        <f t="shared" si="4"/>
        <v>4.5454545454545414E-2</v>
      </c>
      <c r="AF40" s="22">
        <f t="shared" si="5"/>
        <v>-9.1776955767217339E-2</v>
      </c>
      <c r="AG40" s="22">
        <f t="shared" si="6"/>
        <v>-1.3055554278621484E-3</v>
      </c>
      <c r="AH40" s="22">
        <f t="shared" si="7"/>
        <v>-8.1981981981981922E-2</v>
      </c>
      <c r="AI40" s="22">
        <f t="shared" si="8"/>
        <v>-0.11134974588355018</v>
      </c>
      <c r="AJ40" s="22">
        <f t="shared" si="9"/>
        <v>-1.3559322033898313E-2</v>
      </c>
      <c r="AK40" s="22">
        <f t="shared" si="10"/>
        <v>-5.3956834532374098E-2</v>
      </c>
      <c r="AL40" s="22">
        <f t="shared" si="11"/>
        <v>-6.4282011404872885E-2</v>
      </c>
      <c r="AM40" s="22">
        <f t="shared" si="12"/>
        <v>-0.10838405654820349</v>
      </c>
      <c r="AN40" s="22">
        <f t="shared" si="13"/>
        <v>4.7615145058187203E-2</v>
      </c>
      <c r="AO40" s="22">
        <f t="shared" si="14"/>
        <v>-5.3744958220721561E-2</v>
      </c>
      <c r="AP40" s="22">
        <f t="shared" si="15"/>
        <v>3.7428653888879504E-2</v>
      </c>
      <c r="AQ40" s="22">
        <f t="shared" si="16"/>
        <v>1.4078655677377094E-2</v>
      </c>
      <c r="AR40" s="22">
        <f t="shared" si="17"/>
        <v>-3.4475971789404647E-2</v>
      </c>
      <c r="AS40" s="22">
        <f t="shared" si="18"/>
        <v>-1.4520708062611409E-2</v>
      </c>
      <c r="AT40" s="22">
        <f t="shared" si="19"/>
        <v>-0.12204385697124431</v>
      </c>
      <c r="AU40" s="22">
        <f t="shared" si="20"/>
        <v>5.2856270008253992E-2</v>
      </c>
      <c r="AV40" s="22">
        <f t="shared" si="21"/>
        <v>2.9726327672223718E-2</v>
      </c>
      <c r="AW40" s="22">
        <f t="shared" si="22"/>
        <v>-9.3980851753078132E-2</v>
      </c>
      <c r="AX40" s="22">
        <f t="shared" si="23"/>
        <v>-4.8124631526224926E-2</v>
      </c>
      <c r="AY40" s="22">
        <f t="shared" si="24"/>
        <v>-2.7403650066923579E-2</v>
      </c>
      <c r="AZ40" s="22">
        <f t="shared" si="25"/>
        <v>-3.965559943328878E-2</v>
      </c>
      <c r="BA40" s="22">
        <f t="shared" si="26"/>
        <v>3.9522276508087373E-2</v>
      </c>
      <c r="BB40" s="22">
        <f t="shared" si="27"/>
        <v>-1.5958471791861384E-2</v>
      </c>
      <c r="BD40" s="18" t="s">
        <v>3</v>
      </c>
      <c r="BE40" s="6">
        <v>3.8198106173190203</v>
      </c>
    </row>
    <row r="41" spans="1:82" x14ac:dyDescent="0.3">
      <c r="A41" s="19">
        <v>43112</v>
      </c>
      <c r="B41" s="20">
        <v>3742.7004000000002</v>
      </c>
      <c r="C41" s="20">
        <v>1.0137</v>
      </c>
      <c r="D41" s="20">
        <v>2.3E-3</v>
      </c>
      <c r="E41" s="20">
        <v>2506.85</v>
      </c>
      <c r="F41" s="20">
        <v>10862.549800000001</v>
      </c>
      <c r="G41" s="20">
        <v>50.95</v>
      </c>
      <c r="H41" s="20">
        <v>1501.97</v>
      </c>
      <c r="I41" s="20">
        <v>101.85</v>
      </c>
      <c r="J41" s="20">
        <v>2.63</v>
      </c>
      <c r="K41" s="20">
        <v>72.2</v>
      </c>
      <c r="L41" s="20">
        <v>45.41</v>
      </c>
      <c r="M41" s="20">
        <v>1278.3</v>
      </c>
      <c r="N41" s="20">
        <v>1035.6099999999999</v>
      </c>
      <c r="O41" s="20">
        <v>1742.6406999999999</v>
      </c>
      <c r="P41" s="20">
        <v>357.3528</v>
      </c>
      <c r="Q41" s="20">
        <v>8.8301999999999996</v>
      </c>
      <c r="R41" s="20">
        <v>244.16569999999999</v>
      </c>
      <c r="S41" s="20">
        <v>88.578400000000002</v>
      </c>
      <c r="T41" s="20">
        <v>349.6343</v>
      </c>
      <c r="U41" s="20">
        <v>10428.0586</v>
      </c>
      <c r="V41" s="20">
        <v>99.846299999999999</v>
      </c>
      <c r="W41" s="20">
        <v>36.488999999999997</v>
      </c>
      <c r="X41" s="20">
        <v>84.654300000000006</v>
      </c>
      <c r="Y41" s="20">
        <v>1096.9435000000001</v>
      </c>
      <c r="Z41" s="20">
        <v>293.19310000000002</v>
      </c>
      <c r="AA41" s="20">
        <v>484.11340000000001</v>
      </c>
      <c r="AC41" s="22">
        <f t="shared" si="2"/>
        <v>-7.6123565754822375E-2</v>
      </c>
      <c r="AD41" s="22">
        <f t="shared" si="3"/>
        <v>-7.1026931044688713E-3</v>
      </c>
      <c r="AE41" s="22">
        <f t="shared" si="4"/>
        <v>-0.17391304347826086</v>
      </c>
      <c r="AF41" s="22">
        <f t="shared" si="5"/>
        <v>7.8684404731036883E-2</v>
      </c>
      <c r="AG41" s="22">
        <f t="shared" si="6"/>
        <v>-2.9090407484254621E-3</v>
      </c>
      <c r="AH41" s="22">
        <f t="shared" si="7"/>
        <v>-0.10696761530912668</v>
      </c>
      <c r="AI41" s="22">
        <f t="shared" si="8"/>
        <v>0.14431713016904468</v>
      </c>
      <c r="AJ41" s="22">
        <f t="shared" si="9"/>
        <v>3.9764359351988299E-2</v>
      </c>
      <c r="AK41" s="22">
        <f t="shared" si="10"/>
        <v>6.083650190114076E-2</v>
      </c>
      <c r="AL41" s="22">
        <f t="shared" si="11"/>
        <v>3.0470914127423754E-2</v>
      </c>
      <c r="AM41" s="22">
        <f t="shared" si="12"/>
        <v>0.18454085003303233</v>
      </c>
      <c r="AN41" s="22">
        <f t="shared" si="13"/>
        <v>3.2386763670499974E-2</v>
      </c>
      <c r="AO41" s="22">
        <f t="shared" si="14"/>
        <v>7.7983024497639164E-2</v>
      </c>
      <c r="AP41" s="22">
        <f t="shared" si="15"/>
        <v>-3.0994914786507621E-2</v>
      </c>
      <c r="AQ41" s="22">
        <f t="shared" si="16"/>
        <v>1.1939461506947691E-2</v>
      </c>
      <c r="AR41" s="22">
        <f t="shared" si="17"/>
        <v>0.13444769087902886</v>
      </c>
      <c r="AS41" s="22">
        <f t="shared" si="18"/>
        <v>-1.0651373227279604E-2</v>
      </c>
      <c r="AT41" s="22">
        <f t="shared" si="19"/>
        <v>6.0233646125917639E-2</v>
      </c>
      <c r="AU41" s="22">
        <f t="shared" si="20"/>
        <v>-1.7808893463827857E-2</v>
      </c>
      <c r="AV41" s="22">
        <f t="shared" si="21"/>
        <v>4.2157799151608222E-2</v>
      </c>
      <c r="AW41" s="22">
        <f t="shared" si="22"/>
        <v>2.7915906748672725E-2</v>
      </c>
      <c r="AX41" s="22">
        <f t="shared" si="23"/>
        <v>-2.7493217133930714E-2</v>
      </c>
      <c r="AY41" s="22">
        <f t="shared" si="24"/>
        <v>4.9498962249997946E-2</v>
      </c>
      <c r="AZ41" s="22">
        <f t="shared" si="25"/>
        <v>9.4448255539141268E-2</v>
      </c>
      <c r="BA41" s="22">
        <f t="shared" si="26"/>
        <v>-7.6038624374175079E-3</v>
      </c>
      <c r="BB41" s="22">
        <f t="shared" si="27"/>
        <v>-8.5116627633112341E-2</v>
      </c>
      <c r="BD41" s="18" t="s">
        <v>4</v>
      </c>
      <c r="BE41" s="6">
        <v>0.13637992995084186</v>
      </c>
    </row>
    <row r="42" spans="1:82" x14ac:dyDescent="0.3">
      <c r="A42" s="19">
        <v>43466</v>
      </c>
      <c r="B42" s="20">
        <v>3457.7927</v>
      </c>
      <c r="C42" s="20">
        <v>1.0065</v>
      </c>
      <c r="D42" s="20">
        <v>1.9E-3</v>
      </c>
      <c r="E42" s="20">
        <v>2704.1</v>
      </c>
      <c r="F42" s="20">
        <v>10830.950199999999</v>
      </c>
      <c r="G42" s="20">
        <v>45.5</v>
      </c>
      <c r="H42" s="20">
        <v>1718.73</v>
      </c>
      <c r="I42" s="20">
        <v>105.9</v>
      </c>
      <c r="J42" s="20">
        <v>2.79</v>
      </c>
      <c r="K42" s="20">
        <v>74.400000000000006</v>
      </c>
      <c r="L42" s="20">
        <v>53.79</v>
      </c>
      <c r="M42" s="20">
        <v>1319.7</v>
      </c>
      <c r="N42" s="20">
        <v>1116.3699999999999</v>
      </c>
      <c r="O42" s="20">
        <v>1688.6277</v>
      </c>
      <c r="P42" s="20">
        <v>361.61939999999998</v>
      </c>
      <c r="Q42" s="20">
        <v>10.0174</v>
      </c>
      <c r="R42" s="20">
        <v>241.565</v>
      </c>
      <c r="S42" s="20">
        <v>93.913799999999995</v>
      </c>
      <c r="T42" s="20">
        <v>343.40769999999998</v>
      </c>
      <c r="U42" s="20">
        <v>10867.6826</v>
      </c>
      <c r="V42" s="20">
        <v>102.6336</v>
      </c>
      <c r="W42" s="20">
        <v>35.485799999999998</v>
      </c>
      <c r="X42" s="20">
        <v>88.8446</v>
      </c>
      <c r="Y42" s="20">
        <v>1200.5479</v>
      </c>
      <c r="Z42" s="20">
        <v>290.96370000000002</v>
      </c>
      <c r="AA42" s="20">
        <v>442.90730000000002</v>
      </c>
      <c r="AC42" s="22">
        <f t="shared" si="2"/>
        <v>0.11481101802314519</v>
      </c>
      <c r="AD42" s="22">
        <f t="shared" si="3"/>
        <v>3.5767511177347E-3</v>
      </c>
      <c r="AE42" s="22">
        <f t="shared" si="4"/>
        <v>5.2631578947368363E-2</v>
      </c>
      <c r="AF42" s="22">
        <f t="shared" si="5"/>
        <v>2.9728930143116061E-2</v>
      </c>
      <c r="AG42" s="22">
        <f t="shared" si="6"/>
        <v>-3.5500301718679461E-3</v>
      </c>
      <c r="AH42" s="22">
        <f t="shared" si="7"/>
        <v>5.8241758241758257E-2</v>
      </c>
      <c r="AI42" s="22">
        <f t="shared" si="8"/>
        <v>-4.590598872423246E-2</v>
      </c>
      <c r="AJ42" s="22">
        <f t="shared" si="9"/>
        <v>-0.101038715769594</v>
      </c>
      <c r="AK42" s="22">
        <f t="shared" si="10"/>
        <v>5.7347670250896154E-2</v>
      </c>
      <c r="AL42" s="22">
        <f t="shared" si="11"/>
        <v>-3.5752688172043134E-2</v>
      </c>
      <c r="AM42" s="22">
        <f t="shared" si="12"/>
        <v>6.3766499349321437E-2</v>
      </c>
      <c r="AN42" s="22">
        <f t="shared" si="13"/>
        <v>-5.2284610138668697E-3</v>
      </c>
      <c r="AO42" s="22">
        <f t="shared" si="14"/>
        <v>3.1799492999633472E-3</v>
      </c>
      <c r="AP42" s="22">
        <f t="shared" si="15"/>
        <v>-1.7354387826280515E-2</v>
      </c>
      <c r="AQ42" s="22">
        <f t="shared" si="16"/>
        <v>-3.9237109513482915E-2</v>
      </c>
      <c r="AR42" s="22">
        <f t="shared" si="17"/>
        <v>-2.0863697166930706E-3</v>
      </c>
      <c r="AS42" s="22">
        <f t="shared" si="18"/>
        <v>-9.3308219319850894E-3</v>
      </c>
      <c r="AT42" s="22">
        <f t="shared" si="19"/>
        <v>1.6498107839316489E-2</v>
      </c>
      <c r="AU42" s="22">
        <f t="shared" si="20"/>
        <v>-7.3756063128462168E-2</v>
      </c>
      <c r="AV42" s="22">
        <f t="shared" si="21"/>
        <v>-7.4631209785239849E-2</v>
      </c>
      <c r="AW42" s="22">
        <f t="shared" si="22"/>
        <v>2.636076294702705E-2</v>
      </c>
      <c r="AX42" s="22">
        <f t="shared" si="23"/>
        <v>3.0606608840719529E-2</v>
      </c>
      <c r="AY42" s="22">
        <f t="shared" si="24"/>
        <v>2.9642769509908407E-2</v>
      </c>
      <c r="AZ42" s="22">
        <f t="shared" si="25"/>
        <v>3.1780489558141944E-3</v>
      </c>
      <c r="BA42" s="22">
        <f t="shared" si="26"/>
        <v>-8.3773336673956256E-2</v>
      </c>
      <c r="BB42" s="22">
        <f t="shared" si="27"/>
        <v>4.982171212802311E-2</v>
      </c>
      <c r="BD42" s="18" t="s">
        <v>5</v>
      </c>
      <c r="BE42" s="6">
        <v>0.13722351558029186</v>
      </c>
    </row>
    <row r="43" spans="1:82" x14ac:dyDescent="0.3">
      <c r="A43" s="19">
        <v>43467</v>
      </c>
      <c r="B43" s="20">
        <v>3854.7854000000002</v>
      </c>
      <c r="C43" s="20">
        <v>1.0101</v>
      </c>
      <c r="D43" s="20">
        <v>2E-3</v>
      </c>
      <c r="E43" s="20">
        <v>2784.49</v>
      </c>
      <c r="F43" s="20">
        <v>10792.5</v>
      </c>
      <c r="G43" s="20">
        <v>48.15</v>
      </c>
      <c r="H43" s="20">
        <v>1639.83</v>
      </c>
      <c r="I43" s="20">
        <v>95.2</v>
      </c>
      <c r="J43" s="20">
        <v>2.95</v>
      </c>
      <c r="K43" s="20">
        <v>71.739999999999995</v>
      </c>
      <c r="L43" s="20">
        <v>57.22</v>
      </c>
      <c r="M43" s="20">
        <v>1312.8</v>
      </c>
      <c r="N43" s="20">
        <v>1119.92</v>
      </c>
      <c r="O43" s="20">
        <v>1659.3226</v>
      </c>
      <c r="P43" s="20">
        <v>347.43049999999999</v>
      </c>
      <c r="Q43" s="20">
        <v>9.9964999999999993</v>
      </c>
      <c r="R43" s="20">
        <v>239.31100000000001</v>
      </c>
      <c r="S43" s="20">
        <v>95.463200000000001</v>
      </c>
      <c r="T43" s="20">
        <v>318.07929999999999</v>
      </c>
      <c r="U43" s="20">
        <v>10056.614299999999</v>
      </c>
      <c r="V43" s="20">
        <v>105.3391</v>
      </c>
      <c r="W43" s="20">
        <v>36.571899999999999</v>
      </c>
      <c r="X43" s="20">
        <v>91.478200000000001</v>
      </c>
      <c r="Y43" s="20">
        <v>1204.3633</v>
      </c>
      <c r="Z43" s="20">
        <v>266.58870000000002</v>
      </c>
      <c r="AA43" s="20">
        <v>464.97370000000001</v>
      </c>
      <c r="AC43" s="22">
        <f t="shared" si="2"/>
        <v>6.5015007061093533E-2</v>
      </c>
      <c r="AD43" s="22">
        <f t="shared" si="3"/>
        <v>-9.4050094050094346E-3</v>
      </c>
      <c r="AE43" s="22">
        <f t="shared" si="4"/>
        <v>4.9999999999999822E-2</v>
      </c>
      <c r="AF43" s="22">
        <f t="shared" si="5"/>
        <v>1.7924287751078349E-2</v>
      </c>
      <c r="AG43" s="22">
        <f t="shared" si="6"/>
        <v>7.7035015056752476E-2</v>
      </c>
      <c r="AH43" s="22">
        <f t="shared" si="7"/>
        <v>1.0384215991694479E-3</v>
      </c>
      <c r="AI43" s="22">
        <f t="shared" si="8"/>
        <v>8.5935737241055632E-2</v>
      </c>
      <c r="AJ43" s="22">
        <f t="shared" si="9"/>
        <v>-7.3529411764706731E-3</v>
      </c>
      <c r="AK43" s="22">
        <f t="shared" si="10"/>
        <v>-3.3898305084746339E-3</v>
      </c>
      <c r="AL43" s="22">
        <f t="shared" si="11"/>
        <v>8.1823250627265143E-2</v>
      </c>
      <c r="AM43" s="22">
        <f t="shared" si="12"/>
        <v>5.1031108004194303E-2</v>
      </c>
      <c r="AN43" s="22">
        <f t="shared" si="13"/>
        <v>-1.5082266910420472E-2</v>
      </c>
      <c r="AO43" s="22">
        <f t="shared" si="14"/>
        <v>4.7673137366954554E-2</v>
      </c>
      <c r="AP43" s="22">
        <f t="shared" si="15"/>
        <v>-1.4919280916200317E-2</v>
      </c>
      <c r="AQ43" s="22">
        <f t="shared" si="16"/>
        <v>0.14379537778059226</v>
      </c>
      <c r="AR43" s="22">
        <f t="shared" si="17"/>
        <v>1.9586855399389869E-2</v>
      </c>
      <c r="AS43" s="22">
        <f t="shared" si="18"/>
        <v>7.6797556317929505E-2</v>
      </c>
      <c r="AT43" s="22">
        <f t="shared" si="19"/>
        <v>-2.9992709232458226E-2</v>
      </c>
      <c r="AU43" s="22">
        <f t="shared" si="20"/>
        <v>2.8263077792236135E-2</v>
      </c>
      <c r="AV43" s="22">
        <f t="shared" si="21"/>
        <v>3.0188748513503283E-2</v>
      </c>
      <c r="AW43" s="22">
        <f t="shared" si="22"/>
        <v>6.8343093874923877E-2</v>
      </c>
      <c r="AX43" s="22">
        <f t="shared" si="23"/>
        <v>-2.029973832368559E-2</v>
      </c>
      <c r="AY43" s="22">
        <f t="shared" si="24"/>
        <v>5.5810018124536898E-2</v>
      </c>
      <c r="AZ43" s="22">
        <f t="shared" si="25"/>
        <v>0.10738802818053328</v>
      </c>
      <c r="BA43" s="22">
        <f t="shared" si="26"/>
        <v>0.19215780713886232</v>
      </c>
      <c r="BB43" s="22">
        <f t="shared" si="27"/>
        <v>4.1062967647417459E-2</v>
      </c>
      <c r="BD43" s="18" t="s">
        <v>6</v>
      </c>
      <c r="BE43" s="6">
        <v>0.43596732389188597</v>
      </c>
    </row>
    <row r="44" spans="1:82" x14ac:dyDescent="0.3">
      <c r="A44" s="19">
        <v>43468</v>
      </c>
      <c r="B44" s="20">
        <v>4105.4043000000001</v>
      </c>
      <c r="C44" s="20">
        <v>1.0005999999999999</v>
      </c>
      <c r="D44" s="20">
        <v>2.0999999999999999E-3</v>
      </c>
      <c r="E44" s="20">
        <v>2834.4</v>
      </c>
      <c r="F44" s="20">
        <v>11623.9004</v>
      </c>
      <c r="G44" s="20">
        <v>48.2</v>
      </c>
      <c r="H44" s="20">
        <v>1780.75</v>
      </c>
      <c r="I44" s="20">
        <v>94.5</v>
      </c>
      <c r="J44" s="20">
        <v>2.94</v>
      </c>
      <c r="K44" s="20">
        <v>77.61</v>
      </c>
      <c r="L44" s="20">
        <v>60.14</v>
      </c>
      <c r="M44" s="20">
        <v>1293</v>
      </c>
      <c r="N44" s="20">
        <v>1173.3100999999999</v>
      </c>
      <c r="O44" s="20">
        <v>1634.5667000000001</v>
      </c>
      <c r="P44" s="20">
        <v>397.38940000000002</v>
      </c>
      <c r="Q44" s="20">
        <v>10.192299999999999</v>
      </c>
      <c r="R44" s="20">
        <v>257.68950000000001</v>
      </c>
      <c r="S44" s="20">
        <v>92.6</v>
      </c>
      <c r="T44" s="20">
        <v>327.06920000000002</v>
      </c>
      <c r="U44" s="20">
        <v>10360.2109</v>
      </c>
      <c r="V44" s="20">
        <v>112.53830000000001</v>
      </c>
      <c r="W44" s="20">
        <v>35.829500000000003</v>
      </c>
      <c r="X44" s="20">
        <v>96.583600000000004</v>
      </c>
      <c r="Y44" s="20">
        <v>1333.6975</v>
      </c>
      <c r="Z44" s="20">
        <v>317.81580000000002</v>
      </c>
      <c r="AA44" s="20">
        <v>484.06689999999998</v>
      </c>
      <c r="AC44" s="22">
        <f t="shared" si="2"/>
        <v>0.30333731077350889</v>
      </c>
      <c r="AD44" s="22">
        <f t="shared" si="3"/>
        <v>5.3967619428343383E-3</v>
      </c>
      <c r="AE44" s="22">
        <f t="shared" si="4"/>
        <v>0.19047619047619047</v>
      </c>
      <c r="AF44" s="22">
        <f t="shared" si="5"/>
        <v>3.9313434942139347E-2</v>
      </c>
      <c r="AG44" s="22">
        <f t="shared" si="6"/>
        <v>1.0689183124796831E-2</v>
      </c>
      <c r="AH44" s="22">
        <f t="shared" si="7"/>
        <v>-6.8464730290456521E-2</v>
      </c>
      <c r="AI44" s="22">
        <f t="shared" si="8"/>
        <v>8.1858767373297781E-2</v>
      </c>
      <c r="AJ44" s="22">
        <f t="shared" si="9"/>
        <v>-2.8042328042328091E-2</v>
      </c>
      <c r="AK44" s="22">
        <f t="shared" si="10"/>
        <v>-1.3605442176870763E-2</v>
      </c>
      <c r="AL44" s="22">
        <f t="shared" si="11"/>
        <v>-2.1002448138126462E-2</v>
      </c>
      <c r="AM44" s="22">
        <f t="shared" si="12"/>
        <v>6.2687063518456876E-2</v>
      </c>
      <c r="AN44" s="22">
        <f t="shared" si="13"/>
        <v>-7.8886310904873191E-3</v>
      </c>
      <c r="AO44" s="22">
        <f t="shared" si="14"/>
        <v>1.2929148057278406E-2</v>
      </c>
      <c r="AP44" s="22">
        <f t="shared" si="15"/>
        <v>2.982178702160021E-2</v>
      </c>
      <c r="AQ44" s="22">
        <f t="shared" si="16"/>
        <v>1.7478322270296998E-2</v>
      </c>
      <c r="AR44" s="22">
        <f t="shared" si="17"/>
        <v>-1.5550955132796362E-2</v>
      </c>
      <c r="AS44" s="22">
        <f t="shared" si="18"/>
        <v>1.3793344315542466E-2</v>
      </c>
      <c r="AT44" s="22">
        <f t="shared" si="19"/>
        <v>0.14639956803455734</v>
      </c>
      <c r="AU44" s="22">
        <f t="shared" si="20"/>
        <v>3.6780595665993454E-2</v>
      </c>
      <c r="AV44" s="22">
        <f t="shared" si="21"/>
        <v>-5.0770781123770092E-3</v>
      </c>
      <c r="AW44" s="22">
        <f t="shared" si="22"/>
        <v>4.4879832021631705E-2</v>
      </c>
      <c r="AX44" s="22">
        <f t="shared" si="23"/>
        <v>-4.3796313093958927E-2</v>
      </c>
      <c r="AY44" s="22">
        <f t="shared" si="24"/>
        <v>2.3353861318070601E-2</v>
      </c>
      <c r="AZ44" s="22">
        <f t="shared" si="25"/>
        <v>2.1676054727552518E-2</v>
      </c>
      <c r="BA44" s="22">
        <f t="shared" si="26"/>
        <v>-3.3671076139071832E-2</v>
      </c>
      <c r="BB44" s="22">
        <f t="shared" si="27"/>
        <v>6.9481718332734532E-2</v>
      </c>
      <c r="BD44" s="18" t="s">
        <v>7</v>
      </c>
      <c r="BE44" s="6">
        <v>0.38991983682590226</v>
      </c>
    </row>
    <row r="45" spans="1:82" x14ac:dyDescent="0.3">
      <c r="A45" s="19">
        <v>43469</v>
      </c>
      <c r="B45" s="20">
        <v>5350.7266</v>
      </c>
      <c r="C45" s="20">
        <v>1.006</v>
      </c>
      <c r="D45" s="20">
        <v>2.5000000000000001E-3</v>
      </c>
      <c r="E45" s="20">
        <v>2945.83</v>
      </c>
      <c r="F45" s="20">
        <v>11748.1504</v>
      </c>
      <c r="G45" s="20">
        <v>44.9</v>
      </c>
      <c r="H45" s="20">
        <v>1926.52</v>
      </c>
      <c r="I45" s="20">
        <v>91.85</v>
      </c>
      <c r="J45" s="20">
        <v>2.9</v>
      </c>
      <c r="K45" s="20">
        <v>75.98</v>
      </c>
      <c r="L45" s="20">
        <v>63.91</v>
      </c>
      <c r="M45" s="20">
        <v>1282.8</v>
      </c>
      <c r="N45" s="20">
        <v>1188.48</v>
      </c>
      <c r="O45" s="20">
        <v>1683.3124</v>
      </c>
      <c r="P45" s="20">
        <v>404.33510000000001</v>
      </c>
      <c r="Q45" s="20">
        <v>10.033799999999999</v>
      </c>
      <c r="R45" s="20">
        <v>261.2439</v>
      </c>
      <c r="S45" s="20">
        <v>106.1566</v>
      </c>
      <c r="T45" s="20">
        <v>339.09899999999999</v>
      </c>
      <c r="U45" s="20">
        <v>10307.6113</v>
      </c>
      <c r="V45" s="20">
        <v>117.589</v>
      </c>
      <c r="W45" s="20">
        <v>34.260300000000001</v>
      </c>
      <c r="X45" s="20">
        <v>98.839200000000005</v>
      </c>
      <c r="Y45" s="20">
        <v>1362.6068</v>
      </c>
      <c r="Z45" s="20">
        <v>307.1146</v>
      </c>
      <c r="AA45" s="20">
        <v>517.70069999999998</v>
      </c>
      <c r="AC45" s="22">
        <f t="shared" si="2"/>
        <v>0.60249301468701466</v>
      </c>
      <c r="AD45" s="22">
        <f t="shared" si="3"/>
        <v>-2.4850894632205689E-3</v>
      </c>
      <c r="AE45" s="22">
        <f t="shared" si="4"/>
        <v>0.35999999999999988</v>
      </c>
      <c r="AF45" s="22">
        <f t="shared" si="5"/>
        <v>-6.5777726481161536E-2</v>
      </c>
      <c r="AG45" s="22">
        <f t="shared" si="6"/>
        <v>1.4866118840289877E-2</v>
      </c>
      <c r="AH45" s="22">
        <f t="shared" si="7"/>
        <v>0.1213808463251671</v>
      </c>
      <c r="AI45" s="22">
        <f t="shared" si="8"/>
        <v>-7.8613302742769342E-2</v>
      </c>
      <c r="AJ45" s="22">
        <f t="shared" si="9"/>
        <v>0.13881328252585745</v>
      </c>
      <c r="AK45" s="22">
        <f t="shared" si="10"/>
        <v>-8.6206896551724088E-2</v>
      </c>
      <c r="AL45" s="22">
        <f t="shared" si="11"/>
        <v>-0.10397473019215586</v>
      </c>
      <c r="AM45" s="22">
        <f t="shared" si="12"/>
        <v>-0.16288530746362062</v>
      </c>
      <c r="AN45" s="22">
        <f t="shared" si="13"/>
        <v>1.7929529154973478E-2</v>
      </c>
      <c r="AO45" s="22">
        <f t="shared" si="14"/>
        <v>-7.1393712977921298E-2</v>
      </c>
      <c r="AP45" s="22">
        <f t="shared" si="15"/>
        <v>1.7522831769076319E-2</v>
      </c>
      <c r="AQ45" s="22">
        <f t="shared" si="16"/>
        <v>3.9754401732622346E-2</v>
      </c>
      <c r="AR45" s="22">
        <f t="shared" si="17"/>
        <v>-2.6948912675157866E-2</v>
      </c>
      <c r="AS45" s="22">
        <f t="shared" si="18"/>
        <v>-7.5659565639618842E-2</v>
      </c>
      <c r="AT45" s="22">
        <f t="shared" si="19"/>
        <v>-7.9958288038614711E-2</v>
      </c>
      <c r="AU45" s="22">
        <f t="shared" si="20"/>
        <v>3.4919300853143209E-2</v>
      </c>
      <c r="AV45" s="22">
        <f t="shared" si="21"/>
        <v>5.6766876725357296E-2</v>
      </c>
      <c r="AW45" s="22">
        <f t="shared" si="22"/>
        <v>-3.9119305377199876E-4</v>
      </c>
      <c r="AX45" s="22">
        <f t="shared" si="23"/>
        <v>2.2410778656345665E-2</v>
      </c>
      <c r="AY45" s="22">
        <f t="shared" si="24"/>
        <v>-2.6706003286145585E-2</v>
      </c>
      <c r="AZ45" s="22">
        <f t="shared" si="25"/>
        <v>-4.4981354856000966E-2</v>
      </c>
      <c r="BA45" s="22">
        <f t="shared" si="26"/>
        <v>0.13728002511114745</v>
      </c>
      <c r="BB45" s="22">
        <f t="shared" si="27"/>
        <v>-0.12365387954854989</v>
      </c>
      <c r="BD45" s="18" t="s">
        <v>8</v>
      </c>
      <c r="BE45" s="6">
        <v>0.13375766342745293</v>
      </c>
    </row>
    <row r="46" spans="1:82" x14ac:dyDescent="0.3">
      <c r="A46" s="19">
        <v>43470</v>
      </c>
      <c r="B46" s="20">
        <v>8574.5020000000004</v>
      </c>
      <c r="C46" s="20">
        <v>1.0035000000000001</v>
      </c>
      <c r="D46" s="20">
        <v>3.3999999999999998E-3</v>
      </c>
      <c r="E46" s="20">
        <v>2752.06</v>
      </c>
      <c r="F46" s="20">
        <v>11922.799800000001</v>
      </c>
      <c r="G46" s="20">
        <v>50.35</v>
      </c>
      <c r="H46" s="20">
        <v>1775.0699</v>
      </c>
      <c r="I46" s="20">
        <v>104.6</v>
      </c>
      <c r="J46" s="20">
        <v>2.65</v>
      </c>
      <c r="K46" s="20">
        <v>68.08</v>
      </c>
      <c r="L46" s="20">
        <v>53.5</v>
      </c>
      <c r="M46" s="20">
        <v>1305.8</v>
      </c>
      <c r="N46" s="20">
        <v>1103.6300000000001</v>
      </c>
      <c r="O46" s="20">
        <v>1712.8088</v>
      </c>
      <c r="P46" s="20">
        <v>420.4092</v>
      </c>
      <c r="Q46" s="20">
        <v>9.7634000000000007</v>
      </c>
      <c r="R46" s="20">
        <v>241.47829999999999</v>
      </c>
      <c r="S46" s="20">
        <v>97.668499999999995</v>
      </c>
      <c r="T46" s="20">
        <v>350.94009999999997</v>
      </c>
      <c r="U46" s="20">
        <v>10892.742200000001</v>
      </c>
      <c r="V46" s="20">
        <v>117.54300000000001</v>
      </c>
      <c r="W46" s="20">
        <v>35.028100000000002</v>
      </c>
      <c r="X46" s="20">
        <v>96.199600000000004</v>
      </c>
      <c r="Y46" s="20">
        <v>1301.3149000000001</v>
      </c>
      <c r="Z46" s="20">
        <v>349.27530000000002</v>
      </c>
      <c r="AA46" s="20">
        <v>453.685</v>
      </c>
      <c r="AC46" s="22">
        <f t="shared" si="2"/>
        <v>0.26154910221025074</v>
      </c>
      <c r="AD46" s="22">
        <f t="shared" si="3"/>
        <v>-1.096163428001995E-2</v>
      </c>
      <c r="AE46" s="22">
        <f t="shared" si="4"/>
        <v>-2.9411764705882359E-2</v>
      </c>
      <c r="AF46" s="22">
        <f t="shared" si="5"/>
        <v>6.8930183208214979E-2</v>
      </c>
      <c r="AG46" s="22">
        <f t="shared" si="6"/>
        <v>-1.1234794028832096E-2</v>
      </c>
      <c r="AH46" s="22">
        <f t="shared" si="7"/>
        <v>1.9860973187686204E-2</v>
      </c>
      <c r="AI46" s="22">
        <f t="shared" si="8"/>
        <v>6.6791792255617821E-2</v>
      </c>
      <c r="AJ46" s="22">
        <f t="shared" si="9"/>
        <v>3.4894837476099561E-2</v>
      </c>
      <c r="AK46" s="22">
        <f t="shared" si="10"/>
        <v>2.2641509433962259E-2</v>
      </c>
      <c r="AL46" s="22">
        <f t="shared" si="11"/>
        <v>-7.2414806110458252E-2</v>
      </c>
      <c r="AM46" s="22">
        <f t="shared" si="12"/>
        <v>9.2897196261682247E-2</v>
      </c>
      <c r="AN46" s="22">
        <f t="shared" si="13"/>
        <v>7.9568080869964808E-2</v>
      </c>
      <c r="AO46" s="22">
        <f t="shared" si="14"/>
        <v>-2.0586609642724518E-2</v>
      </c>
      <c r="AP46" s="22">
        <f t="shared" si="15"/>
        <v>-5.0320853092311602E-4</v>
      </c>
      <c r="AQ46" s="22">
        <f t="shared" si="16"/>
        <v>3.1626329775847006E-2</v>
      </c>
      <c r="AR46" s="22">
        <f t="shared" si="17"/>
        <v>2.1969805600507986E-2</v>
      </c>
      <c r="AS46" s="22">
        <f t="shared" si="18"/>
        <v>1.9608387171849984E-3</v>
      </c>
      <c r="AT46" s="22">
        <f t="shared" si="19"/>
        <v>5.5115006373600561E-2</v>
      </c>
      <c r="AU46" s="22">
        <f t="shared" si="20"/>
        <v>-3.7641751398599377E-3</v>
      </c>
      <c r="AV46" s="22">
        <f t="shared" si="21"/>
        <v>4.0712668293939824E-2</v>
      </c>
      <c r="AW46" s="22">
        <f t="shared" si="22"/>
        <v>2.4453178836680856E-2</v>
      </c>
      <c r="AX46" s="22">
        <f t="shared" si="23"/>
        <v>5.310878980018896E-2</v>
      </c>
      <c r="AY46" s="22">
        <f t="shared" si="24"/>
        <v>6.5495074823596067E-2</v>
      </c>
      <c r="AZ46" s="22">
        <f t="shared" si="25"/>
        <v>-5.7925718056405895E-2</v>
      </c>
      <c r="BA46" s="22">
        <f t="shared" si="26"/>
        <v>2.4822826005732379E-2</v>
      </c>
      <c r="BB46" s="22">
        <f t="shared" si="27"/>
        <v>3.2971555153906484E-2</v>
      </c>
      <c r="BD46" s="18" t="s">
        <v>9</v>
      </c>
      <c r="BE46" s="6">
        <v>9.4059792291627864E-2</v>
      </c>
    </row>
    <row r="47" spans="1:82" x14ac:dyDescent="0.3">
      <c r="A47" s="19">
        <v>43471</v>
      </c>
      <c r="B47" s="20">
        <v>10817.1553</v>
      </c>
      <c r="C47" s="20">
        <v>0.99250000000000005</v>
      </c>
      <c r="D47" s="20">
        <v>3.3E-3</v>
      </c>
      <c r="E47" s="20">
        <v>2941.76</v>
      </c>
      <c r="F47" s="20">
        <v>11788.8496</v>
      </c>
      <c r="G47" s="20">
        <v>51.35</v>
      </c>
      <c r="H47" s="20">
        <v>1893.63</v>
      </c>
      <c r="I47" s="20">
        <v>108.25</v>
      </c>
      <c r="J47" s="20">
        <v>2.71</v>
      </c>
      <c r="K47" s="20">
        <v>63.15</v>
      </c>
      <c r="L47" s="20">
        <v>58.47</v>
      </c>
      <c r="M47" s="20">
        <v>1409.7</v>
      </c>
      <c r="N47" s="20">
        <v>1080.9100000000001</v>
      </c>
      <c r="O47" s="20">
        <v>1711.9468999999999</v>
      </c>
      <c r="P47" s="20">
        <v>433.70519999999999</v>
      </c>
      <c r="Q47" s="20">
        <v>9.9779</v>
      </c>
      <c r="R47" s="20">
        <v>241.95179999999999</v>
      </c>
      <c r="S47" s="20">
        <v>103.0515</v>
      </c>
      <c r="T47" s="20">
        <v>349.6191</v>
      </c>
      <c r="U47" s="20">
        <v>11336.2148</v>
      </c>
      <c r="V47" s="20">
        <v>120.4173</v>
      </c>
      <c r="W47" s="20">
        <v>36.888399999999997</v>
      </c>
      <c r="X47" s="20">
        <v>102.50020000000001</v>
      </c>
      <c r="Y47" s="20">
        <v>1225.9353000000001</v>
      </c>
      <c r="Z47" s="20">
        <v>357.94529999999997</v>
      </c>
      <c r="AA47" s="20">
        <v>468.64370000000002</v>
      </c>
      <c r="AC47" s="22">
        <f t="shared" si="2"/>
        <v>-6.7626596800362204E-2</v>
      </c>
      <c r="AD47" s="22">
        <f t="shared" si="3"/>
        <v>1.1385390428211517E-2</v>
      </c>
      <c r="AE47" s="22">
        <f t="shared" si="4"/>
        <v>-0.12121212121212122</v>
      </c>
      <c r="AF47" s="22">
        <f t="shared" si="5"/>
        <v>1.3128195366039375E-2</v>
      </c>
      <c r="AG47" s="22">
        <f t="shared" si="6"/>
        <v>-5.6905433758354107E-2</v>
      </c>
      <c r="AH47" s="22">
        <f t="shared" si="7"/>
        <v>0.18792599805258026</v>
      </c>
      <c r="AI47" s="22">
        <f t="shared" si="8"/>
        <v>-1.4179116300438888E-2</v>
      </c>
      <c r="AJ47" s="22">
        <f t="shared" si="9"/>
        <v>-7.9445727482678974E-2</v>
      </c>
      <c r="AK47" s="22">
        <f t="shared" si="10"/>
        <v>-1.8450184501844991E-2</v>
      </c>
      <c r="AL47" s="22">
        <f t="shared" si="11"/>
        <v>1.1084718923197734E-3</v>
      </c>
      <c r="AM47" s="22">
        <f t="shared" si="12"/>
        <v>1.8813066529843603E-3</v>
      </c>
      <c r="AN47" s="22">
        <f t="shared" si="13"/>
        <v>1.1633680925019485E-2</v>
      </c>
      <c r="AO47" s="22">
        <f t="shared" si="14"/>
        <v>0.12560721984253997</v>
      </c>
      <c r="AP47" s="22">
        <f t="shared" si="15"/>
        <v>-2.7114918108733455E-2</v>
      </c>
      <c r="AQ47" s="22">
        <f t="shared" si="16"/>
        <v>-2.85977664090723E-2</v>
      </c>
      <c r="AR47" s="22">
        <f t="shared" si="17"/>
        <v>7.2871045009470947E-2</v>
      </c>
      <c r="AS47" s="22">
        <f t="shared" si="18"/>
        <v>-1.3328274474502688E-2</v>
      </c>
      <c r="AT47" s="22">
        <f t="shared" si="19"/>
        <v>3.7566653566420527E-2</v>
      </c>
      <c r="AU47" s="22">
        <f t="shared" si="20"/>
        <v>-1.0120156478865217E-2</v>
      </c>
      <c r="AV47" s="22">
        <f t="shared" si="21"/>
        <v>-1.9869771698397876E-2</v>
      </c>
      <c r="AW47" s="22">
        <f t="shared" si="22"/>
        <v>-1.8181772884793057E-2</v>
      </c>
      <c r="AX47" s="22">
        <f t="shared" si="23"/>
        <v>-0.10341462356730025</v>
      </c>
      <c r="AY47" s="22">
        <f t="shared" si="24"/>
        <v>7.6515948261564271E-2</v>
      </c>
      <c r="AZ47" s="22">
        <f t="shared" si="25"/>
        <v>-6.9308143749511109E-2</v>
      </c>
      <c r="BA47" s="22">
        <f t="shared" si="26"/>
        <v>-8.0415359553540622E-2</v>
      </c>
      <c r="BB47" s="22">
        <f t="shared" si="27"/>
        <v>-0.14343775452438601</v>
      </c>
      <c r="BD47" s="18" t="s">
        <v>10</v>
      </c>
      <c r="BE47" s="6">
        <v>0.1253769342941263</v>
      </c>
    </row>
    <row r="48" spans="1:82" x14ac:dyDescent="0.3">
      <c r="A48" s="19">
        <v>43472</v>
      </c>
      <c r="B48" s="20">
        <v>10085.627899999999</v>
      </c>
      <c r="C48" s="20">
        <v>1.0038</v>
      </c>
      <c r="D48" s="20">
        <v>2.8999999999999998E-3</v>
      </c>
      <c r="E48" s="20">
        <v>2980.38</v>
      </c>
      <c r="F48" s="20">
        <v>11118</v>
      </c>
      <c r="G48" s="20">
        <v>61</v>
      </c>
      <c r="H48" s="20">
        <v>1866.78</v>
      </c>
      <c r="I48" s="20">
        <v>99.65</v>
      </c>
      <c r="J48" s="20">
        <v>2.66</v>
      </c>
      <c r="K48" s="20">
        <v>63.22</v>
      </c>
      <c r="L48" s="20">
        <v>58.58</v>
      </c>
      <c r="M48" s="20">
        <v>1426.1</v>
      </c>
      <c r="N48" s="20">
        <v>1216.6801</v>
      </c>
      <c r="O48" s="20">
        <v>1665.5275999999999</v>
      </c>
      <c r="P48" s="20">
        <v>421.30220000000003</v>
      </c>
      <c r="Q48" s="20">
        <v>10.705</v>
      </c>
      <c r="R48" s="20">
        <v>238.727</v>
      </c>
      <c r="S48" s="20">
        <v>106.9228</v>
      </c>
      <c r="T48" s="20">
        <v>346.08089999999999</v>
      </c>
      <c r="U48" s="20">
        <v>11110.9668</v>
      </c>
      <c r="V48" s="20">
        <v>118.22790000000001</v>
      </c>
      <c r="W48" s="20">
        <v>33.073599999999999</v>
      </c>
      <c r="X48" s="20">
        <v>110.34310000000001</v>
      </c>
      <c r="Y48" s="20">
        <v>1140.9680000000001</v>
      </c>
      <c r="Z48" s="20">
        <v>329.161</v>
      </c>
      <c r="AA48" s="20">
        <v>401.42250000000001</v>
      </c>
      <c r="AC48" s="22">
        <f t="shared" si="2"/>
        <v>-4.5110111587598811E-2</v>
      </c>
      <c r="AD48" s="22">
        <f t="shared" si="3"/>
        <v>-9.962143853359251E-5</v>
      </c>
      <c r="AE48" s="22">
        <f t="shared" si="4"/>
        <v>-0.13793103448275856</v>
      </c>
      <c r="AF48" s="22">
        <f t="shared" si="5"/>
        <v>-1.8091652742267761E-2</v>
      </c>
      <c r="AG48" s="22">
        <f t="shared" si="6"/>
        <v>-8.5222162259399603E-3</v>
      </c>
      <c r="AH48" s="22">
        <f t="shared" si="7"/>
        <v>-4.2622950819672156E-2</v>
      </c>
      <c r="AI48" s="22">
        <f t="shared" si="8"/>
        <v>-4.847384265955279E-2</v>
      </c>
      <c r="AJ48" s="22">
        <f t="shared" si="9"/>
        <v>-6.0712493728048322E-2</v>
      </c>
      <c r="AK48" s="22">
        <f t="shared" si="10"/>
        <v>-4.8872180451127956E-2</v>
      </c>
      <c r="AL48" s="22">
        <f t="shared" si="11"/>
        <v>-6.5960139196456824E-2</v>
      </c>
      <c r="AM48" s="22">
        <f t="shared" si="12"/>
        <v>-5.9405940594059348E-2</v>
      </c>
      <c r="AN48" s="22">
        <f t="shared" si="13"/>
        <v>6.5212818175443443E-2</v>
      </c>
      <c r="AO48" s="22">
        <f t="shared" si="14"/>
        <v>-2.3490233792761273E-2</v>
      </c>
      <c r="AP48" s="22">
        <f t="shared" si="15"/>
        <v>8.9914030845240855E-2</v>
      </c>
      <c r="AQ48" s="22">
        <f t="shared" si="16"/>
        <v>-3.0496399021889831E-2</v>
      </c>
      <c r="AR48" s="22">
        <f t="shared" si="17"/>
        <v>1.5011676786548467E-2</v>
      </c>
      <c r="AS48" s="22">
        <f t="shared" si="18"/>
        <v>-9.0859014690420459E-2</v>
      </c>
      <c r="AT48" s="22">
        <f t="shared" si="19"/>
        <v>-4.6225875117374415E-2</v>
      </c>
      <c r="AU48" s="22">
        <f t="shared" si="20"/>
        <v>6.6248960864352835E-2</v>
      </c>
      <c r="AV48" s="22">
        <f t="shared" si="21"/>
        <v>0.10271603007579855</v>
      </c>
      <c r="AW48" s="22">
        <f t="shared" si="22"/>
        <v>6.9790633175417893E-2</v>
      </c>
      <c r="AX48" s="22">
        <f t="shared" si="23"/>
        <v>-8.4708045087320438E-2</v>
      </c>
      <c r="AY48" s="22">
        <f t="shared" si="24"/>
        <v>2.5147924972200197E-2</v>
      </c>
      <c r="AZ48" s="22">
        <f t="shared" si="25"/>
        <v>7.0568149150545656E-2</v>
      </c>
      <c r="BA48" s="22">
        <f t="shared" si="26"/>
        <v>-0.17564717569821453</v>
      </c>
      <c r="BB48" s="22">
        <f t="shared" si="27"/>
        <v>-0.18084462131544699</v>
      </c>
      <c r="BD48" s="18" t="s">
        <v>11</v>
      </c>
      <c r="BE48" s="6">
        <v>0.23613735585422868</v>
      </c>
    </row>
    <row r="49" spans="1:57" x14ac:dyDescent="0.3">
      <c r="A49" s="19">
        <v>43473</v>
      </c>
      <c r="B49" s="20">
        <v>9630.6641</v>
      </c>
      <c r="C49" s="20">
        <v>1.0037</v>
      </c>
      <c r="D49" s="20">
        <v>2.5000000000000001E-3</v>
      </c>
      <c r="E49" s="20">
        <v>2926.46</v>
      </c>
      <c r="F49" s="20">
        <v>11023.25</v>
      </c>
      <c r="G49" s="20">
        <v>58.4</v>
      </c>
      <c r="H49" s="20">
        <v>1776.29</v>
      </c>
      <c r="I49" s="20">
        <v>93.6</v>
      </c>
      <c r="J49" s="20">
        <v>2.5299999999999998</v>
      </c>
      <c r="K49" s="20">
        <v>59.05</v>
      </c>
      <c r="L49" s="20">
        <v>55.1</v>
      </c>
      <c r="M49" s="20">
        <v>1519.1</v>
      </c>
      <c r="N49" s="20">
        <v>1188.0999999999999</v>
      </c>
      <c r="O49" s="20">
        <v>1815.2819</v>
      </c>
      <c r="P49" s="20">
        <v>408.45400000000001</v>
      </c>
      <c r="Q49" s="20">
        <v>10.8657</v>
      </c>
      <c r="R49" s="20">
        <v>217.03649999999999</v>
      </c>
      <c r="S49" s="20">
        <v>101.9802</v>
      </c>
      <c r="T49" s="20">
        <v>369.00839999999999</v>
      </c>
      <c r="U49" s="20">
        <v>12252.2412</v>
      </c>
      <c r="V49" s="20">
        <v>126.4791</v>
      </c>
      <c r="W49" s="20">
        <v>30.271999999999998</v>
      </c>
      <c r="X49" s="20">
        <v>113.11799999999999</v>
      </c>
      <c r="Y49" s="20">
        <v>1221.4839999999999</v>
      </c>
      <c r="Z49" s="20">
        <v>271.34480000000002</v>
      </c>
      <c r="AA49" s="20">
        <v>328.82740000000001</v>
      </c>
      <c r="AC49" s="22">
        <f t="shared" si="2"/>
        <v>-4.4761098043072711E-2</v>
      </c>
      <c r="AD49" s="22">
        <f t="shared" si="3"/>
        <v>2.6900468267410105E-3</v>
      </c>
      <c r="AE49" s="22">
        <f t="shared" si="4"/>
        <v>4.0000000000000036E-2</v>
      </c>
      <c r="AF49" s="22">
        <f t="shared" si="5"/>
        <v>3.7963956452505832E-2</v>
      </c>
      <c r="AG49" s="22">
        <f t="shared" si="6"/>
        <v>7.7490776313700493E-2</v>
      </c>
      <c r="AH49" s="22">
        <f t="shared" si="7"/>
        <v>0.13099315068493156</v>
      </c>
      <c r="AI49" s="22">
        <f t="shared" si="8"/>
        <v>2.0829932049393207E-4</v>
      </c>
      <c r="AJ49" s="22">
        <f t="shared" si="9"/>
        <v>8.9209401709401837E-2</v>
      </c>
      <c r="AK49" s="22">
        <f t="shared" si="10"/>
        <v>3.9525691699604737E-2</v>
      </c>
      <c r="AL49" s="22">
        <f t="shared" si="11"/>
        <v>9.127857747671464E-2</v>
      </c>
      <c r="AM49" s="22">
        <f t="shared" si="12"/>
        <v>-1.6696914700544463E-2</v>
      </c>
      <c r="AN49" s="22">
        <f t="shared" si="13"/>
        <v>-5.0687907313540226E-3</v>
      </c>
      <c r="AO49" s="22">
        <f t="shared" si="14"/>
        <v>6.0609376315124974E-2</v>
      </c>
      <c r="AP49" s="22">
        <f t="shared" si="15"/>
        <v>0.15593275072042534</v>
      </c>
      <c r="AQ49" s="22">
        <f t="shared" si="16"/>
        <v>0.13035519299602893</v>
      </c>
      <c r="AR49" s="22">
        <f t="shared" si="17"/>
        <v>-0.1653552003092299</v>
      </c>
      <c r="AS49" s="22">
        <f t="shared" si="18"/>
        <v>4.8850308588647584E-2</v>
      </c>
      <c r="AT49" s="22">
        <f t="shared" si="19"/>
        <v>0.13708347306634039</v>
      </c>
      <c r="AU49" s="22">
        <f t="shared" si="20"/>
        <v>-6.4561402938252854E-2</v>
      </c>
      <c r="AV49" s="22">
        <f t="shared" si="21"/>
        <v>0.17883502815795049</v>
      </c>
      <c r="AW49" s="22">
        <f t="shared" si="22"/>
        <v>1.0151084250283215E-2</v>
      </c>
      <c r="AX49" s="22">
        <f t="shared" si="23"/>
        <v>8.9974233615222055E-2</v>
      </c>
      <c r="AY49" s="22">
        <f t="shared" si="24"/>
        <v>3.5598224862533057E-2</v>
      </c>
      <c r="AZ49" s="22">
        <f t="shared" si="25"/>
        <v>0.17933538220721679</v>
      </c>
      <c r="BA49" s="22">
        <f t="shared" si="26"/>
        <v>0.14077034090942586</v>
      </c>
      <c r="BB49" s="22">
        <f t="shared" si="27"/>
        <v>0.10336334502538413</v>
      </c>
      <c r="BD49" s="18" t="s">
        <v>12</v>
      </c>
      <c r="BE49" s="6">
        <v>8.9868282706137698E-2</v>
      </c>
    </row>
    <row r="50" spans="1:57" x14ac:dyDescent="0.3">
      <c r="A50" s="19">
        <v>43475</v>
      </c>
      <c r="B50" s="20">
        <v>9199.5849999999991</v>
      </c>
      <c r="C50" s="20">
        <v>1.0064</v>
      </c>
      <c r="D50" s="20">
        <v>2.5999999999999999E-3</v>
      </c>
      <c r="E50" s="20">
        <v>3037.56</v>
      </c>
      <c r="F50" s="20">
        <v>11877.450199999999</v>
      </c>
      <c r="G50" s="20">
        <v>66.05</v>
      </c>
      <c r="H50" s="20">
        <v>1776.66</v>
      </c>
      <c r="I50" s="20">
        <v>101.95</v>
      </c>
      <c r="J50" s="20">
        <v>2.63</v>
      </c>
      <c r="K50" s="20">
        <v>64.44</v>
      </c>
      <c r="L50" s="20">
        <v>54.18</v>
      </c>
      <c r="M50" s="20">
        <v>1511.4</v>
      </c>
      <c r="N50" s="20">
        <v>1260.1099999999999</v>
      </c>
      <c r="O50" s="20">
        <v>2098.3438000000001</v>
      </c>
      <c r="P50" s="20">
        <v>461.69810000000001</v>
      </c>
      <c r="Q50" s="20">
        <v>9.0690000000000008</v>
      </c>
      <c r="R50" s="20">
        <v>227.6388</v>
      </c>
      <c r="S50" s="20">
        <v>115.96</v>
      </c>
      <c r="T50" s="20">
        <v>345.18470000000002</v>
      </c>
      <c r="U50" s="20">
        <v>14443.3711</v>
      </c>
      <c r="V50" s="20">
        <v>127.76300000000001</v>
      </c>
      <c r="W50" s="20">
        <v>32.995699999999999</v>
      </c>
      <c r="X50" s="20">
        <v>117.1448</v>
      </c>
      <c r="Y50" s="20">
        <v>1440.5392999999999</v>
      </c>
      <c r="Z50" s="20">
        <v>309.5421</v>
      </c>
      <c r="AA50" s="20">
        <v>362.81610000000001</v>
      </c>
      <c r="AC50" s="22">
        <f t="shared" si="2"/>
        <v>-0.17717702483318531</v>
      </c>
      <c r="AD50" s="22">
        <f t="shared" si="3"/>
        <v>-4.670111287758294E-3</v>
      </c>
      <c r="AE50" s="22">
        <f t="shared" si="4"/>
        <v>-0.11538461538461531</v>
      </c>
      <c r="AF50" s="22">
        <f t="shared" si="5"/>
        <v>3.404706409091518E-2</v>
      </c>
      <c r="AG50" s="22">
        <f t="shared" si="6"/>
        <v>1.5036863720127469E-2</v>
      </c>
      <c r="AH50" s="22">
        <f t="shared" si="7"/>
        <v>-3.709311127933379E-2</v>
      </c>
      <c r="AI50" s="22">
        <f t="shared" si="8"/>
        <v>1.3587293010480339E-2</v>
      </c>
      <c r="AJ50" s="22">
        <f t="shared" si="9"/>
        <v>0.16282491417361444</v>
      </c>
      <c r="AK50" s="22">
        <f t="shared" si="10"/>
        <v>3.8022813688214363E-3</v>
      </c>
      <c r="AL50" s="22">
        <f t="shared" si="11"/>
        <v>-6.2073246430771611E-4</v>
      </c>
      <c r="AM50" s="22">
        <f t="shared" si="12"/>
        <v>1.8272425249169499E-2</v>
      </c>
      <c r="AN50" s="22">
        <f t="shared" si="13"/>
        <v>-3.0303030303030387E-2</v>
      </c>
      <c r="AO50" s="22">
        <f t="shared" si="14"/>
        <v>3.5592130845719883E-2</v>
      </c>
      <c r="AP50" s="22">
        <f t="shared" si="15"/>
        <v>-5.9517415592239997E-2</v>
      </c>
      <c r="AQ50" s="22">
        <f t="shared" si="16"/>
        <v>0.10700802104232188</v>
      </c>
      <c r="AR50" s="22">
        <f t="shared" si="17"/>
        <v>3.7578564340059462E-2</v>
      </c>
      <c r="AS50" s="22">
        <f t="shared" si="18"/>
        <v>-4.3663909667420508E-2</v>
      </c>
      <c r="AT50" s="22">
        <f t="shared" si="19"/>
        <v>6.3204553294239352E-2</v>
      </c>
      <c r="AU50" s="22">
        <f t="shared" si="20"/>
        <v>-1.6263756765581006E-2</v>
      </c>
      <c r="AV50" s="22">
        <f t="shared" si="21"/>
        <v>-3.2986585797826651E-2</v>
      </c>
      <c r="AW50" s="22">
        <f t="shared" si="22"/>
        <v>-9.7688689213623059E-3</v>
      </c>
      <c r="AX50" s="22">
        <f t="shared" si="23"/>
        <v>3.9096003418626069E-3</v>
      </c>
      <c r="AY50" s="22">
        <f t="shared" si="24"/>
        <v>-1.3415875053779613E-2</v>
      </c>
      <c r="AZ50" s="22">
        <f t="shared" si="25"/>
        <v>5.9275439413558617E-2</v>
      </c>
      <c r="BA50" s="22">
        <f t="shared" si="26"/>
        <v>9.4270213970894412E-2</v>
      </c>
      <c r="BB50" s="22">
        <f t="shared" si="27"/>
        <v>0.12337407298077441</v>
      </c>
      <c r="BD50" s="18" t="s">
        <v>13</v>
      </c>
      <c r="BE50" s="6">
        <v>0.2996925750854213</v>
      </c>
    </row>
    <row r="51" spans="1:57" x14ac:dyDescent="0.3">
      <c r="A51" s="19">
        <v>43476</v>
      </c>
      <c r="B51" s="20">
        <v>7569.6298999999999</v>
      </c>
      <c r="C51" s="20">
        <v>1.0017</v>
      </c>
      <c r="D51" s="20">
        <v>2.3E-3</v>
      </c>
      <c r="E51" s="20">
        <v>3140.98</v>
      </c>
      <c r="F51" s="20">
        <v>12056.049800000001</v>
      </c>
      <c r="G51" s="20">
        <v>63.6</v>
      </c>
      <c r="H51" s="20">
        <v>1800.8</v>
      </c>
      <c r="I51" s="20">
        <v>118.55</v>
      </c>
      <c r="J51" s="20">
        <v>2.64</v>
      </c>
      <c r="K51" s="20">
        <v>64.400000000000006</v>
      </c>
      <c r="L51" s="20">
        <v>55.17</v>
      </c>
      <c r="M51" s="20">
        <v>1465.6</v>
      </c>
      <c r="N51" s="20">
        <v>1304.96</v>
      </c>
      <c r="O51" s="20">
        <v>1973.4558</v>
      </c>
      <c r="P51" s="20">
        <v>511.1035</v>
      </c>
      <c r="Q51" s="20">
        <v>9.4098000000000006</v>
      </c>
      <c r="R51" s="20">
        <v>217.69919999999999</v>
      </c>
      <c r="S51" s="20">
        <v>123.28919999999999</v>
      </c>
      <c r="T51" s="20">
        <v>339.57069999999999</v>
      </c>
      <c r="U51" s="20">
        <v>13966.9336</v>
      </c>
      <c r="V51" s="20">
        <v>126.5149</v>
      </c>
      <c r="W51" s="20">
        <v>33.124699999999997</v>
      </c>
      <c r="X51" s="20">
        <v>115.5732</v>
      </c>
      <c r="Y51" s="20">
        <v>1525.9278999999999</v>
      </c>
      <c r="Z51" s="20">
        <v>338.72269999999997</v>
      </c>
      <c r="AA51" s="20">
        <v>407.57819999999998</v>
      </c>
      <c r="AC51" s="22">
        <f t="shared" si="2"/>
        <v>0.23526901889879714</v>
      </c>
      <c r="AD51" s="22">
        <f t="shared" si="3"/>
        <v>-1.0981331736049649E-3</v>
      </c>
      <c r="AE51" s="22">
        <f t="shared" si="4"/>
        <v>4.3478260869565188E-2</v>
      </c>
      <c r="AF51" s="22">
        <f t="shared" si="5"/>
        <v>2.6915166604053464E-2</v>
      </c>
      <c r="AG51" s="22">
        <f t="shared" si="6"/>
        <v>-7.7927846648411236E-3</v>
      </c>
      <c r="AH51" s="22">
        <f t="shared" si="7"/>
        <v>-4.0094339622641528E-2</v>
      </c>
      <c r="AI51" s="22">
        <f t="shared" si="8"/>
        <v>0.11545979564637943</v>
      </c>
      <c r="AJ51" s="22">
        <f t="shared" si="9"/>
        <v>-0.13412062420919435</v>
      </c>
      <c r="AK51" s="22">
        <f t="shared" si="10"/>
        <v>-4.5454545454545525E-2</v>
      </c>
      <c r="AL51" s="22">
        <f t="shared" si="11"/>
        <v>4.8136645962732816E-2</v>
      </c>
      <c r="AM51" s="22">
        <f t="shared" si="12"/>
        <v>-6.5434112742432493E-2</v>
      </c>
      <c r="AN51" s="22">
        <f t="shared" si="13"/>
        <v>8.0035480349345045E-2</v>
      </c>
      <c r="AO51" s="22">
        <f t="shared" si="14"/>
        <v>9.9060507601765657E-2</v>
      </c>
      <c r="AP51" s="22">
        <f t="shared" si="15"/>
        <v>-5.1589703706567125E-4</v>
      </c>
      <c r="AQ51" s="22">
        <f t="shared" si="16"/>
        <v>2.5458444326833973E-2</v>
      </c>
      <c r="AR51" s="22">
        <f t="shared" si="17"/>
        <v>0.11495462177729587</v>
      </c>
      <c r="AS51" s="22">
        <f t="shared" si="18"/>
        <v>-4.5657494377563057E-2</v>
      </c>
      <c r="AT51" s="22">
        <f t="shared" si="19"/>
        <v>4.5535213141134623E-3</v>
      </c>
      <c r="AU51" s="22">
        <f t="shared" si="20"/>
        <v>-0.11723007903803229</v>
      </c>
      <c r="AV51" s="22">
        <f t="shared" si="21"/>
        <v>6.6769731045331238E-2</v>
      </c>
      <c r="AW51" s="22">
        <f t="shared" si="22"/>
        <v>5.2894955455839554E-2</v>
      </c>
      <c r="AX51" s="22">
        <f t="shared" si="23"/>
        <v>-2.3378324935772965E-2</v>
      </c>
      <c r="AY51" s="22">
        <f t="shared" si="24"/>
        <v>2.0973720551131336E-2</v>
      </c>
      <c r="AZ51" s="22">
        <f t="shared" si="25"/>
        <v>-8.9933279285344891E-2</v>
      </c>
      <c r="BA51" s="22">
        <f t="shared" si="26"/>
        <v>-6.8450977746693509E-2</v>
      </c>
      <c r="BB51" s="22">
        <f t="shared" si="27"/>
        <v>2.6198653411787065E-2</v>
      </c>
      <c r="BD51" s="18" t="s">
        <v>14</v>
      </c>
      <c r="BE51" s="6">
        <v>0.20201106972509658</v>
      </c>
    </row>
    <row r="52" spans="1:57" x14ac:dyDescent="0.3">
      <c r="A52" s="19">
        <v>43831</v>
      </c>
      <c r="B52" s="20">
        <v>9350.5293000000001</v>
      </c>
      <c r="C52" s="20">
        <v>1.0005999999999999</v>
      </c>
      <c r="D52" s="20">
        <v>2.3999999999999998E-3</v>
      </c>
      <c r="E52" s="20">
        <v>3225.52</v>
      </c>
      <c r="F52" s="20">
        <v>11962.0996</v>
      </c>
      <c r="G52" s="20">
        <v>61.05</v>
      </c>
      <c r="H52" s="20">
        <v>2008.72</v>
      </c>
      <c r="I52" s="20">
        <v>102.65</v>
      </c>
      <c r="J52" s="20">
        <v>2.52</v>
      </c>
      <c r="K52" s="20">
        <v>67.5</v>
      </c>
      <c r="L52" s="20">
        <v>51.56</v>
      </c>
      <c r="M52" s="20">
        <v>1582.9</v>
      </c>
      <c r="N52" s="20">
        <v>1434.23</v>
      </c>
      <c r="O52" s="20">
        <v>1972.4376999999999</v>
      </c>
      <c r="P52" s="20">
        <v>524.11540000000002</v>
      </c>
      <c r="Q52" s="20">
        <v>10.4915</v>
      </c>
      <c r="R52" s="20">
        <v>207.75960000000001</v>
      </c>
      <c r="S52" s="20">
        <v>123.8506</v>
      </c>
      <c r="T52" s="20">
        <v>299.76280000000003</v>
      </c>
      <c r="U52" s="20">
        <v>14899.502</v>
      </c>
      <c r="V52" s="20">
        <v>133.20689999999999</v>
      </c>
      <c r="W52" s="20">
        <v>32.350299999999997</v>
      </c>
      <c r="X52" s="20">
        <v>117.99720000000001</v>
      </c>
      <c r="Y52" s="20">
        <v>1388.6962000000001</v>
      </c>
      <c r="Z52" s="20">
        <v>315.53680000000003</v>
      </c>
      <c r="AA52" s="20">
        <v>418.25619999999998</v>
      </c>
      <c r="AC52" s="22">
        <f t="shared" si="2"/>
        <v>-8.0318501328047853E-2</v>
      </c>
      <c r="AD52" s="22">
        <f t="shared" si="3"/>
        <v>5.7965220867479683E-3</v>
      </c>
      <c r="AE52" s="22">
        <f t="shared" si="4"/>
        <v>-8.3333333333333148E-2</v>
      </c>
      <c r="AF52" s="22">
        <f t="shared" si="5"/>
        <v>-8.4110469009648137E-2</v>
      </c>
      <c r="AG52" s="22">
        <f t="shared" si="6"/>
        <v>-6.356322263024794E-2</v>
      </c>
      <c r="AH52" s="22">
        <f t="shared" si="7"/>
        <v>-0.22522522522522526</v>
      </c>
      <c r="AI52" s="22">
        <f t="shared" si="8"/>
        <v>-6.2213748058465135E-2</v>
      </c>
      <c r="AJ52" s="22">
        <f t="shared" si="9"/>
        <v>7.2576716999512847E-2</v>
      </c>
      <c r="AK52" s="22">
        <f t="shared" si="10"/>
        <v>1.1904761904761862E-2</v>
      </c>
      <c r="AL52" s="22">
        <f t="shared" si="11"/>
        <v>-8.7555555555555498E-2</v>
      </c>
      <c r="AM52" s="22">
        <f t="shared" si="12"/>
        <v>-0.13188518231186974</v>
      </c>
      <c r="AN52" s="22">
        <f t="shared" si="13"/>
        <v>-1.1876934740034262E-2</v>
      </c>
      <c r="AO52" s="22">
        <f t="shared" si="14"/>
        <v>-6.6167908912796447E-2</v>
      </c>
      <c r="AP52" s="22">
        <f t="shared" si="15"/>
        <v>6.9067327196189909E-2</v>
      </c>
      <c r="AQ52" s="22">
        <f t="shared" si="16"/>
        <v>-5.402836856158022E-2</v>
      </c>
      <c r="AR52" s="22">
        <f t="shared" si="17"/>
        <v>-8.119906591049908E-2</v>
      </c>
      <c r="AS52" s="22">
        <f t="shared" si="18"/>
        <v>-0.15989778571002256</v>
      </c>
      <c r="AT52" s="22">
        <f t="shared" si="19"/>
        <v>-0.11713952132650152</v>
      </c>
      <c r="AU52" s="22">
        <f t="shared" si="20"/>
        <v>-5.2639953990288424E-2</v>
      </c>
      <c r="AV52" s="22">
        <f t="shared" si="21"/>
        <v>2.7305597193785447E-2</v>
      </c>
      <c r="AW52" s="22">
        <f t="shared" si="22"/>
        <v>-7.0342452230327313E-2</v>
      </c>
      <c r="AX52" s="22">
        <f t="shared" si="23"/>
        <v>-9.2907948303415977E-2</v>
      </c>
      <c r="AY52" s="22">
        <f t="shared" si="24"/>
        <v>-8.6000345770916642E-2</v>
      </c>
      <c r="AZ52" s="22">
        <f t="shared" si="25"/>
        <v>-5.8796445183619039E-2</v>
      </c>
      <c r="BA52" s="22">
        <f t="shared" si="26"/>
        <v>-4.8516369564501005E-2</v>
      </c>
      <c r="BB52" s="22">
        <f t="shared" si="27"/>
        <v>-0.12981540978950212</v>
      </c>
      <c r="BD52" s="18" t="s">
        <v>15</v>
      </c>
      <c r="BE52" s="6">
        <v>0.22283392580373351</v>
      </c>
    </row>
    <row r="53" spans="1:57" x14ac:dyDescent="0.3">
      <c r="A53" s="19">
        <v>43832</v>
      </c>
      <c r="B53" s="20">
        <v>8599.5087999999996</v>
      </c>
      <c r="C53" s="20">
        <v>1.0064</v>
      </c>
      <c r="D53" s="20">
        <v>2.2000000000000001E-3</v>
      </c>
      <c r="E53" s="20">
        <v>2954.22</v>
      </c>
      <c r="F53" s="20">
        <v>11201.75</v>
      </c>
      <c r="G53" s="20">
        <v>47.3</v>
      </c>
      <c r="H53" s="20">
        <v>1883.75</v>
      </c>
      <c r="I53" s="20">
        <v>110.1</v>
      </c>
      <c r="J53" s="20">
        <v>2.5499999999999998</v>
      </c>
      <c r="K53" s="20">
        <v>61.59</v>
      </c>
      <c r="L53" s="20">
        <v>44.76</v>
      </c>
      <c r="M53" s="20">
        <v>1564.1</v>
      </c>
      <c r="N53" s="20">
        <v>1339.33</v>
      </c>
      <c r="O53" s="20">
        <v>2108.6687000000002</v>
      </c>
      <c r="P53" s="20">
        <v>495.79829999999998</v>
      </c>
      <c r="Q53" s="20">
        <v>9.6395999999999997</v>
      </c>
      <c r="R53" s="20">
        <v>174.5393</v>
      </c>
      <c r="S53" s="20">
        <v>109.3428</v>
      </c>
      <c r="T53" s="20">
        <v>283.98329999999999</v>
      </c>
      <c r="U53" s="20">
        <v>15306.3418</v>
      </c>
      <c r="V53" s="20">
        <v>123.8368</v>
      </c>
      <c r="W53" s="20">
        <v>29.3447</v>
      </c>
      <c r="X53" s="20">
        <v>107.8494</v>
      </c>
      <c r="Y53" s="20">
        <v>1307.0458000000001</v>
      </c>
      <c r="Z53" s="20">
        <v>300.22809999999998</v>
      </c>
      <c r="AA53" s="20">
        <v>363.96010000000001</v>
      </c>
      <c r="AC53" s="22">
        <f t="shared" si="2"/>
        <v>6.8660782113509899E-3</v>
      </c>
      <c r="AD53" s="22">
        <f t="shared" si="3"/>
        <v>-1.2917329093797836E-3</v>
      </c>
      <c r="AE53" s="22">
        <f t="shared" si="4"/>
        <v>9.0909090909090828E-2</v>
      </c>
      <c r="AF53" s="22">
        <f t="shared" si="5"/>
        <v>-1.4145865913845257E-2</v>
      </c>
      <c r="AG53" s="22">
        <f t="shared" si="6"/>
        <v>-0.11978928292454305</v>
      </c>
      <c r="AH53" s="22">
        <f t="shared" si="7"/>
        <v>-0.33086680761099363</v>
      </c>
      <c r="AI53" s="22">
        <f t="shared" si="8"/>
        <v>0.31333775713337753</v>
      </c>
      <c r="AJ53" s="22">
        <f t="shared" si="9"/>
        <v>-4.9500454132606619E-2</v>
      </c>
      <c r="AK53" s="22">
        <f t="shared" si="10"/>
        <v>-7.8431372549019551E-2</v>
      </c>
      <c r="AL53" s="22">
        <f t="shared" si="11"/>
        <v>-5.7314499106997929E-2</v>
      </c>
      <c r="AM53" s="22">
        <f t="shared" si="12"/>
        <v>-0.57908847184986589</v>
      </c>
      <c r="AN53" s="22">
        <f t="shared" si="13"/>
        <v>7.6785371779298117E-2</v>
      </c>
      <c r="AO53" s="22">
        <f t="shared" si="14"/>
        <v>6.9661696519902616E-3</v>
      </c>
      <c r="AP53" s="22">
        <f t="shared" si="15"/>
        <v>9.3112303511688754E-3</v>
      </c>
      <c r="AQ53" s="22">
        <f t="shared" si="16"/>
        <v>-0.23549516002777737</v>
      </c>
      <c r="AR53" s="22">
        <f t="shared" si="17"/>
        <v>-8.3416324328810298E-2</v>
      </c>
      <c r="AS53" s="22">
        <f t="shared" si="18"/>
        <v>-7.8461412415427367E-2</v>
      </c>
      <c r="AT53" s="22">
        <f t="shared" si="19"/>
        <v>-0.17526439783872372</v>
      </c>
      <c r="AU53" s="22">
        <f t="shared" si="20"/>
        <v>-2.6403665285951616E-2</v>
      </c>
      <c r="AV53" s="22">
        <f t="shared" si="21"/>
        <v>0.13599206310680967</v>
      </c>
      <c r="AW53" s="22">
        <f t="shared" si="22"/>
        <v>8.7348833303186879E-3</v>
      </c>
      <c r="AX53" s="22">
        <f t="shared" si="23"/>
        <v>0.14781544878632258</v>
      </c>
      <c r="AY53" s="22">
        <f t="shared" si="24"/>
        <v>4.0978438452137889E-2</v>
      </c>
      <c r="AZ53" s="22">
        <f t="shared" si="25"/>
        <v>0.10337564299583057</v>
      </c>
      <c r="BA53" s="22">
        <f t="shared" si="26"/>
        <v>-0.37128703142710495</v>
      </c>
      <c r="BB53" s="22">
        <f t="shared" si="27"/>
        <v>-0.21859841229849097</v>
      </c>
      <c r="BD53" s="18" t="s">
        <v>16</v>
      </c>
      <c r="BE53" s="6">
        <v>0.24615393406231834</v>
      </c>
    </row>
    <row r="54" spans="1:57" x14ac:dyDescent="0.3">
      <c r="A54" s="19">
        <v>43834</v>
      </c>
      <c r="B54" s="20">
        <v>8658.5537000000004</v>
      </c>
      <c r="C54" s="20">
        <v>1.0051000000000001</v>
      </c>
      <c r="D54" s="20">
        <v>2.3999999999999998E-3</v>
      </c>
      <c r="E54" s="20">
        <v>2912.43</v>
      </c>
      <c r="F54" s="20">
        <v>9859.9004000000004</v>
      </c>
      <c r="G54" s="20">
        <v>31.65</v>
      </c>
      <c r="H54" s="20">
        <v>2474</v>
      </c>
      <c r="I54" s="20">
        <v>104.65</v>
      </c>
      <c r="J54" s="20">
        <v>2.35</v>
      </c>
      <c r="K54" s="20">
        <v>58.06</v>
      </c>
      <c r="L54" s="20">
        <v>18.84</v>
      </c>
      <c r="M54" s="20">
        <v>1684.2</v>
      </c>
      <c r="N54" s="20">
        <v>1348.66</v>
      </c>
      <c r="O54" s="20">
        <v>2128.3029999999999</v>
      </c>
      <c r="P54" s="20">
        <v>379.04020000000003</v>
      </c>
      <c r="Q54" s="20">
        <v>8.8354999999999997</v>
      </c>
      <c r="R54" s="20">
        <v>160.84469999999999</v>
      </c>
      <c r="S54" s="20">
        <v>90.178899999999999</v>
      </c>
      <c r="T54" s="20">
        <v>276.48509999999999</v>
      </c>
      <c r="U54" s="20">
        <v>17387.882799999999</v>
      </c>
      <c r="V54" s="20">
        <v>124.91849999999999</v>
      </c>
      <c r="W54" s="20">
        <v>33.682299999999998</v>
      </c>
      <c r="X54" s="20">
        <v>112.2689</v>
      </c>
      <c r="Y54" s="20">
        <v>1442.1624999999999</v>
      </c>
      <c r="Z54" s="20">
        <v>188.75729999999999</v>
      </c>
      <c r="AA54" s="20">
        <v>284.399</v>
      </c>
      <c r="AC54" s="22">
        <f t="shared" si="2"/>
        <v>9.2683481307045623E-2</v>
      </c>
      <c r="AD54" s="22">
        <f t="shared" si="3"/>
        <v>-7.0639737339569519E-3</v>
      </c>
      <c r="AE54" s="22">
        <f t="shared" si="4"/>
        <v>8.3333333333333481E-2</v>
      </c>
      <c r="AF54" s="22">
        <f t="shared" si="5"/>
        <v>4.528177501261843E-2</v>
      </c>
      <c r="AG54" s="22">
        <f t="shared" si="6"/>
        <v>-2.8357345272980616E-2</v>
      </c>
      <c r="AH54" s="22">
        <f t="shared" si="7"/>
        <v>0.15007898894154814</v>
      </c>
      <c r="AI54" s="22">
        <f t="shared" si="8"/>
        <v>-1.278492320129343E-2</v>
      </c>
      <c r="AJ54" s="22">
        <f t="shared" si="9"/>
        <v>-7.9789775441949429E-2</v>
      </c>
      <c r="AK54" s="22">
        <f t="shared" si="10"/>
        <v>3.4042553191489411E-2</v>
      </c>
      <c r="AL54" s="22">
        <f t="shared" si="11"/>
        <v>-8.0950740613158212E-3</v>
      </c>
      <c r="AM54" s="22">
        <f t="shared" si="12"/>
        <v>0.88375796178343968</v>
      </c>
      <c r="AN54" s="22">
        <f t="shared" si="13"/>
        <v>3.1290820567628552E-2</v>
      </c>
      <c r="AO54" s="22">
        <f t="shared" si="14"/>
        <v>5.9510921952159901E-2</v>
      </c>
      <c r="AP54" s="22">
        <f t="shared" si="15"/>
        <v>-6.2710572695711009E-2</v>
      </c>
      <c r="AQ54" s="22">
        <f t="shared" si="16"/>
        <v>-0.12679209223718224</v>
      </c>
      <c r="AR54" s="22">
        <f t="shared" si="17"/>
        <v>-1.4090883368230389E-2</v>
      </c>
      <c r="AS54" s="22">
        <f t="shared" si="18"/>
        <v>8.4043179539021073E-2</v>
      </c>
      <c r="AT54" s="22">
        <f t="shared" si="19"/>
        <v>2.6745724332410292E-2</v>
      </c>
      <c r="AU54" s="22">
        <f t="shared" si="20"/>
        <v>0.19790903741286603</v>
      </c>
      <c r="AV54" s="22">
        <f t="shared" si="21"/>
        <v>-2.1414424302422908E-2</v>
      </c>
      <c r="AW54" s="22">
        <f t="shared" si="22"/>
        <v>-5.5932467969115329E-3</v>
      </c>
      <c r="AX54" s="22">
        <f t="shared" si="23"/>
        <v>-4.4325951612567138E-3</v>
      </c>
      <c r="AY54" s="22">
        <f t="shared" si="24"/>
        <v>-9.9876279183283012E-3</v>
      </c>
      <c r="AZ54" s="22">
        <f t="shared" si="25"/>
        <v>8.3772113059381592E-3</v>
      </c>
      <c r="BA54" s="22">
        <f t="shared" si="26"/>
        <v>-0.15328095919998852</v>
      </c>
      <c r="BB54" s="22">
        <f t="shared" si="27"/>
        <v>-1.0392089986251851E-2</v>
      </c>
      <c r="BD54" s="18" t="s">
        <v>17</v>
      </c>
      <c r="BE54" s="6">
        <v>6.0162011130710166E-2</v>
      </c>
    </row>
    <row r="55" spans="1:57" x14ac:dyDescent="0.3">
      <c r="A55" s="19">
        <v>43835</v>
      </c>
      <c r="B55" s="20">
        <v>9461.0586000000003</v>
      </c>
      <c r="C55" s="20">
        <v>0.998</v>
      </c>
      <c r="D55" s="20">
        <v>2.5999999999999999E-3</v>
      </c>
      <c r="E55" s="20">
        <v>3044.31</v>
      </c>
      <c r="F55" s="20">
        <v>9580.2998000000007</v>
      </c>
      <c r="G55" s="20">
        <v>36.4</v>
      </c>
      <c r="H55" s="20">
        <v>2442.3701000000001</v>
      </c>
      <c r="I55" s="20">
        <v>96.3</v>
      </c>
      <c r="J55" s="20">
        <v>2.4300000000000002</v>
      </c>
      <c r="K55" s="20">
        <v>57.59</v>
      </c>
      <c r="L55" s="20">
        <v>35.49</v>
      </c>
      <c r="M55" s="20">
        <v>1736.9</v>
      </c>
      <c r="N55" s="20">
        <v>1428.92</v>
      </c>
      <c r="O55" s="20">
        <v>1994.8359</v>
      </c>
      <c r="P55" s="20">
        <v>330.98090000000002</v>
      </c>
      <c r="Q55" s="20">
        <v>8.7110000000000003</v>
      </c>
      <c r="R55" s="20">
        <v>174.36259999999999</v>
      </c>
      <c r="S55" s="20">
        <v>92.590800000000002</v>
      </c>
      <c r="T55" s="20">
        <v>331.20400000000001</v>
      </c>
      <c r="U55" s="20">
        <v>17015.531299999999</v>
      </c>
      <c r="V55" s="20">
        <v>124.21980000000001</v>
      </c>
      <c r="W55" s="20">
        <v>33.533000000000001</v>
      </c>
      <c r="X55" s="20">
        <v>111.1476</v>
      </c>
      <c r="Y55" s="20">
        <v>1454.2438</v>
      </c>
      <c r="Z55" s="20">
        <v>159.8244</v>
      </c>
      <c r="AA55" s="20">
        <v>281.44349999999997</v>
      </c>
      <c r="AC55" s="22">
        <f t="shared" si="2"/>
        <v>-3.414685540579987E-2</v>
      </c>
      <c r="AD55" s="22">
        <f t="shared" si="3"/>
        <v>1.9038076152304573E-3</v>
      </c>
      <c r="AE55" s="22">
        <f t="shared" si="4"/>
        <v>-0.11538461538461531</v>
      </c>
      <c r="AF55" s="22">
        <f t="shared" si="5"/>
        <v>1.8388403283502663E-2</v>
      </c>
      <c r="AG55" s="22">
        <f t="shared" si="6"/>
        <v>7.534208898139072E-2</v>
      </c>
      <c r="AH55" s="22">
        <f t="shared" si="7"/>
        <v>-1.098901098901095E-2</v>
      </c>
      <c r="AI55" s="22">
        <f t="shared" si="8"/>
        <v>0.12956676795216238</v>
      </c>
      <c r="AJ55" s="22">
        <f t="shared" si="9"/>
        <v>3.8940809968847301E-2</v>
      </c>
      <c r="AK55" s="22">
        <f t="shared" si="10"/>
        <v>0.11522633744855959</v>
      </c>
      <c r="AL55" s="22">
        <f t="shared" si="11"/>
        <v>5.8864386178155703E-2</v>
      </c>
      <c r="AM55" s="22">
        <f t="shared" si="12"/>
        <v>0.10650887573964507</v>
      </c>
      <c r="AN55" s="22">
        <f t="shared" si="13"/>
        <v>3.2298923369221022E-2</v>
      </c>
      <c r="AO55" s="22">
        <f t="shared" si="14"/>
        <v>-1.0714385689891803E-2</v>
      </c>
      <c r="AP55" s="22">
        <f t="shared" si="15"/>
        <v>5.9615480150522648E-2</v>
      </c>
      <c r="AQ55" s="22">
        <f t="shared" si="16"/>
        <v>5.8743873135881808E-2</v>
      </c>
      <c r="AR55" s="22">
        <f t="shared" si="17"/>
        <v>7.6363218918608755E-2</v>
      </c>
      <c r="AS55" s="22">
        <f t="shared" si="18"/>
        <v>-1.3681259627924658E-2</v>
      </c>
      <c r="AT55" s="22">
        <f t="shared" si="19"/>
        <v>-3.3398566596249291E-2</v>
      </c>
      <c r="AU55" s="22">
        <f t="shared" si="20"/>
        <v>2.3560403859856693E-2</v>
      </c>
      <c r="AV55" s="22">
        <f t="shared" si="21"/>
        <v>-1.3550584811888866E-2</v>
      </c>
      <c r="AW55" s="22">
        <f t="shared" si="22"/>
        <v>5.3968851986558875E-3</v>
      </c>
      <c r="AX55" s="22">
        <f t="shared" si="23"/>
        <v>-0.13475680672770118</v>
      </c>
      <c r="AY55" s="22">
        <f t="shared" si="24"/>
        <v>3.1487859386977401E-2</v>
      </c>
      <c r="AZ55" s="22">
        <f t="shared" si="25"/>
        <v>0.163684796180668</v>
      </c>
      <c r="BA55" s="22">
        <f t="shared" si="26"/>
        <v>0.10632356511271124</v>
      </c>
      <c r="BB55" s="22">
        <f t="shared" si="27"/>
        <v>0.10670703000779924</v>
      </c>
      <c r="BD55" s="18" t="s">
        <v>18</v>
      </c>
      <c r="BE55" s="6">
        <v>0.2011381755651778</v>
      </c>
    </row>
    <row r="56" spans="1:57" x14ac:dyDescent="0.3">
      <c r="A56" s="19">
        <v>43836</v>
      </c>
      <c r="B56" s="20">
        <v>9137.9932000000008</v>
      </c>
      <c r="C56" s="20">
        <v>0.99990000000000001</v>
      </c>
      <c r="D56" s="20">
        <v>2.3E-3</v>
      </c>
      <c r="E56" s="20">
        <v>3100.29</v>
      </c>
      <c r="F56" s="20">
        <v>10302.0996</v>
      </c>
      <c r="G56" s="20">
        <v>36</v>
      </c>
      <c r="H56" s="20">
        <v>2758.8200999999999</v>
      </c>
      <c r="I56" s="20">
        <v>100.05</v>
      </c>
      <c r="J56" s="20">
        <v>2.71</v>
      </c>
      <c r="K56" s="20">
        <v>60.98</v>
      </c>
      <c r="L56" s="20">
        <v>39.270000000000003</v>
      </c>
      <c r="M56" s="20">
        <v>1793</v>
      </c>
      <c r="N56" s="20">
        <v>1413.61</v>
      </c>
      <c r="O56" s="20">
        <v>2113.759</v>
      </c>
      <c r="P56" s="20">
        <v>350.42399999999998</v>
      </c>
      <c r="Q56" s="20">
        <v>9.3762000000000008</v>
      </c>
      <c r="R56" s="20">
        <v>171.97710000000001</v>
      </c>
      <c r="S56" s="20">
        <v>89.498400000000004</v>
      </c>
      <c r="T56" s="20">
        <v>339.00729999999999</v>
      </c>
      <c r="U56" s="20">
        <v>16784.960899999998</v>
      </c>
      <c r="V56" s="20">
        <v>124.89019999999999</v>
      </c>
      <c r="W56" s="20">
        <v>29.014199999999999</v>
      </c>
      <c r="X56" s="20">
        <v>114.6474</v>
      </c>
      <c r="Y56" s="20">
        <v>1692.2814000000001</v>
      </c>
      <c r="Z56" s="20">
        <v>176.8175</v>
      </c>
      <c r="AA56" s="20">
        <v>311.47550000000001</v>
      </c>
      <c r="AC56" s="22">
        <f t="shared" si="2"/>
        <v>0.23916340843851791</v>
      </c>
      <c r="AD56" s="22">
        <f t="shared" si="3"/>
        <v>2.0002000200025627E-4</v>
      </c>
      <c r="AE56" s="22">
        <f t="shared" si="4"/>
        <v>0.39130434782608714</v>
      </c>
      <c r="AF56" s="22">
        <f t="shared" si="5"/>
        <v>5.5101296975444303E-2</v>
      </c>
      <c r="AG56" s="22">
        <f t="shared" si="6"/>
        <v>7.4873145276133757E-2</v>
      </c>
      <c r="AH56" s="22">
        <f t="shared" si="7"/>
        <v>-1.6666666666666718E-2</v>
      </c>
      <c r="AI56" s="22">
        <f t="shared" si="8"/>
        <v>0.14711354321363701</v>
      </c>
      <c r="AJ56" s="22">
        <f t="shared" si="9"/>
        <v>0.18890554722638697</v>
      </c>
      <c r="AK56" s="22">
        <f t="shared" si="10"/>
        <v>5.5350553505534972E-2</v>
      </c>
      <c r="AL56" s="22">
        <f t="shared" si="11"/>
        <v>2.1646441456215193E-2</v>
      </c>
      <c r="AM56" s="22">
        <f t="shared" si="12"/>
        <v>2.5464731347084379E-2</v>
      </c>
      <c r="AN56" s="22">
        <f t="shared" si="13"/>
        <v>9.4701617401003801E-2</v>
      </c>
      <c r="AO56" s="22">
        <f t="shared" si="14"/>
        <v>4.9058792736327739E-2</v>
      </c>
      <c r="AP56" s="22">
        <f t="shared" si="15"/>
        <v>2.0634093101436823E-2</v>
      </c>
      <c r="AQ56" s="22">
        <f t="shared" si="16"/>
        <v>-1.3231114307239111E-2</v>
      </c>
      <c r="AR56" s="22">
        <f t="shared" si="17"/>
        <v>0.33022973059448391</v>
      </c>
      <c r="AS56" s="22">
        <f t="shared" si="18"/>
        <v>-2.568946679528894E-3</v>
      </c>
      <c r="AT56" s="22">
        <f t="shared" si="19"/>
        <v>2.7429540639832606E-2</v>
      </c>
      <c r="AU56" s="22">
        <f t="shared" si="20"/>
        <v>3.2821712098825007E-2</v>
      </c>
      <c r="AV56" s="22">
        <f t="shared" si="21"/>
        <v>-3.4415689344858502E-2</v>
      </c>
      <c r="AW56" s="22">
        <f t="shared" si="22"/>
        <v>4.890375706020178E-2</v>
      </c>
      <c r="AX56" s="22">
        <f t="shared" si="23"/>
        <v>0.17675827698161584</v>
      </c>
      <c r="AY56" s="22">
        <f t="shared" si="24"/>
        <v>9.6595300024248321E-2</v>
      </c>
      <c r="AZ56" s="22">
        <f t="shared" si="25"/>
        <v>0.21301569585294722</v>
      </c>
      <c r="BA56" s="22">
        <f t="shared" si="26"/>
        <v>7.2849689651759642E-2</v>
      </c>
      <c r="BB56" s="22">
        <f t="shared" si="27"/>
        <v>0.12121210175439145</v>
      </c>
      <c r="BD56" s="18" t="s">
        <v>19</v>
      </c>
      <c r="BE56" s="6">
        <v>0.20101434120934403</v>
      </c>
    </row>
    <row r="57" spans="1:57" x14ac:dyDescent="0.3">
      <c r="A57" s="19">
        <v>43837</v>
      </c>
      <c r="B57" s="20">
        <v>11323.4668</v>
      </c>
      <c r="C57" s="20">
        <v>1.0001</v>
      </c>
      <c r="D57" s="20">
        <v>3.2000000000000002E-3</v>
      </c>
      <c r="E57" s="20">
        <v>3271.12</v>
      </c>
      <c r="F57" s="20">
        <v>11073.450199999999</v>
      </c>
      <c r="G57" s="20">
        <v>35.4</v>
      </c>
      <c r="H57" s="20">
        <v>3164.6799000000001</v>
      </c>
      <c r="I57" s="20">
        <v>118.95</v>
      </c>
      <c r="J57" s="20">
        <v>2.86</v>
      </c>
      <c r="K57" s="20">
        <v>62.3</v>
      </c>
      <c r="L57" s="20">
        <v>40.270000000000003</v>
      </c>
      <c r="M57" s="20">
        <v>1962.8</v>
      </c>
      <c r="N57" s="20">
        <v>1482.96</v>
      </c>
      <c r="O57" s="20">
        <v>2157.3744999999999</v>
      </c>
      <c r="P57" s="20">
        <v>345.78750000000002</v>
      </c>
      <c r="Q57" s="20">
        <v>12.4725</v>
      </c>
      <c r="R57" s="20">
        <v>171.53530000000001</v>
      </c>
      <c r="S57" s="20">
        <v>91.953299999999999</v>
      </c>
      <c r="T57" s="20">
        <v>350.13409999999999</v>
      </c>
      <c r="U57" s="20">
        <v>16207.294900000001</v>
      </c>
      <c r="V57" s="20">
        <v>130.99780000000001</v>
      </c>
      <c r="W57" s="20">
        <v>34.142699999999998</v>
      </c>
      <c r="X57" s="20">
        <v>125.7218</v>
      </c>
      <c r="Y57" s="20">
        <v>2052.7638999999999</v>
      </c>
      <c r="Z57" s="20">
        <v>189.6986</v>
      </c>
      <c r="AA57" s="20">
        <v>349.23009999999999</v>
      </c>
      <c r="AC57" s="22">
        <f t="shared" si="2"/>
        <v>3.1558665408017994E-2</v>
      </c>
      <c r="AD57" s="22">
        <f t="shared" si="3"/>
        <v>3.099690030996971E-3</v>
      </c>
      <c r="AE57" s="22">
        <f t="shared" si="4"/>
        <v>0</v>
      </c>
      <c r="AF57" s="22">
        <f t="shared" si="5"/>
        <v>7.0064687324219221E-2</v>
      </c>
      <c r="AG57" s="22">
        <f t="shared" si="6"/>
        <v>2.8360609776346024E-2</v>
      </c>
      <c r="AH57" s="22">
        <f t="shared" si="7"/>
        <v>5.2259887005649652E-2</v>
      </c>
      <c r="AI57" s="22">
        <f t="shared" si="8"/>
        <v>9.0460997334991022E-2</v>
      </c>
      <c r="AJ57" s="22">
        <f t="shared" si="9"/>
        <v>9.1214796132828901E-2</v>
      </c>
      <c r="AK57" s="22">
        <f t="shared" si="10"/>
        <v>6.2937062937062915E-2</v>
      </c>
      <c r="AL57" s="22">
        <f t="shared" si="11"/>
        <v>3.3868378812198952E-2</v>
      </c>
      <c r="AM57" s="22">
        <f t="shared" si="12"/>
        <v>5.8107772535386015E-2</v>
      </c>
      <c r="AN57" s="22">
        <f t="shared" si="13"/>
        <v>2.4454860403504419E-3</v>
      </c>
      <c r="AO57" s="22">
        <f t="shared" si="14"/>
        <v>0.10197179964395531</v>
      </c>
      <c r="AP57" s="22">
        <f t="shared" si="15"/>
        <v>-3.7783055283169498E-2</v>
      </c>
      <c r="AQ57" s="22">
        <f t="shared" si="16"/>
        <v>0.13783176083577331</v>
      </c>
      <c r="AR57" s="22">
        <f t="shared" si="17"/>
        <v>-1.9458809380637487E-2</v>
      </c>
      <c r="AS57" s="22">
        <f t="shared" si="18"/>
        <v>3.4901271050331806E-2</v>
      </c>
      <c r="AT57" s="22">
        <f t="shared" si="19"/>
        <v>4.6836818254483381E-2</v>
      </c>
      <c r="AU57" s="22">
        <f t="shared" si="20"/>
        <v>1.4995111872851075E-2</v>
      </c>
      <c r="AV57" s="22">
        <f t="shared" si="21"/>
        <v>-3.4659411300031362E-2</v>
      </c>
      <c r="AW57" s="22">
        <f t="shared" si="22"/>
        <v>1.7433880568986648E-2</v>
      </c>
      <c r="AX57" s="22">
        <f t="shared" si="23"/>
        <v>-7.808404139098446E-3</v>
      </c>
      <c r="AY57" s="22">
        <f t="shared" si="24"/>
        <v>6.1643247233176712E-2</v>
      </c>
      <c r="AZ57" s="22">
        <f t="shared" si="25"/>
        <v>1.0358814279615824E-2</v>
      </c>
      <c r="BA57" s="22">
        <f t="shared" si="26"/>
        <v>0.1073386941179324</v>
      </c>
      <c r="BB57" s="22">
        <f t="shared" si="27"/>
        <v>0.12749101523608641</v>
      </c>
      <c r="BD57" s="18" t="s">
        <v>20</v>
      </c>
      <c r="BE57" s="6">
        <v>0.21293496076887458</v>
      </c>
    </row>
    <row r="58" spans="1:57" x14ac:dyDescent="0.3">
      <c r="A58" s="19">
        <v>43838</v>
      </c>
      <c r="B58" s="20">
        <v>11680.820299999999</v>
      </c>
      <c r="C58" s="20">
        <v>1.0032000000000001</v>
      </c>
      <c r="D58" s="20">
        <v>3.2000000000000002E-3</v>
      </c>
      <c r="E58" s="20">
        <v>3500.31</v>
      </c>
      <c r="F58" s="20">
        <v>11387.5</v>
      </c>
      <c r="G58" s="20">
        <v>37.25</v>
      </c>
      <c r="H58" s="20">
        <v>3450.96</v>
      </c>
      <c r="I58" s="20">
        <v>129.80000000000001</v>
      </c>
      <c r="J58" s="20">
        <v>3.04</v>
      </c>
      <c r="K58" s="20">
        <v>64.41</v>
      </c>
      <c r="L58" s="20">
        <v>42.61</v>
      </c>
      <c r="M58" s="20">
        <v>1967.6</v>
      </c>
      <c r="N58" s="20">
        <v>1634.1801</v>
      </c>
      <c r="O58" s="20">
        <v>2075.8622999999998</v>
      </c>
      <c r="P58" s="20">
        <v>393.44799999999998</v>
      </c>
      <c r="Q58" s="20">
        <v>12.229799999999999</v>
      </c>
      <c r="R58" s="20">
        <v>177.52209999999999</v>
      </c>
      <c r="S58" s="20">
        <v>96.260099999999994</v>
      </c>
      <c r="T58" s="20">
        <v>355.38440000000003</v>
      </c>
      <c r="U58" s="20">
        <v>15645.559600000001</v>
      </c>
      <c r="V58" s="20">
        <v>133.2816</v>
      </c>
      <c r="W58" s="20">
        <v>33.876100000000001</v>
      </c>
      <c r="X58" s="20">
        <v>133.4717</v>
      </c>
      <c r="Y58" s="20">
        <v>2074.0281</v>
      </c>
      <c r="Z58" s="20">
        <v>210.06059999999999</v>
      </c>
      <c r="AA58" s="20">
        <v>393.75380000000001</v>
      </c>
      <c r="AC58" s="22">
        <f t="shared" si="2"/>
        <v>-7.6735115940444576E-2</v>
      </c>
      <c r="AD58" s="22">
        <f t="shared" si="3"/>
        <v>-1.7942583732057926E-3</v>
      </c>
      <c r="AE58" s="22">
        <f t="shared" si="4"/>
        <v>-0.18750000000000011</v>
      </c>
      <c r="AF58" s="22">
        <f t="shared" si="5"/>
        <v>-3.9227954095494399E-2</v>
      </c>
      <c r="AG58" s="22">
        <f t="shared" si="6"/>
        <v>-1.2289809001097662E-2</v>
      </c>
      <c r="AH58" s="22">
        <f t="shared" si="7"/>
        <v>-9.3959731543624692E-3</v>
      </c>
      <c r="AI58" s="22">
        <f t="shared" si="8"/>
        <v>-8.7578528873125117E-2</v>
      </c>
      <c r="AJ58" s="22">
        <f t="shared" si="9"/>
        <v>-0.14522342064714955</v>
      </c>
      <c r="AK58" s="22">
        <f t="shared" si="10"/>
        <v>-3.2894736842106198E-3</v>
      </c>
      <c r="AL58" s="22">
        <f t="shared" si="11"/>
        <v>1.2420431609998506E-3</v>
      </c>
      <c r="AM58" s="22">
        <f t="shared" si="12"/>
        <v>-5.6090119690213602E-2</v>
      </c>
      <c r="AN58" s="22">
        <f t="shared" si="13"/>
        <v>-4.0709493799552687E-2</v>
      </c>
      <c r="AO58" s="22">
        <f t="shared" si="14"/>
        <v>-0.10071111501113017</v>
      </c>
      <c r="AP58" s="22">
        <f t="shared" si="15"/>
        <v>-2.318930306697109E-2</v>
      </c>
      <c r="AQ58" s="22">
        <f t="shared" si="16"/>
        <v>-0.10098844065797763</v>
      </c>
      <c r="AR58" s="22">
        <f t="shared" si="17"/>
        <v>9.6035912279841096E-2</v>
      </c>
      <c r="AS58" s="22">
        <f t="shared" si="18"/>
        <v>-0.10151750120125891</v>
      </c>
      <c r="AT58" s="22">
        <f t="shared" si="19"/>
        <v>-3.9126283891248836E-2</v>
      </c>
      <c r="AU58" s="22">
        <f t="shared" si="20"/>
        <v>-1.5993386316338065E-2</v>
      </c>
      <c r="AV58" s="22">
        <f t="shared" si="21"/>
        <v>-1.9373292342960147E-3</v>
      </c>
      <c r="AW58" s="22">
        <f t="shared" si="22"/>
        <v>-1.0423794432239619E-2</v>
      </c>
      <c r="AX58" s="22">
        <f t="shared" si="23"/>
        <v>-2.8843343832377411E-2</v>
      </c>
      <c r="AY58" s="22">
        <f t="shared" si="24"/>
        <v>4.7710488440619869E-3</v>
      </c>
      <c r="AZ58" s="22">
        <f t="shared" si="25"/>
        <v>7.3845286859903325E-2</v>
      </c>
      <c r="BA58" s="22">
        <f t="shared" si="26"/>
        <v>-0.1254718876362344</v>
      </c>
      <c r="BB58" s="22">
        <f t="shared" si="27"/>
        <v>-0.10635630691056186</v>
      </c>
      <c r="BD58" s="18" t="s">
        <v>21</v>
      </c>
      <c r="BE58" s="6">
        <v>0.13825041808739549</v>
      </c>
    </row>
    <row r="59" spans="1:57" x14ac:dyDescent="0.3">
      <c r="A59" s="19">
        <v>43839</v>
      </c>
      <c r="B59" s="20">
        <v>10784.4912</v>
      </c>
      <c r="C59" s="20">
        <v>1.0014000000000001</v>
      </c>
      <c r="D59" s="20">
        <v>2.5999999999999999E-3</v>
      </c>
      <c r="E59" s="20">
        <v>3363</v>
      </c>
      <c r="F59" s="20">
        <v>11247.549800000001</v>
      </c>
      <c r="G59" s="20">
        <v>36.9</v>
      </c>
      <c r="H59" s="20">
        <v>3148.73</v>
      </c>
      <c r="I59" s="20">
        <v>110.95</v>
      </c>
      <c r="J59" s="20">
        <v>3.03</v>
      </c>
      <c r="K59" s="20">
        <v>64.489999999999995</v>
      </c>
      <c r="L59" s="20">
        <v>40.22</v>
      </c>
      <c r="M59" s="20">
        <v>1887.5</v>
      </c>
      <c r="N59" s="20">
        <v>1469.6</v>
      </c>
      <c r="O59" s="20">
        <v>2027.7245</v>
      </c>
      <c r="P59" s="20">
        <v>353.71429999999998</v>
      </c>
      <c r="Q59" s="20">
        <v>13.404299999999999</v>
      </c>
      <c r="R59" s="20">
        <v>159.50049999999999</v>
      </c>
      <c r="S59" s="20">
        <v>92.493799999999993</v>
      </c>
      <c r="T59" s="20">
        <v>349.70060000000001</v>
      </c>
      <c r="U59" s="20">
        <v>15615.249</v>
      </c>
      <c r="V59" s="20">
        <v>131.89230000000001</v>
      </c>
      <c r="W59" s="20">
        <v>32.899000000000001</v>
      </c>
      <c r="X59" s="20">
        <v>134.10849999999999</v>
      </c>
      <c r="Y59" s="20">
        <v>2227.1853000000001</v>
      </c>
      <c r="Z59" s="20">
        <v>183.7039</v>
      </c>
      <c r="AA59" s="20">
        <v>351.87560000000002</v>
      </c>
      <c r="AC59" s="22">
        <f t="shared" si="2"/>
        <v>0.27785306181157621</v>
      </c>
      <c r="AD59" s="22">
        <f t="shared" si="3"/>
        <v>-1.1983223487118666E-3</v>
      </c>
      <c r="AE59" s="22">
        <f t="shared" si="4"/>
        <v>0</v>
      </c>
      <c r="AF59" s="22">
        <f t="shared" si="5"/>
        <v>-2.7665774606006499E-2</v>
      </c>
      <c r="AG59" s="22">
        <f t="shared" si="6"/>
        <v>3.5105476927961732E-2</v>
      </c>
      <c r="AH59" s="22">
        <f t="shared" si="7"/>
        <v>-3.1165311653116534E-2</v>
      </c>
      <c r="AI59" s="22">
        <f t="shared" si="8"/>
        <v>-3.5754129442664206E-2</v>
      </c>
      <c r="AJ59" s="22">
        <f t="shared" si="9"/>
        <v>-5.9035601622352329E-2</v>
      </c>
      <c r="AK59" s="22">
        <f t="shared" si="10"/>
        <v>3.3003300330034513E-3</v>
      </c>
      <c r="AL59" s="22">
        <f t="shared" si="11"/>
        <v>6.8692820592340054E-2</v>
      </c>
      <c r="AM59" s="22">
        <f t="shared" si="12"/>
        <v>-0.11014420686225757</v>
      </c>
      <c r="AN59" s="22">
        <f t="shared" si="13"/>
        <v>-5.3509933774833485E-3</v>
      </c>
      <c r="AO59" s="22">
        <f t="shared" si="14"/>
        <v>0.10302803483941214</v>
      </c>
      <c r="AP59" s="22">
        <f t="shared" si="15"/>
        <v>1.474608606839789E-3</v>
      </c>
      <c r="AQ59" s="22">
        <f t="shared" si="16"/>
        <v>0.1066948664501266</v>
      </c>
      <c r="AR59" s="22">
        <f t="shared" si="17"/>
        <v>3.3310206426296007E-2</v>
      </c>
      <c r="AS59" s="22">
        <f t="shared" si="18"/>
        <v>-3.7565399481506168E-2</v>
      </c>
      <c r="AT59" s="22">
        <f t="shared" si="19"/>
        <v>1.8386097230300935E-2</v>
      </c>
      <c r="AU59" s="22">
        <f t="shared" si="20"/>
        <v>-1.7493249940091715E-2</v>
      </c>
      <c r="AV59" s="22">
        <f t="shared" si="21"/>
        <v>7.8081290922738411E-2</v>
      </c>
      <c r="AW59" s="22">
        <f t="shared" si="22"/>
        <v>-3.1399861856984845E-2</v>
      </c>
      <c r="AX59" s="22">
        <f t="shared" si="23"/>
        <v>-3.324417155536652E-2</v>
      </c>
      <c r="AY59" s="22">
        <f t="shared" si="24"/>
        <v>-1.3597944947561058E-2</v>
      </c>
      <c r="AZ59" s="22">
        <f t="shared" si="25"/>
        <v>-8.0493212666229441E-2</v>
      </c>
      <c r="BA59" s="22">
        <f t="shared" si="26"/>
        <v>2.0766026197592824E-2</v>
      </c>
      <c r="BB59" s="22">
        <f t="shared" si="27"/>
        <v>0.14120899545180166</v>
      </c>
      <c r="BD59" s="18" t="s">
        <v>22</v>
      </c>
      <c r="BE59" s="6">
        <v>0.13708404028238769</v>
      </c>
    </row>
    <row r="60" spans="1:57" x14ac:dyDescent="0.3">
      <c r="A60" s="19">
        <v>43840</v>
      </c>
      <c r="B60" s="20">
        <v>13780.9951</v>
      </c>
      <c r="C60" s="20">
        <v>1.0002</v>
      </c>
      <c r="D60" s="20">
        <v>2.5999999999999999E-3</v>
      </c>
      <c r="E60" s="20">
        <v>3269.96</v>
      </c>
      <c r="F60" s="20">
        <v>11642.4004</v>
      </c>
      <c r="G60" s="20">
        <v>35.75</v>
      </c>
      <c r="H60" s="20">
        <v>3036.1498999999999</v>
      </c>
      <c r="I60" s="20">
        <v>104.4</v>
      </c>
      <c r="J60" s="20">
        <v>3.04</v>
      </c>
      <c r="K60" s="20">
        <v>68.92</v>
      </c>
      <c r="L60" s="20">
        <v>35.79</v>
      </c>
      <c r="M60" s="20">
        <v>1877.4</v>
      </c>
      <c r="N60" s="20">
        <v>1621.01</v>
      </c>
      <c r="O60" s="20">
        <v>2030.7146</v>
      </c>
      <c r="P60" s="20">
        <v>391.4538</v>
      </c>
      <c r="Q60" s="20">
        <v>13.8508</v>
      </c>
      <c r="R60" s="20">
        <v>153.50880000000001</v>
      </c>
      <c r="S60" s="20">
        <v>94.194400000000002</v>
      </c>
      <c r="T60" s="20">
        <v>343.58319999999998</v>
      </c>
      <c r="U60" s="20">
        <v>16834.507799999999</v>
      </c>
      <c r="V60" s="20">
        <v>127.7509</v>
      </c>
      <c r="W60" s="20">
        <v>31.805299999999999</v>
      </c>
      <c r="X60" s="20">
        <v>132.28489999999999</v>
      </c>
      <c r="Y60" s="20">
        <v>2047.912</v>
      </c>
      <c r="Z60" s="20">
        <v>187.5187</v>
      </c>
      <c r="AA60" s="20">
        <v>401.56360000000001</v>
      </c>
      <c r="AC60" s="22">
        <f t="shared" si="2"/>
        <v>1.1044721726952798</v>
      </c>
      <c r="AD60" s="22">
        <f t="shared" si="3"/>
        <v>3.9992001599675753E-4</v>
      </c>
      <c r="AE60" s="22">
        <f t="shared" si="4"/>
        <v>0.80769230769230793</v>
      </c>
      <c r="AF60" s="22">
        <f t="shared" si="5"/>
        <v>0.14865931081725781</v>
      </c>
      <c r="AG60" s="22">
        <f t="shared" si="6"/>
        <v>0.20093361503010998</v>
      </c>
      <c r="AH60" s="22">
        <f t="shared" si="7"/>
        <v>0.39300699300699282</v>
      </c>
      <c r="AI60" s="22">
        <f t="shared" si="8"/>
        <v>7.2717094765314627E-2</v>
      </c>
      <c r="AJ60" s="22">
        <f t="shared" si="9"/>
        <v>0.22844827586206895</v>
      </c>
      <c r="AK60" s="22">
        <f t="shared" si="10"/>
        <v>0.15460526315789469</v>
      </c>
      <c r="AL60" s="22">
        <f t="shared" si="11"/>
        <v>0.13348810214741724</v>
      </c>
      <c r="AM60" s="22">
        <f t="shared" si="12"/>
        <v>0.35568594579491486</v>
      </c>
      <c r="AN60" s="22">
        <f t="shared" si="13"/>
        <v>8.3626291679981257E-3</v>
      </c>
      <c r="AO60" s="22">
        <f t="shared" si="14"/>
        <v>8.0733616695763732E-2</v>
      </c>
      <c r="AP60" s="22">
        <f t="shared" si="15"/>
        <v>0.16395809632727332</v>
      </c>
      <c r="AQ60" s="22">
        <f t="shared" si="16"/>
        <v>0.36283745361521591</v>
      </c>
      <c r="AR60" s="22">
        <f t="shared" si="17"/>
        <v>0.20038553729748476</v>
      </c>
      <c r="AS60" s="22">
        <f t="shared" si="18"/>
        <v>0.26474964301720805</v>
      </c>
      <c r="AT60" s="22">
        <f t="shared" si="19"/>
        <v>0.30813084429647608</v>
      </c>
      <c r="AU60" s="22">
        <f t="shared" si="20"/>
        <v>0.13817177324153218</v>
      </c>
      <c r="AV60" s="22">
        <f t="shared" si="21"/>
        <v>8.0110747283030248E-2</v>
      </c>
      <c r="AW60" s="22">
        <f t="shared" si="22"/>
        <v>0.11261133972441684</v>
      </c>
      <c r="AX60" s="22">
        <f t="shared" si="23"/>
        <v>0.10537237504441088</v>
      </c>
      <c r="AY60" s="22">
        <f t="shared" si="24"/>
        <v>2.0512545271607063E-2</v>
      </c>
      <c r="AZ60" s="22">
        <f t="shared" si="25"/>
        <v>-3.3682111340721743E-2</v>
      </c>
      <c r="BA60" s="22">
        <f t="shared" si="26"/>
        <v>0.45284070335385218</v>
      </c>
      <c r="BB60" s="22">
        <f t="shared" si="27"/>
        <v>0.56777531628862787</v>
      </c>
      <c r="BD60" s="18" t="s">
        <v>23</v>
      </c>
      <c r="BE60" s="6">
        <v>0.16130926519569172</v>
      </c>
    </row>
    <row r="61" spans="1:57" x14ac:dyDescent="0.3">
      <c r="A61" s="19">
        <v>43842</v>
      </c>
      <c r="B61" s="20">
        <v>29001.720700000002</v>
      </c>
      <c r="C61" s="20">
        <v>1.0005999999999999</v>
      </c>
      <c r="D61" s="20">
        <v>4.7000000000000002E-3</v>
      </c>
      <c r="E61" s="20">
        <v>3756.07</v>
      </c>
      <c r="F61" s="20">
        <v>13981.75</v>
      </c>
      <c r="G61" s="20">
        <v>49.8</v>
      </c>
      <c r="H61" s="20">
        <v>3256.9299000000001</v>
      </c>
      <c r="I61" s="20">
        <v>128.25</v>
      </c>
      <c r="J61" s="20">
        <v>3.51</v>
      </c>
      <c r="K61" s="20">
        <v>78.12</v>
      </c>
      <c r="L61" s="20">
        <v>48.52</v>
      </c>
      <c r="M61" s="20">
        <v>1893.1</v>
      </c>
      <c r="N61" s="20">
        <v>1751.88</v>
      </c>
      <c r="O61" s="20">
        <v>2363.6667000000002</v>
      </c>
      <c r="P61" s="20">
        <v>533.48789999999997</v>
      </c>
      <c r="Q61" s="20">
        <v>16.626300000000001</v>
      </c>
      <c r="R61" s="20">
        <v>194.15020000000001</v>
      </c>
      <c r="S61" s="20">
        <v>123.2186</v>
      </c>
      <c r="T61" s="20">
        <v>391.05669999999998</v>
      </c>
      <c r="U61" s="20">
        <v>18183.132799999999</v>
      </c>
      <c r="V61" s="20">
        <v>142.1371</v>
      </c>
      <c r="W61" s="20">
        <v>35.156700000000001</v>
      </c>
      <c r="X61" s="20">
        <v>134.9984</v>
      </c>
      <c r="Y61" s="20">
        <v>1978.934</v>
      </c>
      <c r="Z61" s="20">
        <v>272.4348</v>
      </c>
      <c r="AA61" s="20">
        <v>629.56150000000002</v>
      </c>
      <c r="AC61" s="22">
        <f t="shared" si="2"/>
        <v>0.14180671355820618</v>
      </c>
      <c r="AD61" s="22">
        <f t="shared" si="3"/>
        <v>1.9988007195670399E-4</v>
      </c>
      <c r="AE61" s="22">
        <f t="shared" si="4"/>
        <v>6.914893617021276</v>
      </c>
      <c r="AF61" s="22">
        <f t="shared" si="5"/>
        <v>-1.1136640158463607E-2</v>
      </c>
      <c r="AG61" s="22">
        <f t="shared" si="6"/>
        <v>-2.4828823287499802E-2</v>
      </c>
      <c r="AH61" s="22">
        <f t="shared" si="7"/>
        <v>3.0120481927710774E-2</v>
      </c>
      <c r="AI61" s="22">
        <f t="shared" si="8"/>
        <v>-1.557598768091395E-2</v>
      </c>
      <c r="AJ61" s="22">
        <f t="shared" si="9"/>
        <v>-4.1325536062378099E-2</v>
      </c>
      <c r="AK61" s="22">
        <f t="shared" si="10"/>
        <v>1.7094017094017033E-2</v>
      </c>
      <c r="AL61" s="22">
        <f t="shared" si="11"/>
        <v>3.2258064516129004E-2</v>
      </c>
      <c r="AM61" s="22">
        <f t="shared" si="12"/>
        <v>7.5845012366034581E-2</v>
      </c>
      <c r="AN61" s="22">
        <f t="shared" si="13"/>
        <v>-2.4193122391844013E-2</v>
      </c>
      <c r="AO61" s="22">
        <f t="shared" si="14"/>
        <v>4.7868575473205777E-2</v>
      </c>
      <c r="AP61" s="22">
        <f t="shared" si="15"/>
        <v>-5.4896910803879484E-2</v>
      </c>
      <c r="AQ61" s="22">
        <f t="shared" si="16"/>
        <v>3.6446937222007758E-3</v>
      </c>
      <c r="AR61" s="22">
        <f t="shared" si="17"/>
        <v>-4.1259931554223916E-3</v>
      </c>
      <c r="AS61" s="22">
        <f t="shared" si="18"/>
        <v>-2.7511689403358908E-2</v>
      </c>
      <c r="AT61" s="22">
        <f t="shared" si="19"/>
        <v>1.2591443174975181E-2</v>
      </c>
      <c r="AU61" s="22">
        <f t="shared" si="20"/>
        <v>3.2162088004118017E-2</v>
      </c>
      <c r="AV61" s="22">
        <f t="shared" si="21"/>
        <v>-7.2334592419629584E-2</v>
      </c>
      <c r="AW61" s="22">
        <f t="shared" si="22"/>
        <v>-7.2539118921097989E-2</v>
      </c>
      <c r="AX61" s="22">
        <f t="shared" si="23"/>
        <v>-2.4723594649099567E-2</v>
      </c>
      <c r="AY61" s="22">
        <f t="shared" si="24"/>
        <v>-7.8554264346836766E-2</v>
      </c>
      <c r="AZ61" s="22">
        <f t="shared" si="25"/>
        <v>-7.2205743091987906E-2</v>
      </c>
      <c r="BA61" s="22">
        <f t="shared" si="26"/>
        <v>2.6004387104731075E-2</v>
      </c>
      <c r="BB61" s="22">
        <f t="shared" si="27"/>
        <v>-6.6262787670465895E-2</v>
      </c>
      <c r="BD61" s="18" t="s">
        <v>24</v>
      </c>
      <c r="BE61" s="6">
        <v>0.34299950974181853</v>
      </c>
    </row>
    <row r="62" spans="1:57" x14ac:dyDescent="0.3">
      <c r="A62" s="19">
        <v>44197</v>
      </c>
      <c r="B62" s="20">
        <v>33114.359400000001</v>
      </c>
      <c r="C62" s="20">
        <v>1.0007999999999999</v>
      </c>
      <c r="D62" s="20">
        <v>3.7199999999999997E-2</v>
      </c>
      <c r="E62" s="20">
        <v>3714.24</v>
      </c>
      <c r="F62" s="20">
        <v>13634.5996</v>
      </c>
      <c r="G62" s="20">
        <v>51.3</v>
      </c>
      <c r="H62" s="20">
        <v>3206.2</v>
      </c>
      <c r="I62" s="20">
        <v>122.95</v>
      </c>
      <c r="J62" s="20">
        <v>3.57</v>
      </c>
      <c r="K62" s="20">
        <v>80.64</v>
      </c>
      <c r="L62" s="20">
        <v>52.2</v>
      </c>
      <c r="M62" s="20">
        <v>1847.3</v>
      </c>
      <c r="N62" s="20">
        <v>1835.74</v>
      </c>
      <c r="O62" s="20">
        <v>2233.9087</v>
      </c>
      <c r="P62" s="20">
        <v>535.43230000000005</v>
      </c>
      <c r="Q62" s="20">
        <v>16.557700000000001</v>
      </c>
      <c r="R62" s="20">
        <v>188.80879999999999</v>
      </c>
      <c r="S62" s="20">
        <v>124.7701</v>
      </c>
      <c r="T62" s="20">
        <v>403.63389999999998</v>
      </c>
      <c r="U62" s="20">
        <v>16867.863300000001</v>
      </c>
      <c r="V62" s="20">
        <v>131.82660000000001</v>
      </c>
      <c r="W62" s="20">
        <v>34.287500000000001</v>
      </c>
      <c r="X62" s="20">
        <v>124.3937</v>
      </c>
      <c r="Y62" s="20">
        <v>1836.0436</v>
      </c>
      <c r="Z62" s="20">
        <v>279.51929999999999</v>
      </c>
      <c r="AA62" s="20">
        <v>587.84500000000003</v>
      </c>
      <c r="AC62" s="22">
        <f t="shared" si="2"/>
        <v>0.36308750396663259</v>
      </c>
      <c r="AD62" s="22">
        <f t="shared" si="3"/>
        <v>1.298960831334961E-3</v>
      </c>
      <c r="AE62" s="22">
        <f t="shared" si="4"/>
        <v>0.293010752688172</v>
      </c>
      <c r="AF62" s="22">
        <f t="shared" si="5"/>
        <v>2.6091474971999817E-2</v>
      </c>
      <c r="AG62" s="22">
        <f t="shared" si="6"/>
        <v>6.5608879339588366E-2</v>
      </c>
      <c r="AH62" s="22">
        <f t="shared" si="7"/>
        <v>7.6023391812865659E-2</v>
      </c>
      <c r="AI62" s="22">
        <f t="shared" si="8"/>
        <v>-3.5328457363857479E-2</v>
      </c>
      <c r="AJ62" s="22">
        <f t="shared" si="9"/>
        <v>0.11305408702724673</v>
      </c>
      <c r="AK62" s="22">
        <f t="shared" si="10"/>
        <v>0.14565826330532206</v>
      </c>
      <c r="AL62" s="22">
        <f t="shared" si="11"/>
        <v>8.9037698412698374E-2</v>
      </c>
      <c r="AM62" s="22">
        <f t="shared" si="12"/>
        <v>0.17816091954022983</v>
      </c>
      <c r="AN62" s="22">
        <f t="shared" si="13"/>
        <v>-6.4526606398527586E-2</v>
      </c>
      <c r="AO62" s="22">
        <f t="shared" si="14"/>
        <v>0.10955799840936065</v>
      </c>
      <c r="AP62" s="22">
        <f t="shared" si="15"/>
        <v>-5.8240204713827293E-2</v>
      </c>
      <c r="AQ62" s="22">
        <f t="shared" si="16"/>
        <v>0.11312840110691869</v>
      </c>
      <c r="AR62" s="22">
        <f t="shared" si="17"/>
        <v>1.421695042185811E-2</v>
      </c>
      <c r="AS62" s="22">
        <f t="shared" si="18"/>
        <v>2.9521929062628072E-3</v>
      </c>
      <c r="AT62" s="22">
        <f t="shared" si="19"/>
        <v>0.15201558706773488</v>
      </c>
      <c r="AU62" s="22">
        <f t="shared" si="20"/>
        <v>-4.3431436259442013E-2</v>
      </c>
      <c r="AV62" s="22">
        <f t="shared" si="21"/>
        <v>-5.61781586171618E-2</v>
      </c>
      <c r="AW62" s="22">
        <f t="shared" si="22"/>
        <v>-5.4037652491985777E-2</v>
      </c>
      <c r="AX62" s="22">
        <f t="shared" si="23"/>
        <v>-5.6982865475756483E-2</v>
      </c>
      <c r="AY62" s="22">
        <f t="shared" si="24"/>
        <v>-3.0692872709791597E-2</v>
      </c>
      <c r="AZ62" s="22">
        <f t="shared" si="25"/>
        <v>0.13238694331659673</v>
      </c>
      <c r="BA62" s="22">
        <f t="shared" si="26"/>
        <v>0.38302042113013313</v>
      </c>
      <c r="BB62" s="22">
        <f t="shared" si="27"/>
        <v>0.18993340081143839</v>
      </c>
      <c r="BD62" s="18" t="s">
        <v>25</v>
      </c>
      <c r="BE62" s="6">
        <v>0.2019891737894029</v>
      </c>
    </row>
    <row r="63" spans="1:57" x14ac:dyDescent="0.3">
      <c r="A63" s="19">
        <v>44198</v>
      </c>
      <c r="B63" s="20">
        <v>45137.769500000002</v>
      </c>
      <c r="C63" s="20">
        <v>1.0021</v>
      </c>
      <c r="D63" s="20">
        <v>4.8099999999999997E-2</v>
      </c>
      <c r="E63" s="20">
        <v>3811.15</v>
      </c>
      <c r="F63" s="20">
        <v>14529.1504</v>
      </c>
      <c r="G63" s="20">
        <v>55.2</v>
      </c>
      <c r="H63" s="20">
        <v>3092.9299000000001</v>
      </c>
      <c r="I63" s="20">
        <v>136.85</v>
      </c>
      <c r="J63" s="20">
        <v>4.09</v>
      </c>
      <c r="K63" s="20">
        <v>87.82</v>
      </c>
      <c r="L63" s="20">
        <v>61.5</v>
      </c>
      <c r="M63" s="20">
        <v>1728.1</v>
      </c>
      <c r="N63" s="20">
        <v>2036.86</v>
      </c>
      <c r="O63" s="20">
        <v>2103.8054000000002</v>
      </c>
      <c r="P63" s="20">
        <v>596.00490000000002</v>
      </c>
      <c r="Q63" s="20">
        <v>16.793099999999999</v>
      </c>
      <c r="R63" s="20">
        <v>189.36619999999999</v>
      </c>
      <c r="S63" s="20">
        <v>143.7371</v>
      </c>
      <c r="T63" s="20">
        <v>386.1035</v>
      </c>
      <c r="U63" s="20">
        <v>15920.257799999999</v>
      </c>
      <c r="V63" s="20">
        <v>124.703</v>
      </c>
      <c r="W63" s="20">
        <v>32.3337</v>
      </c>
      <c r="X63" s="20">
        <v>120.5757</v>
      </c>
      <c r="Y63" s="20">
        <v>2079.1118000000001</v>
      </c>
      <c r="Z63" s="20">
        <v>386.58089999999999</v>
      </c>
      <c r="AA63" s="20">
        <v>699.49639999999999</v>
      </c>
      <c r="AC63" s="22">
        <f t="shared" si="2"/>
        <v>0.30531110980129395</v>
      </c>
      <c r="AD63" s="22">
        <f t="shared" si="3"/>
        <v>-2.0955992415926383E-3</v>
      </c>
      <c r="AE63" s="22">
        <f t="shared" si="4"/>
        <v>0.11642411642411643</v>
      </c>
      <c r="AF63" s="22">
        <f t="shared" si="5"/>
        <v>4.2438634008107767E-2</v>
      </c>
      <c r="AG63" s="22">
        <f t="shared" si="6"/>
        <v>1.1119012161922237E-2</v>
      </c>
      <c r="AH63" s="22">
        <f t="shared" si="7"/>
        <v>0.54076086956521729</v>
      </c>
      <c r="AI63" s="22">
        <f t="shared" si="8"/>
        <v>3.7188039728941469E-4</v>
      </c>
      <c r="AJ63" s="22">
        <f t="shared" si="9"/>
        <v>-9.7552064303982444E-2</v>
      </c>
      <c r="AK63" s="22">
        <f t="shared" si="10"/>
        <v>-2.2004889975550057E-2</v>
      </c>
      <c r="AL63" s="22">
        <f t="shared" si="11"/>
        <v>-7.9025278979731217E-2</v>
      </c>
      <c r="AM63" s="22">
        <f t="shared" si="12"/>
        <v>-3.8048780487804912E-2</v>
      </c>
      <c r="AN63" s="22">
        <f t="shared" si="13"/>
        <v>-8.274984086569015E-3</v>
      </c>
      <c r="AO63" s="22">
        <f t="shared" si="14"/>
        <v>1.5597488290800543E-2</v>
      </c>
      <c r="AP63" s="22">
        <f t="shared" si="15"/>
        <v>0.14045163112519821</v>
      </c>
      <c r="AQ63" s="22">
        <f t="shared" si="16"/>
        <v>-2.6181663942695832E-2</v>
      </c>
      <c r="AR63" s="22">
        <f t="shared" si="17"/>
        <v>9.3455049990770034E-2</v>
      </c>
      <c r="AS63" s="22">
        <f t="shared" si="18"/>
        <v>9.7271846823773211E-2</v>
      </c>
      <c r="AT63" s="22">
        <f t="shared" si="19"/>
        <v>3.4381520150330136E-2</v>
      </c>
      <c r="AU63" s="22">
        <f t="shared" si="20"/>
        <v>3.4586840057134971E-2</v>
      </c>
      <c r="AV63" s="22">
        <f t="shared" si="21"/>
        <v>6.6055532090692592E-2</v>
      </c>
      <c r="AW63" s="22">
        <f t="shared" si="22"/>
        <v>9.4898278309262896E-2</v>
      </c>
      <c r="AX63" s="22">
        <f t="shared" si="23"/>
        <v>8.1815567039961401E-2</v>
      </c>
      <c r="AY63" s="22">
        <f t="shared" si="24"/>
        <v>9.6332843184820938E-2</v>
      </c>
      <c r="AZ63" s="22">
        <f t="shared" si="25"/>
        <v>-3.9649142484786126E-2</v>
      </c>
      <c r="BA63" s="22">
        <f t="shared" si="26"/>
        <v>-6.6256765401498052E-2</v>
      </c>
      <c r="BB63" s="22">
        <f t="shared" si="27"/>
        <v>0.13521642141403434</v>
      </c>
      <c r="BD63" s="18" t="s">
        <v>26</v>
      </c>
      <c r="BE63" s="6">
        <v>0.33333592520882233</v>
      </c>
    </row>
    <row r="64" spans="1:57" x14ac:dyDescent="0.3">
      <c r="A64" s="19">
        <v>44199</v>
      </c>
      <c r="B64" s="20">
        <v>58918.832000000002</v>
      </c>
      <c r="C64" s="20">
        <v>1</v>
      </c>
      <c r="D64" s="20">
        <v>5.3699999999999998E-2</v>
      </c>
      <c r="E64" s="20">
        <v>3972.89</v>
      </c>
      <c r="F64" s="20">
        <v>14690.700199999999</v>
      </c>
      <c r="G64" s="20">
        <v>85.05</v>
      </c>
      <c r="H64" s="20">
        <v>3094.0801000000001</v>
      </c>
      <c r="I64" s="20">
        <v>123.5</v>
      </c>
      <c r="J64" s="20">
        <v>4</v>
      </c>
      <c r="K64" s="20">
        <v>80.88</v>
      </c>
      <c r="L64" s="20">
        <v>59.16</v>
      </c>
      <c r="M64" s="20">
        <v>1713.8</v>
      </c>
      <c r="N64" s="20">
        <v>2068.6298999999999</v>
      </c>
      <c r="O64" s="20">
        <v>2399.2883000000002</v>
      </c>
      <c r="P64" s="20">
        <v>580.40049999999997</v>
      </c>
      <c r="Q64" s="20">
        <v>18.362500000000001</v>
      </c>
      <c r="R64" s="20">
        <v>207.78620000000001</v>
      </c>
      <c r="S64" s="20">
        <v>148.679</v>
      </c>
      <c r="T64" s="20">
        <v>399.45760000000001</v>
      </c>
      <c r="U64" s="20">
        <v>16971.8789</v>
      </c>
      <c r="V64" s="20">
        <v>136.53710000000001</v>
      </c>
      <c r="W64" s="20">
        <v>34.979100000000003</v>
      </c>
      <c r="X64" s="20">
        <v>132.19110000000001</v>
      </c>
      <c r="Y64" s="20">
        <v>1996.6768</v>
      </c>
      <c r="Z64" s="20">
        <v>360.96730000000002</v>
      </c>
      <c r="AA64" s="20">
        <v>794.07979999999998</v>
      </c>
      <c r="AC64" s="22">
        <f t="shared" si="2"/>
        <v>-1.9835019811662358E-2</v>
      </c>
      <c r="AD64" s="22">
        <f t="shared" si="3"/>
        <v>0</v>
      </c>
      <c r="AE64" s="22">
        <f t="shared" si="4"/>
        <v>5.2867783985102426</v>
      </c>
      <c r="AF64" s="22">
        <f t="shared" si="5"/>
        <v>5.242531255584737E-2</v>
      </c>
      <c r="AG64" s="22">
        <f t="shared" si="6"/>
        <v>-4.0570292217929627E-3</v>
      </c>
      <c r="AH64" s="22">
        <f t="shared" si="7"/>
        <v>0.1140505584950029</v>
      </c>
      <c r="AI64" s="22">
        <f t="shared" si="8"/>
        <v>0.1206626163298099</v>
      </c>
      <c r="AJ64" s="22">
        <f t="shared" si="9"/>
        <v>0.13319838056680156</v>
      </c>
      <c r="AK64" s="22">
        <f t="shared" si="10"/>
        <v>0.12000000000000011</v>
      </c>
      <c r="AL64" s="22">
        <f t="shared" si="11"/>
        <v>8.0984174085064531E-2</v>
      </c>
      <c r="AM64" s="22">
        <f t="shared" si="12"/>
        <v>7.4712643678160884E-2</v>
      </c>
      <c r="AN64" s="22">
        <f t="shared" si="13"/>
        <v>3.1217178200490192E-2</v>
      </c>
      <c r="AO64" s="22">
        <f t="shared" si="14"/>
        <v>0.16508037517972651</v>
      </c>
      <c r="AP64" s="22">
        <f t="shared" si="15"/>
        <v>-3.1976107248136931E-2</v>
      </c>
      <c r="AQ64" s="22">
        <f t="shared" si="16"/>
        <v>3.1609724664262151E-2</v>
      </c>
      <c r="AR64" s="22">
        <f t="shared" si="17"/>
        <v>-3.4183798502382623E-2</v>
      </c>
      <c r="AS64" s="22">
        <f t="shared" si="18"/>
        <v>-7.2768547670634565E-2</v>
      </c>
      <c r="AT64" s="22">
        <f t="shared" si="19"/>
        <v>1.0379407986332856E-2</v>
      </c>
      <c r="AU64" s="22">
        <f t="shared" si="20"/>
        <v>1.1709628255915039E-2</v>
      </c>
      <c r="AV64" s="22">
        <f t="shared" si="21"/>
        <v>-4.9865404118574097E-2</v>
      </c>
      <c r="AW64" s="22">
        <f t="shared" si="22"/>
        <v>2.7292948217004565E-2</v>
      </c>
      <c r="AX64" s="22">
        <f t="shared" si="23"/>
        <v>6.6797030226620979E-2</v>
      </c>
      <c r="AY64" s="22">
        <f t="shared" si="24"/>
        <v>-1.4842148979772651E-2</v>
      </c>
      <c r="AZ64" s="22">
        <f t="shared" si="25"/>
        <v>-4.2933338034477631E-3</v>
      </c>
      <c r="BA64" s="22">
        <f t="shared" si="26"/>
        <v>-2.9645621639411646E-2</v>
      </c>
      <c r="BB64" s="22">
        <f t="shared" si="27"/>
        <v>0.27363421157420209</v>
      </c>
    </row>
    <row r="65" spans="1:57" x14ac:dyDescent="0.3">
      <c r="A65" s="19">
        <v>44200</v>
      </c>
      <c r="B65" s="20">
        <v>57750.175799999997</v>
      </c>
      <c r="C65" s="20">
        <v>1</v>
      </c>
      <c r="D65" s="20">
        <v>0.33760000000000001</v>
      </c>
      <c r="E65" s="20">
        <v>4181.17</v>
      </c>
      <c r="F65" s="20">
        <v>14631.0996</v>
      </c>
      <c r="G65" s="20">
        <v>94.75</v>
      </c>
      <c r="H65" s="20">
        <v>3467.4198999999999</v>
      </c>
      <c r="I65" s="20">
        <v>139.94999999999999</v>
      </c>
      <c r="J65" s="20">
        <v>4.4800000000000004</v>
      </c>
      <c r="K65" s="20">
        <v>87.43</v>
      </c>
      <c r="L65" s="20">
        <v>63.58</v>
      </c>
      <c r="M65" s="20">
        <v>1767.3</v>
      </c>
      <c r="N65" s="20">
        <v>2410.1201000000001</v>
      </c>
      <c r="O65" s="20">
        <v>2322.5684000000001</v>
      </c>
      <c r="P65" s="20">
        <v>598.74680000000001</v>
      </c>
      <c r="Q65" s="20">
        <v>17.7348</v>
      </c>
      <c r="R65" s="20">
        <v>192.66589999999999</v>
      </c>
      <c r="S65" s="20">
        <v>150.22219999999999</v>
      </c>
      <c r="T65" s="20">
        <v>404.13510000000002</v>
      </c>
      <c r="U65" s="20">
        <v>16125.569299999999</v>
      </c>
      <c r="V65" s="20">
        <v>140.2636</v>
      </c>
      <c r="W65" s="20">
        <v>37.315600000000003</v>
      </c>
      <c r="X65" s="20">
        <v>130.22909999999999</v>
      </c>
      <c r="Y65" s="20">
        <v>1988.1043999999999</v>
      </c>
      <c r="Z65" s="20">
        <v>350.26620000000003</v>
      </c>
      <c r="AA65" s="20">
        <v>1011.3672</v>
      </c>
      <c r="AC65" s="22">
        <f t="shared" si="2"/>
        <v>-0.35354559561358079</v>
      </c>
      <c r="AD65" s="22">
        <f t="shared" si="3"/>
        <v>4.9999999999994493E-4</v>
      </c>
      <c r="AE65" s="22">
        <f t="shared" si="4"/>
        <v>-3.495260663507116E-2</v>
      </c>
      <c r="AF65" s="22">
        <f t="shared" si="5"/>
        <v>5.4865025818131574E-3</v>
      </c>
      <c r="AG65" s="22">
        <f t="shared" si="6"/>
        <v>6.5046389267967353E-2</v>
      </c>
      <c r="AH65" s="22">
        <f t="shared" si="7"/>
        <v>-2.3746701846965701E-2</v>
      </c>
      <c r="AI65" s="22">
        <f t="shared" si="8"/>
        <v>-7.0470207545385577E-2</v>
      </c>
      <c r="AJ65" s="22">
        <f t="shared" si="9"/>
        <v>0.16005716327259734</v>
      </c>
      <c r="AK65" s="22">
        <f t="shared" si="10"/>
        <v>4.4642857142856984E-2</v>
      </c>
      <c r="AL65" s="22">
        <f t="shared" si="11"/>
        <v>-6.073430172709593E-2</v>
      </c>
      <c r="AM65" s="22">
        <f t="shared" si="12"/>
        <v>4.3095312991506596E-2</v>
      </c>
      <c r="AN65" s="22">
        <f t="shared" si="13"/>
        <v>7.6500877044078486E-2</v>
      </c>
      <c r="AO65" s="22">
        <f t="shared" si="14"/>
        <v>5.9748059858089064E-4</v>
      </c>
      <c r="AP65" s="22">
        <f t="shared" si="15"/>
        <v>-5.8204529089433965E-3</v>
      </c>
      <c r="AQ65" s="22">
        <f t="shared" si="16"/>
        <v>0.10366368555122141</v>
      </c>
      <c r="AR65" s="22">
        <f t="shared" si="17"/>
        <v>6.9687845366172674E-2</v>
      </c>
      <c r="AS65" s="22">
        <f t="shared" si="18"/>
        <v>6.9101486043975591E-2</v>
      </c>
      <c r="AT65" s="22">
        <f t="shared" si="19"/>
        <v>7.4100232855064174E-2</v>
      </c>
      <c r="AU65" s="22">
        <f t="shared" si="20"/>
        <v>0.15494001882043884</v>
      </c>
      <c r="AV65" s="22">
        <f t="shared" si="21"/>
        <v>9.0903469684012972E-2</v>
      </c>
      <c r="AW65" s="22">
        <f t="shared" si="22"/>
        <v>2.6220630298951386E-2</v>
      </c>
      <c r="AX65" s="22">
        <f t="shared" si="23"/>
        <v>2.0688398417818554E-3</v>
      </c>
      <c r="AY65" s="22">
        <f t="shared" si="24"/>
        <v>1.7183563427836113E-2</v>
      </c>
      <c r="AZ65" s="22">
        <f t="shared" si="25"/>
        <v>8.3128632480266251E-2</v>
      </c>
      <c r="BA65" s="22">
        <f t="shared" si="26"/>
        <v>0.20042413455823027</v>
      </c>
      <c r="BB65" s="22">
        <f t="shared" si="27"/>
        <v>8.8636451725940812E-2</v>
      </c>
    </row>
    <row r="66" spans="1:57" x14ac:dyDescent="0.3">
      <c r="A66" s="19">
        <v>44201</v>
      </c>
      <c r="B66" s="20">
        <v>37332.855499999998</v>
      </c>
      <c r="C66" s="20">
        <v>1.0004999999999999</v>
      </c>
      <c r="D66" s="20">
        <v>0.32579999999999998</v>
      </c>
      <c r="E66" s="20">
        <v>4204.1099999999997</v>
      </c>
      <c r="F66" s="20">
        <v>15582.799800000001</v>
      </c>
      <c r="G66" s="20">
        <v>92.5</v>
      </c>
      <c r="H66" s="20">
        <v>3223.0700999999999</v>
      </c>
      <c r="I66" s="20">
        <v>162.35</v>
      </c>
      <c r="J66" s="20">
        <v>4.68</v>
      </c>
      <c r="K66" s="20">
        <v>82.12</v>
      </c>
      <c r="L66" s="20">
        <v>66.319999999999993</v>
      </c>
      <c r="M66" s="20">
        <v>1902.5</v>
      </c>
      <c r="N66" s="20">
        <v>2411.5601000000001</v>
      </c>
      <c r="O66" s="20">
        <v>2309.0500000000002</v>
      </c>
      <c r="P66" s="20">
        <v>660.81510000000003</v>
      </c>
      <c r="Q66" s="20">
        <v>18.970700000000001</v>
      </c>
      <c r="R66" s="20">
        <v>205.9794</v>
      </c>
      <c r="S66" s="20">
        <v>161.3537</v>
      </c>
      <c r="T66" s="20">
        <v>466.7518</v>
      </c>
      <c r="U66" s="20">
        <v>17591.4395</v>
      </c>
      <c r="V66" s="20">
        <v>143.94139999999999</v>
      </c>
      <c r="W66" s="20">
        <v>37.392800000000001</v>
      </c>
      <c r="X66" s="20">
        <v>132.46690000000001</v>
      </c>
      <c r="Y66" s="20">
        <v>2153.3728000000001</v>
      </c>
      <c r="Z66" s="20">
        <v>420.46800000000002</v>
      </c>
      <c r="AA66" s="20">
        <v>1101.0111999999999</v>
      </c>
      <c r="AC66" s="22">
        <f t="shared" si="2"/>
        <v>-6.1394167933390476E-2</v>
      </c>
      <c r="AD66" s="22">
        <f t="shared" si="3"/>
        <v>-2.9985007496247107E-4</v>
      </c>
      <c r="AE66" s="22">
        <f t="shared" si="4"/>
        <v>-0.21976672805402087</v>
      </c>
      <c r="AF66" s="22">
        <f t="shared" si="5"/>
        <v>2.221397632316946E-2</v>
      </c>
      <c r="AG66" s="22">
        <f t="shared" si="6"/>
        <v>8.9008523359197511E-3</v>
      </c>
      <c r="AH66" s="22">
        <f t="shared" si="7"/>
        <v>0.22648648648648662</v>
      </c>
      <c r="AI66" s="22">
        <f t="shared" si="8"/>
        <v>6.7354973135706819E-2</v>
      </c>
      <c r="AJ66" s="22">
        <f t="shared" si="9"/>
        <v>-1.8478595626732375E-2</v>
      </c>
      <c r="AK66" s="22">
        <f t="shared" si="10"/>
        <v>-8.119658119658113E-2</v>
      </c>
      <c r="AL66" s="22">
        <f t="shared" si="11"/>
        <v>2.3258645884072005E-2</v>
      </c>
      <c r="AM66" s="22">
        <f t="shared" si="12"/>
        <v>0.10781061519903501</v>
      </c>
      <c r="AN66" s="22">
        <f t="shared" si="13"/>
        <v>-6.922470433639949E-2</v>
      </c>
      <c r="AO66" s="22">
        <f t="shared" si="14"/>
        <v>3.92940652816407E-2</v>
      </c>
      <c r="AP66" s="22">
        <f t="shared" si="15"/>
        <v>5.6088564561183052E-2</v>
      </c>
      <c r="AQ66" s="22">
        <f t="shared" si="16"/>
        <v>-4.8057315881553042E-2</v>
      </c>
      <c r="AR66" s="22">
        <f t="shared" si="17"/>
        <v>0.10718634525874116</v>
      </c>
      <c r="AS66" s="22">
        <f t="shared" si="18"/>
        <v>-6.4173407632025392E-2</v>
      </c>
      <c r="AT66" s="22">
        <f t="shared" si="19"/>
        <v>-5.2971205494512952E-2</v>
      </c>
      <c r="AU66" s="22">
        <f t="shared" si="20"/>
        <v>0.11700329811261567</v>
      </c>
      <c r="AV66" s="22">
        <f t="shared" si="21"/>
        <v>-3.5348784276579837E-3</v>
      </c>
      <c r="AW66" s="22">
        <f t="shared" si="22"/>
        <v>1.5547993836382279E-3</v>
      </c>
      <c r="AX66" s="22">
        <f t="shared" si="23"/>
        <v>2.1065552726728276E-2</v>
      </c>
      <c r="AY66" s="22">
        <f t="shared" si="24"/>
        <v>5.9335577415930985E-4</v>
      </c>
      <c r="AZ66" s="22">
        <f t="shared" si="25"/>
        <v>-2.2983015295818698E-2</v>
      </c>
      <c r="BA66" s="22">
        <f t="shared" si="26"/>
        <v>-1.2136238667389776E-2</v>
      </c>
      <c r="BB66" s="22">
        <f t="shared" si="27"/>
        <v>3.6378921485994198E-2</v>
      </c>
      <c r="BE66" s="6" t="s">
        <v>39</v>
      </c>
    </row>
    <row r="67" spans="1:57" x14ac:dyDescent="0.3">
      <c r="A67" s="19">
        <v>44202</v>
      </c>
      <c r="B67" s="20">
        <v>35040.835899999998</v>
      </c>
      <c r="C67" s="20">
        <v>1.0002</v>
      </c>
      <c r="D67" s="20">
        <v>0.25419999999999998</v>
      </c>
      <c r="E67" s="20">
        <v>4297.5</v>
      </c>
      <c r="F67" s="20">
        <v>15721.5</v>
      </c>
      <c r="G67" s="20">
        <v>113.45</v>
      </c>
      <c r="H67" s="20">
        <v>3440.1599000000001</v>
      </c>
      <c r="I67" s="20">
        <v>159.35</v>
      </c>
      <c r="J67" s="20">
        <v>4.3</v>
      </c>
      <c r="K67" s="20">
        <v>84.03</v>
      </c>
      <c r="L67" s="20">
        <v>73.47</v>
      </c>
      <c r="M67" s="20">
        <v>1770.8</v>
      </c>
      <c r="N67" s="20">
        <v>2506.3200999999999</v>
      </c>
      <c r="O67" s="20">
        <v>2438.5612999999998</v>
      </c>
      <c r="P67" s="20">
        <v>629.05809999999997</v>
      </c>
      <c r="Q67" s="20">
        <v>21.004100000000001</v>
      </c>
      <c r="R67" s="20">
        <v>192.761</v>
      </c>
      <c r="S67" s="20">
        <v>152.8066</v>
      </c>
      <c r="T67" s="20">
        <v>521.36329999999998</v>
      </c>
      <c r="U67" s="20">
        <v>17529.2559</v>
      </c>
      <c r="V67" s="20">
        <v>144.1652</v>
      </c>
      <c r="W67" s="20">
        <v>38.180500000000002</v>
      </c>
      <c r="X67" s="20">
        <v>132.5455</v>
      </c>
      <c r="Y67" s="20">
        <v>2103.8818000000001</v>
      </c>
      <c r="Z67" s="20">
        <v>415.36509999999998</v>
      </c>
      <c r="AA67" s="20">
        <v>1141.0648000000001</v>
      </c>
      <c r="AC67" s="22">
        <f t="shared" si="2"/>
        <v>0.18793385576740773</v>
      </c>
      <c r="AD67" s="22">
        <f t="shared" si="3"/>
        <v>9.9980003999133871E-5</v>
      </c>
      <c r="AE67" s="22">
        <f t="shared" si="4"/>
        <v>-0.18056648308418555</v>
      </c>
      <c r="AF67" s="22">
        <f t="shared" si="5"/>
        <v>2.274810936591054E-2</v>
      </c>
      <c r="AG67" s="22">
        <f t="shared" si="6"/>
        <v>2.6428648665839383E-3</v>
      </c>
      <c r="AH67" s="22">
        <f t="shared" si="7"/>
        <v>-0.15513442044953729</v>
      </c>
      <c r="AI67" s="22">
        <f t="shared" si="8"/>
        <v>-3.2722258055504994E-2</v>
      </c>
      <c r="AJ67" s="22">
        <f t="shared" si="9"/>
        <v>0.12676498274239112</v>
      </c>
      <c r="AK67" s="22">
        <f t="shared" si="10"/>
        <v>4.1860465116279277E-2</v>
      </c>
      <c r="AL67" s="22">
        <f t="shared" si="11"/>
        <v>6.9022967987623529E-2</v>
      </c>
      <c r="AM67" s="22">
        <f t="shared" si="12"/>
        <v>6.5332788893426308E-3</v>
      </c>
      <c r="AN67" s="22">
        <f t="shared" si="13"/>
        <v>2.3605150214592197E-2</v>
      </c>
      <c r="AO67" s="22">
        <f t="shared" si="14"/>
        <v>7.9040103456856858E-2</v>
      </c>
      <c r="AP67" s="22">
        <f t="shared" si="15"/>
        <v>-4.900951228906969E-2</v>
      </c>
      <c r="AQ67" s="22">
        <f t="shared" si="16"/>
        <v>8.1787834859768926E-2</v>
      </c>
      <c r="AR67" s="22">
        <f t="shared" si="17"/>
        <v>4.388666974543054E-2</v>
      </c>
      <c r="AS67" s="22">
        <f t="shared" si="18"/>
        <v>3.9220070449935474E-2</v>
      </c>
      <c r="AT67" s="22">
        <f t="shared" si="19"/>
        <v>-2.4174348490183073E-2</v>
      </c>
      <c r="AU67" s="22">
        <f t="shared" si="20"/>
        <v>2.9954927782603669E-2</v>
      </c>
      <c r="AV67" s="22">
        <f t="shared" si="21"/>
        <v>3.9499794169814972E-3</v>
      </c>
      <c r="AW67" s="22">
        <f t="shared" si="22"/>
        <v>6.6994670003579282E-2</v>
      </c>
      <c r="AX67" s="22">
        <f t="shared" si="23"/>
        <v>9.3207265488927549E-2</v>
      </c>
      <c r="AY67" s="22">
        <f t="shared" si="24"/>
        <v>5.4102176233821631E-2</v>
      </c>
      <c r="AZ67" s="22">
        <f t="shared" si="25"/>
        <v>-3.2597743846636273E-2</v>
      </c>
      <c r="BA67" s="22">
        <f t="shared" si="26"/>
        <v>3.9567358933141117E-2</v>
      </c>
      <c r="BB67" s="22">
        <f t="shared" si="27"/>
        <v>0.25698382773703976</v>
      </c>
      <c r="BD67" s="18" t="s">
        <v>1</v>
      </c>
      <c r="BE67" s="6">
        <f>1/26</f>
        <v>3.8461538461538464E-2</v>
      </c>
    </row>
    <row r="68" spans="1:57" x14ac:dyDescent="0.3">
      <c r="A68" s="19">
        <v>44203</v>
      </c>
      <c r="B68" s="20">
        <v>41626.195299999999</v>
      </c>
      <c r="C68" s="20">
        <v>1.0003</v>
      </c>
      <c r="D68" s="20">
        <v>0.20830000000000001</v>
      </c>
      <c r="E68" s="20">
        <v>4395.26</v>
      </c>
      <c r="F68" s="20">
        <v>15763.049800000001</v>
      </c>
      <c r="G68" s="20">
        <v>95.85</v>
      </c>
      <c r="H68" s="20">
        <v>3327.5900999999999</v>
      </c>
      <c r="I68" s="20">
        <v>179.55</v>
      </c>
      <c r="J68" s="20">
        <v>4.4800000000000004</v>
      </c>
      <c r="K68" s="20">
        <v>89.83</v>
      </c>
      <c r="L68" s="20">
        <v>73.95</v>
      </c>
      <c r="M68" s="20">
        <v>1812.6</v>
      </c>
      <c r="N68" s="20">
        <v>2704.4198999999999</v>
      </c>
      <c r="O68" s="20">
        <v>2319.0486000000001</v>
      </c>
      <c r="P68" s="20">
        <v>680.50739999999996</v>
      </c>
      <c r="Q68" s="20">
        <v>21.925899999999999</v>
      </c>
      <c r="R68" s="20">
        <v>200.3211</v>
      </c>
      <c r="S68" s="20">
        <v>149.11259999999999</v>
      </c>
      <c r="T68" s="20">
        <v>536.98069999999996</v>
      </c>
      <c r="U68" s="20">
        <v>17598.4961</v>
      </c>
      <c r="V68" s="20">
        <v>153.8235</v>
      </c>
      <c r="W68" s="20">
        <v>41.739199999999997</v>
      </c>
      <c r="X68" s="20">
        <v>139.7165</v>
      </c>
      <c r="Y68" s="20">
        <v>2035.3</v>
      </c>
      <c r="Z68" s="20">
        <v>431.8</v>
      </c>
      <c r="AA68" s="20">
        <v>1434.3</v>
      </c>
      <c r="AC68" s="22">
        <f t="shared" ref="AC68:AC73" si="31">((B69/B68)-1)</f>
        <v>5.2003292263417711E-2</v>
      </c>
      <c r="AD68" s="22">
        <f t="shared" ref="AD68:AD73" si="32">((C69/C68)-1)</f>
        <v>-9.997000899730768E-5</v>
      </c>
      <c r="AE68" s="22">
        <f t="shared" ref="AE68:AE73" si="33">((D69/D68)-1)</f>
        <v>-1.9683149303888703E-2</v>
      </c>
      <c r="AF68" s="22">
        <f t="shared" ref="AF68:AF73" si="34">((E69/E68)-1)</f>
        <v>-1.9957863698620848E-2</v>
      </c>
      <c r="AG68" s="22">
        <f t="shared" ref="AG68:AG73" si="35">((F69/F68)-1)</f>
        <v>0.11768665477412865</v>
      </c>
      <c r="AH68" s="22">
        <f t="shared" ref="AH68:AH73" si="36">((G69/G68)-1)</f>
        <v>1.3041210224308708E-2</v>
      </c>
      <c r="AI68" s="22">
        <f t="shared" ref="AI68:AI73" si="37">((H69/H68)-1)</f>
        <v>-1.2787061723738113E-2</v>
      </c>
      <c r="AJ68" s="22">
        <f t="shared" ref="AJ68:AJ73" si="38">((I69/I68)-1)</f>
        <v>8.0478975215817261E-2</v>
      </c>
      <c r="AK68" s="22">
        <f t="shared" ref="AK68:AK73" si="39">((J69/J68)-1)</f>
        <v>-8.7053571428571508E-2</v>
      </c>
      <c r="AL68" s="22">
        <f t="shared" ref="AL68:AL73" si="40">((K69/K68)-1)</f>
        <v>0.20004452855393517</v>
      </c>
      <c r="AM68" s="22">
        <f t="shared" ref="AM68:AM73" si="41">((L69/L68)-1)</f>
        <v>1.4604462474645086E-2</v>
      </c>
      <c r="AN68" s="22">
        <f t="shared" ref="AN68:AN73" si="42">((M69/M68)-1)</f>
        <v>-3.1612048990400488E-2</v>
      </c>
      <c r="AO68" s="22">
        <f t="shared" ref="AO68:AO73" si="43">((N69/N68)-1)</f>
        <v>-1.446143773753461E-2</v>
      </c>
      <c r="AP68" s="22">
        <f t="shared" ref="AP68:AP73" si="44">((O69/O68)-1)</f>
        <v>0.15793084284650183</v>
      </c>
      <c r="AQ68" s="22">
        <f t="shared" ref="AQ68:AQ73" si="45">((P69/P68)-1)</f>
        <v>2.9893282571210822E-2</v>
      </c>
      <c r="AR68" s="22">
        <f t="shared" ref="AR68:AR73" si="46">((Q69/Q68)-1)</f>
        <v>5.8788920865278094E-3</v>
      </c>
      <c r="AS68" s="22">
        <f t="shared" ref="AS68:AS73" si="47">((R69/R68)-1)</f>
        <v>0.15223209137729365</v>
      </c>
      <c r="AT68" s="22">
        <f t="shared" ref="AT68:AT73" si="48">((S69/S68)-1)</f>
        <v>8.4683655170656458E-2</v>
      </c>
      <c r="AU68" s="22">
        <f t="shared" ref="AU68:AU73" si="49">((T69/T68)-1)</f>
        <v>1.4631810789476063E-3</v>
      </c>
      <c r="AV68" s="22">
        <f t="shared" ref="AV68:AV73" si="50">((U69/U68)-1)</f>
        <v>9.8454236666279726E-2</v>
      </c>
      <c r="AW68" s="22">
        <f t="shared" ref="AW68:AW73" si="51">((V69/V68)-1)</f>
        <v>-4.1669185787607144E-2</v>
      </c>
      <c r="AX68" s="22">
        <f t="shared" ref="AX68:AX73" si="52">((W69/W68)-1)</f>
        <v>1.3771227047955081E-2</v>
      </c>
      <c r="AY68" s="22">
        <f t="shared" ref="AY68:AY73" si="53">((X69/X68)-1)</f>
        <v>-1.0904939645639433E-2</v>
      </c>
      <c r="AZ68" s="22">
        <f t="shared" ref="AZ68:AZ73" si="54">((Y69/Y68)-1)</f>
        <v>0.23777821451383097</v>
      </c>
      <c r="BA68" s="22">
        <f t="shared" ref="BA68:BA73" si="55">((Z69/Z68)-1)</f>
        <v>4.9096804075961176E-2</v>
      </c>
      <c r="BB68" s="22">
        <f t="shared" ref="BB68:BB73" si="56">((AA69/AA68)-1)</f>
        <v>-0.10137349229589343</v>
      </c>
      <c r="BD68" s="18" t="s">
        <v>2</v>
      </c>
      <c r="BE68" s="6">
        <f t="shared" ref="BE68:BE92" si="57">1/26</f>
        <v>3.8461538461538464E-2</v>
      </c>
    </row>
    <row r="69" spans="1:57" x14ac:dyDescent="0.3">
      <c r="A69" s="19">
        <v>44205</v>
      </c>
      <c r="B69" s="20">
        <v>43790.894500000002</v>
      </c>
      <c r="C69" s="20">
        <v>1.0002</v>
      </c>
      <c r="D69" s="20">
        <v>0.20419999999999999</v>
      </c>
      <c r="E69" s="20">
        <v>4307.54</v>
      </c>
      <c r="F69" s="20">
        <v>17618.150399999999</v>
      </c>
      <c r="G69" s="20">
        <v>97.1</v>
      </c>
      <c r="H69" s="20">
        <v>3285.04</v>
      </c>
      <c r="I69" s="20">
        <v>194</v>
      </c>
      <c r="J69" s="20">
        <v>4.09</v>
      </c>
      <c r="K69" s="20">
        <v>107.8</v>
      </c>
      <c r="L69" s="20">
        <v>75.03</v>
      </c>
      <c r="M69" s="20">
        <v>1755.3</v>
      </c>
      <c r="N69" s="20">
        <v>2665.3101000000001</v>
      </c>
      <c r="O69" s="20">
        <v>2685.2979</v>
      </c>
      <c r="P69" s="20">
        <v>700.85</v>
      </c>
      <c r="Q69" s="20">
        <v>22.0548</v>
      </c>
      <c r="R69" s="20">
        <v>230.81639999999999</v>
      </c>
      <c r="S69" s="20">
        <v>161.74</v>
      </c>
      <c r="T69" s="20">
        <v>537.76639999999998</v>
      </c>
      <c r="U69" s="20">
        <v>19331.142599999999</v>
      </c>
      <c r="V69" s="20">
        <v>147.41380000000001</v>
      </c>
      <c r="W69" s="20">
        <v>42.314</v>
      </c>
      <c r="X69" s="20">
        <v>138.19290000000001</v>
      </c>
      <c r="Y69" s="20">
        <v>2519.25</v>
      </c>
      <c r="Z69" s="20">
        <v>453</v>
      </c>
      <c r="AA69" s="20">
        <v>1288.9000000000001</v>
      </c>
      <c r="AC69" s="22">
        <f t="shared" si="31"/>
        <v>0.40026728615922647</v>
      </c>
      <c r="AD69" s="22">
        <f t="shared" si="32"/>
        <v>1.9996000799826774E-4</v>
      </c>
      <c r="AE69" s="22">
        <f t="shared" si="33"/>
        <v>0.37218413320274246</v>
      </c>
      <c r="AF69" s="22">
        <f t="shared" si="34"/>
        <v>6.9143873301234615E-2</v>
      </c>
      <c r="AG69" s="22">
        <f t="shared" si="35"/>
        <v>3.0366411221010026E-3</v>
      </c>
      <c r="AH69" s="22">
        <f t="shared" si="36"/>
        <v>3.501544799176104E-2</v>
      </c>
      <c r="AI69" s="22">
        <f t="shared" si="37"/>
        <v>2.6602385359082437E-2</v>
      </c>
      <c r="AJ69" s="22">
        <f t="shared" si="38"/>
        <v>5.1288659793814473E-2</v>
      </c>
      <c r="AK69" s="22">
        <f t="shared" si="39"/>
        <v>7.0904645476772554E-2</v>
      </c>
      <c r="AL69" s="22">
        <f t="shared" si="40"/>
        <v>6.5398886827458202E-2</v>
      </c>
      <c r="AM69" s="22">
        <f t="shared" si="41"/>
        <v>0.11382113821138207</v>
      </c>
      <c r="AN69" s="22">
        <f t="shared" si="42"/>
        <v>1.5780778214550262E-2</v>
      </c>
      <c r="AO69" s="22">
        <f t="shared" si="43"/>
        <v>0.11259470333301924</v>
      </c>
      <c r="AP69" s="22">
        <f t="shared" si="44"/>
        <v>-0.11423868465394482</v>
      </c>
      <c r="AQ69" s="22">
        <f t="shared" si="45"/>
        <v>0.14439609046158219</v>
      </c>
      <c r="AR69" s="22">
        <f t="shared" si="46"/>
        <v>1.3466456281625572E-3</v>
      </c>
      <c r="AS69" s="22">
        <f t="shared" si="47"/>
        <v>-5.4837957788094749E-2</v>
      </c>
      <c r="AT69" s="22">
        <f t="shared" si="48"/>
        <v>3.7876839371831172E-2</v>
      </c>
      <c r="AU69" s="22">
        <f t="shared" si="49"/>
        <v>3.8264755849379828E-2</v>
      </c>
      <c r="AV69" s="22">
        <f t="shared" si="50"/>
        <v>-2.2904973035582366E-2</v>
      </c>
      <c r="AW69" s="22">
        <f t="shared" si="51"/>
        <v>8.176100202287695E-2</v>
      </c>
      <c r="AX69" s="22">
        <f t="shared" si="52"/>
        <v>1.6973105827858381E-2</v>
      </c>
      <c r="AY69" s="22">
        <f t="shared" si="53"/>
        <v>2.2818104258612415E-2</v>
      </c>
      <c r="AZ69" s="22">
        <f t="shared" si="54"/>
        <v>6.7480400912969252E-3</v>
      </c>
      <c r="BA69" s="22">
        <f t="shared" si="55"/>
        <v>0.10849889624724063</v>
      </c>
      <c r="BB69" s="22">
        <f t="shared" si="56"/>
        <v>2.0986888044068452E-2</v>
      </c>
      <c r="BD69" s="18" t="s">
        <v>3</v>
      </c>
      <c r="BE69" s="6">
        <f t="shared" si="57"/>
        <v>3.8461538461538464E-2</v>
      </c>
    </row>
    <row r="70" spans="1:57" x14ac:dyDescent="0.3">
      <c r="A70" s="19">
        <v>44206</v>
      </c>
      <c r="B70" s="20">
        <v>61318.957000000002</v>
      </c>
      <c r="C70" s="20">
        <v>1.0004</v>
      </c>
      <c r="D70" s="20">
        <v>0.2802</v>
      </c>
      <c r="E70" s="20">
        <v>4605.38</v>
      </c>
      <c r="F70" s="20">
        <v>17671.650399999999</v>
      </c>
      <c r="G70" s="20">
        <v>100.5</v>
      </c>
      <c r="H70" s="20">
        <v>3372.4299000000001</v>
      </c>
      <c r="I70" s="20">
        <v>203.95</v>
      </c>
      <c r="J70" s="20">
        <v>4.38</v>
      </c>
      <c r="K70" s="20">
        <v>114.85</v>
      </c>
      <c r="L70" s="20">
        <v>83.57</v>
      </c>
      <c r="M70" s="20">
        <v>1783</v>
      </c>
      <c r="N70" s="20">
        <v>2965.4099000000001</v>
      </c>
      <c r="O70" s="20">
        <v>2378.5329999999999</v>
      </c>
      <c r="P70" s="20">
        <v>802.05</v>
      </c>
      <c r="Q70" s="20">
        <v>22.084499999999998</v>
      </c>
      <c r="R70" s="20">
        <v>218.15889999999999</v>
      </c>
      <c r="S70" s="20">
        <v>167.86619999999999</v>
      </c>
      <c r="T70" s="20">
        <v>558.34389999999996</v>
      </c>
      <c r="U70" s="20">
        <v>18888.363300000001</v>
      </c>
      <c r="V70" s="20">
        <v>159.4665</v>
      </c>
      <c r="W70" s="20">
        <v>43.032200000000003</v>
      </c>
      <c r="X70" s="20">
        <v>141.34620000000001</v>
      </c>
      <c r="Y70" s="20">
        <v>2536.25</v>
      </c>
      <c r="Z70" s="20">
        <v>502.15</v>
      </c>
      <c r="AA70" s="20">
        <v>1315.95</v>
      </c>
      <c r="AC70" s="22">
        <f t="shared" si="31"/>
        <v>-7.0345801870048241E-2</v>
      </c>
      <c r="AD70" s="22">
        <f t="shared" si="32"/>
        <v>-9.9960015993549867E-5</v>
      </c>
      <c r="AE70" s="22">
        <f t="shared" si="33"/>
        <v>-0.23376159885795855</v>
      </c>
      <c r="AF70" s="22">
        <f t="shared" si="34"/>
        <v>-8.3337314184714906E-3</v>
      </c>
      <c r="AG70" s="22">
        <f t="shared" si="35"/>
        <v>-3.8957945886027634E-2</v>
      </c>
      <c r="AH70" s="22">
        <f t="shared" si="36"/>
        <v>-1.1442786069651767E-2</v>
      </c>
      <c r="AI70" s="22">
        <f t="shared" si="37"/>
        <v>3.9923795006087337E-2</v>
      </c>
      <c r="AJ70" s="22">
        <f t="shared" si="38"/>
        <v>0.14366266241725922</v>
      </c>
      <c r="AK70" s="22">
        <f t="shared" si="39"/>
        <v>-2.2831050228310446E-2</v>
      </c>
      <c r="AL70" s="22">
        <f t="shared" si="40"/>
        <v>-2.7862429255550603E-2</v>
      </c>
      <c r="AM70" s="22">
        <f t="shared" si="41"/>
        <v>-0.20808902716285738</v>
      </c>
      <c r="AN70" s="22">
        <f t="shared" si="42"/>
        <v>-5.2720134604599123E-3</v>
      </c>
      <c r="AO70" s="22">
        <f t="shared" si="43"/>
        <v>-3.9242433229888407E-2</v>
      </c>
      <c r="AP70" s="22">
        <f t="shared" si="44"/>
        <v>-2.5638912724776031E-2</v>
      </c>
      <c r="AQ70" s="22">
        <f t="shared" si="45"/>
        <v>-0.10934480393990387</v>
      </c>
      <c r="AR70" s="22">
        <f t="shared" si="46"/>
        <v>2.2436550521859111E-2</v>
      </c>
      <c r="AS70" s="22">
        <f t="shared" si="47"/>
        <v>-9.1845897646164465E-3</v>
      </c>
      <c r="AT70" s="22">
        <f t="shared" si="48"/>
        <v>-5.9467599790785752E-2</v>
      </c>
      <c r="AU70" s="22">
        <f t="shared" si="49"/>
        <v>-5.2951057582969918E-2</v>
      </c>
      <c r="AV70" s="22">
        <f t="shared" si="50"/>
        <v>1.3986786245264504E-2</v>
      </c>
      <c r="AW70" s="22">
        <f t="shared" si="51"/>
        <v>-1.1262553577083501E-2</v>
      </c>
      <c r="AX70" s="22">
        <f t="shared" si="52"/>
        <v>0.2283964101300886</v>
      </c>
      <c r="AY70" s="22">
        <f t="shared" si="53"/>
        <v>1.7386388880634707E-2</v>
      </c>
      <c r="AZ70" s="22">
        <f t="shared" si="54"/>
        <v>-5.1591956628881275E-2</v>
      </c>
      <c r="BA70" s="22">
        <f t="shared" si="55"/>
        <v>-8.284377178134017E-2</v>
      </c>
      <c r="BB70" s="22">
        <f t="shared" si="56"/>
        <v>-0.18598730954823506</v>
      </c>
      <c r="BD70" s="18" t="s">
        <v>4</v>
      </c>
      <c r="BE70" s="6">
        <f t="shared" si="57"/>
        <v>3.8461538461538464E-2</v>
      </c>
    </row>
    <row r="71" spans="1:57" x14ac:dyDescent="0.3">
      <c r="A71" s="19">
        <v>44207</v>
      </c>
      <c r="B71" s="20">
        <v>57005.425799999997</v>
      </c>
      <c r="C71" s="20">
        <v>1.0003</v>
      </c>
      <c r="D71" s="20">
        <v>0.2147</v>
      </c>
      <c r="E71" s="20">
        <v>4567</v>
      </c>
      <c r="F71" s="20">
        <v>16983.199199999999</v>
      </c>
      <c r="G71" s="20">
        <v>99.35</v>
      </c>
      <c r="H71" s="20">
        <v>3507.0700999999999</v>
      </c>
      <c r="I71" s="20">
        <v>233.25</v>
      </c>
      <c r="J71" s="20">
        <v>4.28</v>
      </c>
      <c r="K71" s="20">
        <v>111.65</v>
      </c>
      <c r="L71" s="20">
        <v>66.180000000000007</v>
      </c>
      <c r="M71" s="20">
        <v>1773.6</v>
      </c>
      <c r="N71" s="20">
        <v>2849.04</v>
      </c>
      <c r="O71" s="20">
        <v>2317.5500000000002</v>
      </c>
      <c r="P71" s="20">
        <v>714.35</v>
      </c>
      <c r="Q71" s="20">
        <v>22.58</v>
      </c>
      <c r="R71" s="20">
        <v>216.15520000000001</v>
      </c>
      <c r="S71" s="20">
        <v>157.8836</v>
      </c>
      <c r="T71" s="20">
        <v>528.779</v>
      </c>
      <c r="U71" s="20">
        <v>19152.550800000001</v>
      </c>
      <c r="V71" s="20">
        <v>157.6705</v>
      </c>
      <c r="W71" s="20">
        <v>52.860599999999998</v>
      </c>
      <c r="X71" s="20">
        <v>143.80369999999999</v>
      </c>
      <c r="Y71" s="20">
        <v>2405.3998999999999</v>
      </c>
      <c r="Z71" s="20">
        <v>460.55</v>
      </c>
      <c r="AA71" s="20">
        <v>1071.2</v>
      </c>
      <c r="AC71" s="22">
        <f t="shared" si="31"/>
        <v>-0.1876835467826643</v>
      </c>
      <c r="AD71" s="22">
        <f t="shared" si="32"/>
        <v>-9.997000899730768E-5</v>
      </c>
      <c r="AE71" s="22">
        <f t="shared" si="33"/>
        <v>-0.20586865393572418</v>
      </c>
      <c r="AF71" s="22">
        <f t="shared" si="34"/>
        <v>4.3612874972629889E-2</v>
      </c>
      <c r="AG71" s="22">
        <f t="shared" si="35"/>
        <v>2.1836380509509867E-2</v>
      </c>
      <c r="AH71" s="22">
        <f t="shared" si="36"/>
        <v>3.522898842476252E-3</v>
      </c>
      <c r="AI71" s="22">
        <f t="shared" si="37"/>
        <v>-4.9251938248967453E-2</v>
      </c>
      <c r="AJ71" s="22">
        <f t="shared" si="38"/>
        <v>-3.0653804930332318E-2</v>
      </c>
      <c r="AK71" s="22">
        <f t="shared" si="39"/>
        <v>4.2056074766354978E-2</v>
      </c>
      <c r="AL71" s="22">
        <f t="shared" si="40"/>
        <v>8.5087326466635194E-3</v>
      </c>
      <c r="AM71" s="22">
        <f t="shared" si="41"/>
        <v>0.13644605621033534</v>
      </c>
      <c r="AN71" s="22">
        <f t="shared" si="42"/>
        <v>3.0390166892196646E-2</v>
      </c>
      <c r="AO71" s="22">
        <f t="shared" si="43"/>
        <v>1.5636881195069119E-2</v>
      </c>
      <c r="AP71" s="22">
        <f t="shared" si="44"/>
        <v>1.8381437293693681E-2</v>
      </c>
      <c r="AQ71" s="22">
        <f t="shared" si="45"/>
        <v>3.6116749492545619E-2</v>
      </c>
      <c r="AR71" s="22">
        <f t="shared" si="46"/>
        <v>0.12090345438441097</v>
      </c>
      <c r="AS71" s="22">
        <f t="shared" si="47"/>
        <v>-1.4017705796575797E-2</v>
      </c>
      <c r="AT71" s="22">
        <f t="shared" si="48"/>
        <v>-3.0218464742379769E-3</v>
      </c>
      <c r="AU71" s="22">
        <f t="shared" si="49"/>
        <v>-4.2589626290000071E-2</v>
      </c>
      <c r="AV71" s="22">
        <f t="shared" si="50"/>
        <v>2.8881186938295444E-2</v>
      </c>
      <c r="AW71" s="22">
        <f t="shared" si="51"/>
        <v>8.7182446938393499E-2</v>
      </c>
      <c r="AX71" s="22">
        <f t="shared" si="52"/>
        <v>0.10865937957571425</v>
      </c>
      <c r="AY71" s="22">
        <f t="shared" si="53"/>
        <v>0.13141525565753875</v>
      </c>
      <c r="AZ71" s="22">
        <f t="shared" si="54"/>
        <v>-1.5485990499958024E-2</v>
      </c>
      <c r="BA71" s="22">
        <f t="shared" si="55"/>
        <v>-2.17131690370298E-4</v>
      </c>
      <c r="BB71" s="22">
        <f t="shared" si="56"/>
        <v>3.7574682598954467E-2</v>
      </c>
      <c r="BD71" s="18" t="s">
        <v>5</v>
      </c>
      <c r="BE71" s="6">
        <f t="shared" si="57"/>
        <v>3.8461538461538464E-2</v>
      </c>
    </row>
    <row r="72" spans="1:57" x14ac:dyDescent="0.3">
      <c r="A72" s="19">
        <v>44208</v>
      </c>
      <c r="B72" s="20">
        <v>46306.445299999999</v>
      </c>
      <c r="C72" s="20">
        <v>1.0002</v>
      </c>
      <c r="D72" s="20">
        <v>0.17050000000000001</v>
      </c>
      <c r="E72" s="20">
        <v>4766.18</v>
      </c>
      <c r="F72" s="20">
        <v>17354.050800000001</v>
      </c>
      <c r="G72" s="20">
        <v>99.7</v>
      </c>
      <c r="H72" s="20">
        <v>3334.3400999999999</v>
      </c>
      <c r="I72" s="20">
        <v>226.1</v>
      </c>
      <c r="J72" s="20">
        <v>4.46</v>
      </c>
      <c r="K72" s="20">
        <v>112.6</v>
      </c>
      <c r="L72" s="20">
        <v>75.209999999999994</v>
      </c>
      <c r="M72" s="20">
        <v>1827.5</v>
      </c>
      <c r="N72" s="20">
        <v>2893.5900999999999</v>
      </c>
      <c r="O72" s="20">
        <v>2360.1498999999999</v>
      </c>
      <c r="P72" s="20">
        <v>740.15</v>
      </c>
      <c r="Q72" s="20">
        <v>25.31</v>
      </c>
      <c r="R72" s="20">
        <v>213.12520000000001</v>
      </c>
      <c r="S72" s="20">
        <v>157.40649999999999</v>
      </c>
      <c r="T72" s="20">
        <v>506.25850000000003</v>
      </c>
      <c r="U72" s="20">
        <v>19705.699199999999</v>
      </c>
      <c r="V72" s="20">
        <v>171.41659999999999</v>
      </c>
      <c r="W72" s="20">
        <v>58.604399999999998</v>
      </c>
      <c r="X72" s="20">
        <v>162.70169999999999</v>
      </c>
      <c r="Y72" s="20">
        <v>2368.1498999999999</v>
      </c>
      <c r="Z72" s="20">
        <v>460.45</v>
      </c>
      <c r="AA72" s="20">
        <v>1111.45</v>
      </c>
      <c r="AC72" s="22">
        <f t="shared" si="31"/>
        <v>-0.16894668224511722</v>
      </c>
      <c r="AD72" s="22">
        <f t="shared" si="32"/>
        <v>2.9994001199762366E-4</v>
      </c>
      <c r="AE72" s="22">
        <f t="shared" si="33"/>
        <v>-0.16832844574780059</v>
      </c>
      <c r="AF72" s="22">
        <f t="shared" si="34"/>
        <v>-5.2585089106999772E-2</v>
      </c>
      <c r="AG72" s="22">
        <f t="shared" si="35"/>
        <v>-8.1832191017905398E-4</v>
      </c>
      <c r="AH72" s="22">
        <f t="shared" si="36"/>
        <v>6.5697091273821506E-2</v>
      </c>
      <c r="AI72" s="22">
        <f t="shared" si="37"/>
        <v>-0.10282997226347734</v>
      </c>
      <c r="AJ72" s="22">
        <f t="shared" si="38"/>
        <v>3.9805395842547497E-2</v>
      </c>
      <c r="AK72" s="22">
        <f t="shared" si="39"/>
        <v>-3.1390134529147962E-2</v>
      </c>
      <c r="AL72" s="22">
        <f t="shared" si="40"/>
        <v>0.13294849023090594</v>
      </c>
      <c r="AM72" s="22">
        <f t="shared" si="41"/>
        <v>0.17205158888445693</v>
      </c>
      <c r="AN72" s="22">
        <f t="shared" si="42"/>
        <v>-1.7783857729138153E-2</v>
      </c>
      <c r="AO72" s="22">
        <f t="shared" si="43"/>
        <v>-6.2075170909659971E-2</v>
      </c>
      <c r="AP72" s="22">
        <f t="shared" si="44"/>
        <v>-3.6607801902751924E-2</v>
      </c>
      <c r="AQ72" s="22">
        <f t="shared" si="45"/>
        <v>6.5729919610889587E-2</v>
      </c>
      <c r="AR72" s="22">
        <f t="shared" si="46"/>
        <v>-6.8747530620308139E-2</v>
      </c>
      <c r="AS72" s="22">
        <f t="shared" si="47"/>
        <v>9.8604013040222149E-3</v>
      </c>
      <c r="AT72" s="22">
        <f t="shared" si="48"/>
        <v>-6.1572425535158959E-2</v>
      </c>
      <c r="AU72" s="22">
        <f t="shared" si="49"/>
        <v>-5.8714470966907295E-2</v>
      </c>
      <c r="AV72" s="22">
        <f t="shared" si="50"/>
        <v>-6.0091671347545894E-2</v>
      </c>
      <c r="AW72" s="22">
        <f t="shared" si="51"/>
        <v>5.6563950049179912E-3</v>
      </c>
      <c r="AX72" s="22">
        <f t="shared" si="52"/>
        <v>-0.10770522349857681</v>
      </c>
      <c r="AY72" s="22">
        <f t="shared" si="53"/>
        <v>-1.9134403635610364E-2</v>
      </c>
      <c r="AZ72" s="22">
        <f t="shared" si="54"/>
        <v>7.7909764073635923E-3</v>
      </c>
      <c r="BA72" s="22">
        <f t="shared" si="55"/>
        <v>0.16907373221848188</v>
      </c>
      <c r="BB72" s="22">
        <f t="shared" si="56"/>
        <v>-2.3302892617751647E-2</v>
      </c>
      <c r="BD72" s="18" t="s">
        <v>6</v>
      </c>
      <c r="BE72" s="6">
        <f t="shared" si="57"/>
        <v>3.8461538461538464E-2</v>
      </c>
    </row>
    <row r="73" spans="1:57" x14ac:dyDescent="0.3">
      <c r="A73" s="19">
        <v>44562</v>
      </c>
      <c r="B73" s="20">
        <v>38483.125</v>
      </c>
      <c r="C73" s="20">
        <v>1.0004999999999999</v>
      </c>
      <c r="D73" s="20">
        <v>0.14180000000000001</v>
      </c>
      <c r="E73" s="20">
        <v>4515.55</v>
      </c>
      <c r="F73" s="20">
        <v>17339.849600000001</v>
      </c>
      <c r="G73" s="20">
        <v>106.25</v>
      </c>
      <c r="H73" s="20">
        <v>2991.47</v>
      </c>
      <c r="I73" s="20">
        <v>235.1</v>
      </c>
      <c r="J73" s="20">
        <v>4.32</v>
      </c>
      <c r="K73" s="20">
        <v>127.57</v>
      </c>
      <c r="L73" s="20">
        <v>88.15</v>
      </c>
      <c r="M73" s="20">
        <v>1795</v>
      </c>
      <c r="N73" s="20">
        <v>2713.97</v>
      </c>
      <c r="O73" s="20">
        <v>2273.75</v>
      </c>
      <c r="P73" s="20">
        <v>788.8</v>
      </c>
      <c r="Q73" s="20">
        <v>23.57</v>
      </c>
      <c r="R73" s="20">
        <v>215.22669999999999</v>
      </c>
      <c r="S73" s="20">
        <v>147.71459999999999</v>
      </c>
      <c r="T73" s="20">
        <v>476.53379999999999</v>
      </c>
      <c r="U73" s="20">
        <v>18521.550800000001</v>
      </c>
      <c r="V73" s="20">
        <v>172.3862</v>
      </c>
      <c r="W73" s="20">
        <v>52.292400000000001</v>
      </c>
      <c r="X73" s="20">
        <v>159.58850000000001</v>
      </c>
      <c r="Y73" s="20">
        <v>2386.6001000000001</v>
      </c>
      <c r="Z73" s="20">
        <v>538.29999999999995</v>
      </c>
      <c r="AA73" s="20">
        <v>1085.55</v>
      </c>
      <c r="AC73" s="22">
        <f t="shared" si="31"/>
        <v>0.12239415068292914</v>
      </c>
      <c r="AD73" s="22">
        <f t="shared" si="32"/>
        <v>-9.9950024987527364E-5</v>
      </c>
      <c r="AE73" s="22">
        <f t="shared" si="33"/>
        <v>-6.0648801128349805E-2</v>
      </c>
      <c r="AF73" s="22">
        <f t="shared" si="34"/>
        <v>-3.1360520866782648E-2</v>
      </c>
      <c r="AG73" s="22">
        <f t="shared" si="35"/>
        <v>-3.1485232720819156E-2</v>
      </c>
      <c r="AH73" s="22">
        <f t="shared" si="36"/>
        <v>0.16470588235294126</v>
      </c>
      <c r="AI73" s="22">
        <f t="shared" si="37"/>
        <v>2.6672505490611842E-2</v>
      </c>
      <c r="AJ73" s="22">
        <f t="shared" si="38"/>
        <v>-3.6154827732879369E-3</v>
      </c>
      <c r="AK73" s="22">
        <f t="shared" si="39"/>
        <v>2.7777777777777901E-2</v>
      </c>
      <c r="AL73" s="22">
        <f t="shared" si="40"/>
        <v>-3.9194167907815269E-2</v>
      </c>
      <c r="AM73" s="22">
        <f t="shared" si="41"/>
        <v>8.5876347135564357E-2</v>
      </c>
      <c r="AN73" s="22">
        <f t="shared" si="42"/>
        <v>5.8161559888579406E-2</v>
      </c>
      <c r="AO73" s="22">
        <f t="shared" si="43"/>
        <v>-5.9506553130652673E-3</v>
      </c>
      <c r="AP73" s="22">
        <f t="shared" si="44"/>
        <v>-4.4705838372732232E-2</v>
      </c>
      <c r="AQ73" s="22">
        <f t="shared" si="45"/>
        <v>-5.8443204868154019E-2</v>
      </c>
      <c r="AR73" s="22">
        <f t="shared" si="46"/>
        <v>-4.7093763258379218E-2</v>
      </c>
      <c r="AS73" s="22">
        <f t="shared" si="47"/>
        <v>-1.975498393089703E-2</v>
      </c>
      <c r="AT73" s="22">
        <f t="shared" si="48"/>
        <v>-4.0040727186073544E-2</v>
      </c>
      <c r="AU73" s="22">
        <f t="shared" si="49"/>
        <v>6.6625284502379589E-2</v>
      </c>
      <c r="AV73" s="22">
        <f t="shared" si="50"/>
        <v>-4.7641820575845206E-2</v>
      </c>
      <c r="AW73" s="22">
        <f t="shared" si="51"/>
        <v>-5.6362400238534227E-2</v>
      </c>
      <c r="AX73" s="22">
        <f t="shared" si="52"/>
        <v>-0.10235521796666447</v>
      </c>
      <c r="AY73" s="22">
        <f t="shared" si="53"/>
        <v>-2.317522879154843E-2</v>
      </c>
      <c r="AZ73" s="22">
        <f t="shared" si="54"/>
        <v>-1.1334156903789583E-2</v>
      </c>
      <c r="BA73" s="22">
        <f t="shared" si="55"/>
        <v>-0.10235927921233512</v>
      </c>
      <c r="BB73" s="22">
        <f t="shared" si="56"/>
        <v>0.12454516143890193</v>
      </c>
      <c r="BD73" s="18" t="s">
        <v>7</v>
      </c>
      <c r="BE73" s="6">
        <f t="shared" si="57"/>
        <v>3.8461538461538464E-2</v>
      </c>
    </row>
    <row r="74" spans="1:57" x14ac:dyDescent="0.3">
      <c r="A74" s="19">
        <v>44563</v>
      </c>
      <c r="B74" s="20">
        <v>43193.234400000001</v>
      </c>
      <c r="C74" s="20">
        <v>1.0004</v>
      </c>
      <c r="D74" s="20">
        <v>0.13320000000000001</v>
      </c>
      <c r="E74" s="20">
        <v>4373.9399999999996</v>
      </c>
      <c r="F74" s="20">
        <v>16793.900399999999</v>
      </c>
      <c r="G74" s="20">
        <v>123.75</v>
      </c>
      <c r="H74" s="20">
        <v>3071.26</v>
      </c>
      <c r="I74" s="20">
        <v>234.25</v>
      </c>
      <c r="J74" s="20">
        <v>4.4400000000000004</v>
      </c>
      <c r="K74" s="20">
        <v>122.57</v>
      </c>
      <c r="L74" s="20">
        <v>95.72</v>
      </c>
      <c r="M74" s="20">
        <v>1899.4</v>
      </c>
      <c r="N74" s="20">
        <v>2697.8200999999999</v>
      </c>
      <c r="O74" s="20">
        <v>2172.1001000000001</v>
      </c>
      <c r="P74" s="20">
        <v>742.7</v>
      </c>
      <c r="Q74" s="20">
        <v>22.46</v>
      </c>
      <c r="R74" s="20">
        <v>210.97489999999999</v>
      </c>
      <c r="S74" s="20">
        <v>141.80000000000001</v>
      </c>
      <c r="T74" s="20">
        <v>508.28300000000002</v>
      </c>
      <c r="U74" s="20">
        <v>17639.150399999999</v>
      </c>
      <c r="V74" s="20">
        <v>162.67009999999999</v>
      </c>
      <c r="W74" s="20">
        <v>46.94</v>
      </c>
      <c r="X74" s="20">
        <v>155.88999999999999</v>
      </c>
      <c r="Y74" s="20">
        <v>2359.5500000000002</v>
      </c>
      <c r="Z74" s="20">
        <v>483.2</v>
      </c>
      <c r="AA74" s="20">
        <v>1220.75</v>
      </c>
      <c r="BD74" s="18" t="s">
        <v>8</v>
      </c>
      <c r="BE74" s="6">
        <f t="shared" si="57"/>
        <v>3.8461538461538464E-2</v>
      </c>
    </row>
    <row r="75" spans="1:57" x14ac:dyDescent="0.3">
      <c r="AC75" s="6">
        <f>AVERAGE(AC3:AC73)</f>
        <v>0.10842952247759305</v>
      </c>
      <c r="AD75" s="6">
        <f t="shared" ref="AD75:BB75" si="58">AVERAGE(AD3:AD73)</f>
        <v>1.2959775436077972E-4</v>
      </c>
      <c r="AE75" s="6">
        <f t="shared" si="58"/>
        <v>0.31831755144325169</v>
      </c>
      <c r="AF75" s="6">
        <f t="shared" si="58"/>
        <v>1.1364994162570155E-2</v>
      </c>
      <c r="AG75" s="6">
        <f t="shared" si="58"/>
        <v>1.1435292965024322E-2</v>
      </c>
      <c r="AH75" s="6">
        <f t="shared" si="58"/>
        <v>3.6330610324323831E-2</v>
      </c>
      <c r="AI75" s="6">
        <f t="shared" si="58"/>
        <v>3.2493319735491855E-2</v>
      </c>
      <c r="AJ75" s="6">
        <f t="shared" si="58"/>
        <v>1.1146471952287743E-2</v>
      </c>
      <c r="AK75" s="6">
        <f t="shared" si="58"/>
        <v>7.838316024302322E-3</v>
      </c>
      <c r="AL75" s="6">
        <f t="shared" si="58"/>
        <v>1.0448077857843859E-2</v>
      </c>
      <c r="AM75" s="6">
        <f t="shared" si="58"/>
        <v>1.9678112987852391E-2</v>
      </c>
      <c r="AN75" s="6">
        <f t="shared" si="58"/>
        <v>7.4890235588448081E-3</v>
      </c>
      <c r="AO75" s="6">
        <f t="shared" si="58"/>
        <v>2.4974381257118441E-2</v>
      </c>
      <c r="AP75" s="6">
        <f t="shared" si="58"/>
        <v>1.6834255810424716E-2</v>
      </c>
      <c r="AQ75" s="6">
        <f t="shared" si="58"/>
        <v>1.8569493816977794E-2</v>
      </c>
      <c r="AR75" s="6">
        <f t="shared" si="58"/>
        <v>2.0512827838526527E-2</v>
      </c>
      <c r="AS75" s="6">
        <f t="shared" si="58"/>
        <v>5.0135009275591802E-3</v>
      </c>
      <c r="AT75" s="6">
        <f t="shared" si="58"/>
        <v>1.6761514630431483E-2</v>
      </c>
      <c r="AU75" s="6">
        <f t="shared" si="58"/>
        <v>1.675119510077867E-2</v>
      </c>
      <c r="AV75" s="6">
        <f t="shared" si="58"/>
        <v>1.7744580064072882E-2</v>
      </c>
      <c r="AW75" s="6">
        <f t="shared" si="58"/>
        <v>1.1520868173949624E-2</v>
      </c>
      <c r="AX75" s="6">
        <f t="shared" si="58"/>
        <v>1.1423670023532307E-2</v>
      </c>
      <c r="AY75" s="6">
        <f t="shared" si="58"/>
        <v>1.3442438766307643E-2</v>
      </c>
      <c r="AZ75" s="6">
        <f t="shared" si="58"/>
        <v>2.8583292478484876E-2</v>
      </c>
      <c r="BA75" s="6">
        <f t="shared" si="58"/>
        <v>1.6832431149116908E-2</v>
      </c>
      <c r="BB75" s="6">
        <f t="shared" si="58"/>
        <v>2.7777993767401862E-2</v>
      </c>
      <c r="BD75" s="18" t="s">
        <v>9</v>
      </c>
      <c r="BE75" s="6">
        <f t="shared" si="57"/>
        <v>3.8461538461538464E-2</v>
      </c>
    </row>
    <row r="76" spans="1:57" x14ac:dyDescent="0.3">
      <c r="AC76" s="6"/>
      <c r="BD76" s="18" t="s">
        <v>10</v>
      </c>
      <c r="BE76" s="6">
        <f t="shared" si="57"/>
        <v>3.8461538461538464E-2</v>
      </c>
    </row>
    <row r="77" spans="1:57" x14ac:dyDescent="0.3">
      <c r="BD77" s="18" t="s">
        <v>11</v>
      </c>
      <c r="BE77" s="6">
        <f t="shared" si="57"/>
        <v>3.8461538461538464E-2</v>
      </c>
    </row>
    <row r="78" spans="1:57" x14ac:dyDescent="0.3">
      <c r="BD78" s="18" t="s">
        <v>12</v>
      </c>
      <c r="BE78" s="6">
        <f t="shared" si="57"/>
        <v>3.8461538461538464E-2</v>
      </c>
    </row>
    <row r="79" spans="1:57" x14ac:dyDescent="0.3">
      <c r="BD79" s="18" t="s">
        <v>13</v>
      </c>
      <c r="BE79" s="6">
        <f t="shared" si="57"/>
        <v>3.8461538461538464E-2</v>
      </c>
    </row>
    <row r="80" spans="1:57" x14ac:dyDescent="0.3">
      <c r="BD80" s="18" t="s">
        <v>14</v>
      </c>
      <c r="BE80" s="6">
        <f t="shared" si="57"/>
        <v>3.8461538461538464E-2</v>
      </c>
    </row>
    <row r="81" spans="56:59" x14ac:dyDescent="0.3">
      <c r="BD81" s="18" t="s">
        <v>15</v>
      </c>
      <c r="BE81" s="6">
        <f t="shared" si="57"/>
        <v>3.8461538461538464E-2</v>
      </c>
    </row>
    <row r="82" spans="56:59" x14ac:dyDescent="0.3">
      <c r="BD82" s="18" t="s">
        <v>16</v>
      </c>
      <c r="BE82" s="6">
        <f t="shared" si="57"/>
        <v>3.8461538461538464E-2</v>
      </c>
    </row>
    <row r="83" spans="56:59" x14ac:dyDescent="0.3">
      <c r="BD83" s="18" t="s">
        <v>17</v>
      </c>
      <c r="BE83" s="6">
        <f t="shared" si="57"/>
        <v>3.8461538461538464E-2</v>
      </c>
    </row>
    <row r="84" spans="56:59" x14ac:dyDescent="0.3">
      <c r="BD84" s="18" t="s">
        <v>18</v>
      </c>
      <c r="BE84" s="6">
        <f t="shared" si="57"/>
        <v>3.8461538461538464E-2</v>
      </c>
    </row>
    <row r="85" spans="56:59" x14ac:dyDescent="0.3">
      <c r="BD85" s="18" t="s">
        <v>19</v>
      </c>
      <c r="BE85" s="6">
        <f t="shared" si="57"/>
        <v>3.8461538461538464E-2</v>
      </c>
    </row>
    <row r="86" spans="56:59" x14ac:dyDescent="0.3">
      <c r="BD86" s="18" t="s">
        <v>20</v>
      </c>
      <c r="BE86" s="6">
        <f t="shared" si="57"/>
        <v>3.8461538461538464E-2</v>
      </c>
    </row>
    <row r="87" spans="56:59" x14ac:dyDescent="0.3">
      <c r="BD87" s="18" t="s">
        <v>21</v>
      </c>
      <c r="BE87" s="6">
        <f t="shared" si="57"/>
        <v>3.8461538461538464E-2</v>
      </c>
    </row>
    <row r="88" spans="56:59" x14ac:dyDescent="0.3">
      <c r="BD88" s="18" t="s">
        <v>22</v>
      </c>
      <c r="BE88" s="6">
        <f t="shared" si="57"/>
        <v>3.8461538461538464E-2</v>
      </c>
    </row>
    <row r="89" spans="56:59" x14ac:dyDescent="0.3">
      <c r="BD89" s="18" t="s">
        <v>23</v>
      </c>
      <c r="BE89" s="6">
        <f t="shared" si="57"/>
        <v>3.8461538461538464E-2</v>
      </c>
    </row>
    <row r="90" spans="56:59" x14ac:dyDescent="0.3">
      <c r="BD90" s="18" t="s">
        <v>24</v>
      </c>
      <c r="BE90" s="6">
        <f t="shared" si="57"/>
        <v>3.8461538461538464E-2</v>
      </c>
    </row>
    <row r="91" spans="56:59" x14ac:dyDescent="0.3">
      <c r="BD91" s="18" t="s">
        <v>25</v>
      </c>
      <c r="BE91" s="6">
        <f t="shared" si="57"/>
        <v>3.8461538461538464E-2</v>
      </c>
    </row>
    <row r="92" spans="56:59" x14ac:dyDescent="0.3">
      <c r="BD92" s="18" t="s">
        <v>26</v>
      </c>
      <c r="BE92" s="6">
        <f t="shared" si="57"/>
        <v>3.8461538461538464E-2</v>
      </c>
    </row>
    <row r="94" spans="56:59" x14ac:dyDescent="0.3">
      <c r="BD94" s="11" t="s">
        <v>40</v>
      </c>
      <c r="BE94" s="6">
        <f>SUM(BE67:BE92)</f>
        <v>0.99999999999999956</v>
      </c>
    </row>
    <row r="96" spans="56:59" x14ac:dyDescent="0.3">
      <c r="BD96" s="11" t="s">
        <v>41</v>
      </c>
      <c r="BE96" s="6">
        <f t="array" ref="BE96">MMULT(TRANSPOSE(BE67:BE92),BE38:BE63)</f>
        <v>0.37931230848389064</v>
      </c>
      <c r="BG96" t="s">
        <v>47</v>
      </c>
    </row>
    <row r="97" spans="54:60" x14ac:dyDescent="0.3">
      <c r="BD97" s="5" t="s">
        <v>42</v>
      </c>
      <c r="BE97" s="6">
        <f t="array" ref="BE97">SQRT(MMULT(MMULT(TRANSPOSE(BE67:BE92),BE9:CD34),BE67:BE92))</f>
        <v>0.23490258483368451</v>
      </c>
      <c r="BG97">
        <v>0.05</v>
      </c>
    </row>
    <row r="98" spans="54:60" x14ac:dyDescent="0.3">
      <c r="BD98" s="11" t="s">
        <v>43</v>
      </c>
      <c r="BE98" s="6">
        <f>(BE96-BG97)/BE97</f>
        <v>1.4019101097463444</v>
      </c>
    </row>
    <row r="101" spans="54:60" x14ac:dyDescent="0.3">
      <c r="BE101" s="6" t="s">
        <v>39</v>
      </c>
      <c r="BH101" s="6"/>
    </row>
    <row r="102" spans="54:60" x14ac:dyDescent="0.3">
      <c r="BB102" s="18"/>
      <c r="BC102" t="str">
        <f>IF(BE102&lt;&gt;0,BD102,"")</f>
        <v>bitcoin</v>
      </c>
      <c r="BD102" s="18" t="s">
        <v>1</v>
      </c>
      <c r="BE102" s="16">
        <v>5.8963921570739875E-2</v>
      </c>
      <c r="BG102" s="18"/>
      <c r="BH102" s="12"/>
    </row>
    <row r="103" spans="54:60" x14ac:dyDescent="0.3">
      <c r="BC103" t="str">
        <f t="shared" ref="BC103:BC127" si="59">IF(BE103&lt;&gt;0,BD103,"")</f>
        <v/>
      </c>
      <c r="BD103" s="18" t="s">
        <v>2</v>
      </c>
      <c r="BE103" s="16">
        <v>0</v>
      </c>
      <c r="BG103" s="18"/>
      <c r="BH103" s="12"/>
    </row>
    <row r="104" spans="54:60" x14ac:dyDescent="0.3">
      <c r="BC104" t="str">
        <f t="shared" si="59"/>
        <v>doge</v>
      </c>
      <c r="BD104" s="18" t="s">
        <v>3</v>
      </c>
      <c r="BE104" s="16">
        <v>1.5602543446044257E-2</v>
      </c>
      <c r="BG104" s="18"/>
      <c r="BH104" s="12"/>
    </row>
    <row r="105" spans="54:60" x14ac:dyDescent="0.3">
      <c r="BC105" t="str">
        <f t="shared" si="59"/>
        <v/>
      </c>
      <c r="BD105" s="18" t="s">
        <v>4</v>
      </c>
      <c r="BE105" s="16">
        <v>0</v>
      </c>
      <c r="BG105" s="18"/>
      <c r="BH105" s="12"/>
    </row>
    <row r="106" spans="54:60" x14ac:dyDescent="0.3">
      <c r="BC106" t="str">
        <f t="shared" si="59"/>
        <v/>
      </c>
      <c r="BD106" s="18" t="s">
        <v>5</v>
      </c>
      <c r="BE106" s="16">
        <v>0</v>
      </c>
      <c r="BG106" s="18"/>
      <c r="BH106" s="12"/>
    </row>
    <row r="107" spans="54:60" x14ac:dyDescent="0.3">
      <c r="BC107" t="str">
        <f t="shared" si="59"/>
        <v/>
      </c>
      <c r="BD107" s="18" t="s">
        <v>6</v>
      </c>
      <c r="BE107" s="16">
        <v>0</v>
      </c>
      <c r="BG107" s="18"/>
      <c r="BH107" s="12"/>
    </row>
    <row r="108" spans="54:60" x14ac:dyDescent="0.3">
      <c r="BC108" t="str">
        <f t="shared" si="59"/>
        <v>amazon</v>
      </c>
      <c r="BD108" s="18" t="s">
        <v>7</v>
      </c>
      <c r="BE108" s="16">
        <v>3.176908115830214E-2</v>
      </c>
      <c r="BG108" s="18"/>
      <c r="BH108" s="12"/>
    </row>
    <row r="109" spans="54:60" x14ac:dyDescent="0.3">
      <c r="BC109" t="str">
        <f t="shared" si="59"/>
        <v/>
      </c>
      <c r="BD109" s="18" t="s">
        <v>8</v>
      </c>
      <c r="BE109" s="16">
        <v>0</v>
      </c>
      <c r="BG109" s="18"/>
      <c r="BH109" s="12"/>
    </row>
    <row r="110" spans="54:60" x14ac:dyDescent="0.3">
      <c r="BC110" t="str">
        <f t="shared" si="59"/>
        <v/>
      </c>
      <c r="BD110" s="18" t="s">
        <v>9</v>
      </c>
      <c r="BE110" s="16">
        <v>0</v>
      </c>
      <c r="BG110" s="18"/>
      <c r="BH110" s="12"/>
    </row>
    <row r="111" spans="54:60" x14ac:dyDescent="0.3">
      <c r="BC111" t="str">
        <f t="shared" si="59"/>
        <v/>
      </c>
      <c r="BD111" s="18" t="s">
        <v>10</v>
      </c>
      <c r="BE111" s="16">
        <v>0</v>
      </c>
      <c r="BG111" s="18"/>
      <c r="BH111" s="12"/>
    </row>
    <row r="112" spans="54:60" x14ac:dyDescent="0.3">
      <c r="BC112" t="str">
        <f t="shared" si="59"/>
        <v>crude</v>
      </c>
      <c r="BD112" s="18" t="s">
        <v>11</v>
      </c>
      <c r="BE112" s="16">
        <v>2.9762034482896972E-2</v>
      </c>
      <c r="BG112" s="18"/>
      <c r="BH112" s="12"/>
    </row>
    <row r="113" spans="55:60" x14ac:dyDescent="0.3">
      <c r="BC113" t="str">
        <f t="shared" si="59"/>
        <v>gold</v>
      </c>
      <c r="BD113" s="18" t="s">
        <v>12</v>
      </c>
      <c r="BE113" s="16">
        <v>0.10261261108183986</v>
      </c>
      <c r="BG113" s="18"/>
      <c r="BH113" s="12"/>
    </row>
    <row r="114" spans="55:60" x14ac:dyDescent="0.3">
      <c r="BC114" t="str">
        <f t="shared" si="59"/>
        <v>google</v>
      </c>
      <c r="BD114" s="18" t="s">
        <v>13</v>
      </c>
      <c r="BE114" s="16">
        <v>0.13171209588921606</v>
      </c>
      <c r="BG114" s="18"/>
      <c r="BH114" s="12"/>
    </row>
    <row r="115" spans="55:60" x14ac:dyDescent="0.3">
      <c r="BC115" t="str">
        <f t="shared" si="59"/>
        <v/>
      </c>
      <c r="BD115" s="18" t="s">
        <v>14</v>
      </c>
      <c r="BE115" s="16">
        <v>0</v>
      </c>
      <c r="BG115" s="18"/>
      <c r="BH115" s="12"/>
    </row>
    <row r="116" spans="55:60" x14ac:dyDescent="0.3">
      <c r="BC116" t="str">
        <f t="shared" si="59"/>
        <v/>
      </c>
      <c r="BD116" s="18" t="s">
        <v>15</v>
      </c>
      <c r="BE116" s="16">
        <v>0</v>
      </c>
      <c r="BG116" s="18"/>
      <c r="BH116" s="12"/>
    </row>
    <row r="117" spans="55:60" x14ac:dyDescent="0.3">
      <c r="BC117" t="str">
        <f t="shared" si="59"/>
        <v>infosys</v>
      </c>
      <c r="BD117" s="18" t="s">
        <v>16</v>
      </c>
      <c r="BE117" s="16">
        <v>8.8475289089039746E-2</v>
      </c>
      <c r="BG117" s="18"/>
      <c r="BH117" s="12"/>
    </row>
    <row r="118" spans="55:60" x14ac:dyDescent="0.3">
      <c r="BC118" t="str">
        <f t="shared" si="59"/>
        <v/>
      </c>
      <c r="BD118" s="18" t="s">
        <v>17</v>
      </c>
      <c r="BE118" s="16">
        <v>0</v>
      </c>
      <c r="BG118" s="18"/>
      <c r="BH118" s="12"/>
    </row>
    <row r="119" spans="55:60" x14ac:dyDescent="0.3">
      <c r="BC119" t="str">
        <f>BD119</f>
        <v>jpmorgan</v>
      </c>
      <c r="BD119" s="18" t="s">
        <v>18</v>
      </c>
      <c r="BE119" s="16">
        <v>0</v>
      </c>
      <c r="BG119" s="18"/>
      <c r="BH119" s="12"/>
    </row>
    <row r="120" spans="55:60" x14ac:dyDescent="0.3">
      <c r="BC120" t="str">
        <f t="shared" si="59"/>
        <v>marico</v>
      </c>
      <c r="BD120" s="18" t="s">
        <v>19</v>
      </c>
      <c r="BE120" s="16">
        <v>4.9571664459996737E-2</v>
      </c>
      <c r="BG120" s="18"/>
      <c r="BH120" s="12"/>
    </row>
    <row r="121" spans="55:60" x14ac:dyDescent="0.3">
      <c r="BC121" t="str">
        <f t="shared" si="59"/>
        <v>nestle</v>
      </c>
      <c r="BD121" s="18" t="s">
        <v>20</v>
      </c>
      <c r="BE121" s="16">
        <v>0.15917244468613653</v>
      </c>
      <c r="BG121" s="18"/>
      <c r="BH121" s="12"/>
    </row>
    <row r="122" spans="55:60" x14ac:dyDescent="0.3">
      <c r="BC122" t="str">
        <f t="shared" si="59"/>
        <v/>
      </c>
      <c r="BD122" s="18" t="s">
        <v>21</v>
      </c>
      <c r="BE122" s="16">
        <v>0</v>
      </c>
      <c r="BG122" s="18"/>
      <c r="BH122" s="12"/>
    </row>
    <row r="123" spans="55:60" x14ac:dyDescent="0.3">
      <c r="BC123" t="str">
        <f t="shared" si="59"/>
        <v/>
      </c>
      <c r="BD123" s="18" t="s">
        <v>22</v>
      </c>
      <c r="BE123" s="16">
        <v>0</v>
      </c>
      <c r="BG123" s="18"/>
      <c r="BH123" s="12"/>
    </row>
    <row r="124" spans="55:60" x14ac:dyDescent="0.3">
      <c r="BC124" t="str">
        <f t="shared" si="59"/>
        <v>pg</v>
      </c>
      <c r="BD124" s="18" t="s">
        <v>23</v>
      </c>
      <c r="BE124" s="16">
        <v>0.18030039891439506</v>
      </c>
      <c r="BG124" s="18"/>
      <c r="BH124" s="12"/>
    </row>
    <row r="125" spans="55:60" x14ac:dyDescent="0.3">
      <c r="BC125" t="str">
        <f t="shared" si="59"/>
        <v>reliance</v>
      </c>
      <c r="BD125" s="18" t="s">
        <v>24</v>
      </c>
      <c r="BE125" s="16">
        <v>0.15205791942947186</v>
      </c>
      <c r="BG125" s="18"/>
      <c r="BH125" s="12"/>
    </row>
    <row r="126" spans="55:60" x14ac:dyDescent="0.3">
      <c r="BC126" t="str">
        <f t="shared" si="59"/>
        <v/>
      </c>
      <c r="BD126" s="18" t="s">
        <v>25</v>
      </c>
      <c r="BE126" s="16">
        <v>0</v>
      </c>
      <c r="BG126" s="18"/>
      <c r="BH126" s="12"/>
    </row>
    <row r="127" spans="55:60" x14ac:dyDescent="0.3">
      <c r="BC127" t="str">
        <f t="shared" si="59"/>
        <v/>
      </c>
      <c r="BD127" s="18" t="s">
        <v>26</v>
      </c>
      <c r="BE127" s="16">
        <v>0</v>
      </c>
      <c r="BG127" s="18"/>
      <c r="BH127" s="12"/>
    </row>
    <row r="128" spans="55:60" x14ac:dyDescent="0.3">
      <c r="BH128" s="6"/>
    </row>
    <row r="129" spans="56:60" x14ac:dyDescent="0.3">
      <c r="BD129" s="11" t="s">
        <v>40</v>
      </c>
      <c r="BE129" s="6">
        <f>SUM(BE102:BE127)</f>
        <v>1.0000000042080792</v>
      </c>
      <c r="BG129" s="11" t="s">
        <v>40</v>
      </c>
      <c r="BH129" s="6">
        <f>SUM(BH102:BH127)</f>
        <v>0</v>
      </c>
    </row>
    <row r="130" spans="56:60" x14ac:dyDescent="0.3">
      <c r="BH130" s="6"/>
    </row>
    <row r="131" spans="56:60" x14ac:dyDescent="0.3">
      <c r="BD131" s="11" t="s">
        <v>41</v>
      </c>
      <c r="BE131" s="12">
        <f t="array" ref="BE131">MMULT(TRANSPOSE(BE102:BE127),BE38:BE63)</f>
        <v>0.35130644971749675</v>
      </c>
      <c r="BG131" s="11" t="s">
        <v>41</v>
      </c>
      <c r="BH131" s="12" t="e">
        <f t="array" ref="BH131">MMULT(TRANSPOSE(BH102:BH127),$BE$38:$BE$63)</f>
        <v>#VALUE!</v>
      </c>
    </row>
    <row r="132" spans="56:60" x14ac:dyDescent="0.3">
      <c r="BD132" s="5" t="s">
        <v>53</v>
      </c>
      <c r="BE132" s="12">
        <f t="array" ref="BE132">MMULT(MMULT(TRANSPOSE(BE102:BE127),BE9:CD34),BE102:BE127)</f>
        <v>2.3741331149952246E-2</v>
      </c>
      <c r="BG132" s="5" t="s">
        <v>53</v>
      </c>
      <c r="BH132" s="12" t="e">
        <f t="array" ref="BH132">MMULT(MMULT(TRANSPOSE(BH102:BH127),$BE$9:$CD$34),BH102:BH127)</f>
        <v>#VALUE!</v>
      </c>
    </row>
    <row r="133" spans="56:60" x14ac:dyDescent="0.3">
      <c r="BD133" s="11" t="s">
        <v>43</v>
      </c>
      <c r="BE133" s="6">
        <f>(BE131-BG97)/BE134</f>
        <v>1.9554913326202097</v>
      </c>
      <c r="BG133" s="11" t="s">
        <v>43</v>
      </c>
      <c r="BH133" s="6" t="e">
        <f>(BH131-$BG$97)/BH134</f>
        <v>#VALUE!</v>
      </c>
    </row>
    <row r="134" spans="56:60" x14ac:dyDescent="0.3">
      <c r="BD134" s="11" t="s">
        <v>42</v>
      </c>
      <c r="BE134" s="15">
        <f>SQRT(BE132)</f>
        <v>0.15408222204379143</v>
      </c>
      <c r="BG134" s="11" t="s">
        <v>42</v>
      </c>
      <c r="BH134" s="15" t="e">
        <f>SQRT(BH132)</f>
        <v>#VALUE!</v>
      </c>
    </row>
  </sheetData>
  <mergeCells count="4">
    <mergeCell ref="B1:AA1"/>
    <mergeCell ref="AC1:BB1"/>
    <mergeCell ref="BE1:CD1"/>
    <mergeCell ref="BE7:C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93"/>
  <sheetViews>
    <sheetView zoomScale="41" zoomScaleNormal="55" workbookViewId="0">
      <selection activeCell="BJ95" sqref="BJ95"/>
    </sheetView>
  </sheetViews>
  <sheetFormatPr defaultRowHeight="14.4" x14ac:dyDescent="0.3"/>
  <cols>
    <col min="1" max="1" width="10.33203125" bestFit="1" customWidth="1"/>
    <col min="18" max="18" width="9.21875" bestFit="1" customWidth="1"/>
    <col min="19" max="21" width="9" bestFit="1" customWidth="1"/>
    <col min="22" max="22" width="9.21875" bestFit="1" customWidth="1"/>
    <col min="23" max="24" width="9" bestFit="1" customWidth="1"/>
    <col min="25" max="25" width="9.21875" bestFit="1" customWidth="1"/>
    <col min="26" max="29" width="9" bestFit="1" customWidth="1"/>
    <col min="30" max="30" width="9.21875" bestFit="1" customWidth="1"/>
    <col min="31" max="32" width="9" bestFit="1" customWidth="1"/>
    <col min="34" max="34" width="20.88671875" bestFit="1" customWidth="1"/>
    <col min="51" max="51" width="9.21875" bestFit="1" customWidth="1"/>
    <col min="67" max="67" width="20.109375" bestFit="1" customWidth="1"/>
    <col min="68" max="68" width="13.88671875" customWidth="1"/>
    <col min="72" max="72" width="12" customWidth="1"/>
    <col min="73" max="73" width="13" customWidth="1"/>
    <col min="84" max="84" width="12.77734375" bestFit="1" customWidth="1"/>
  </cols>
  <sheetData>
    <row r="1" spans="1:99" x14ac:dyDescent="0.3">
      <c r="B1" s="41" t="s">
        <v>27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R1" s="41" t="s">
        <v>28</v>
      </c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I1" s="41" t="s">
        <v>29</v>
      </c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Y1" s="41" t="s">
        <v>34</v>
      </c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P1" s="41" t="s">
        <v>35</v>
      </c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</row>
    <row r="2" spans="1:99" x14ac:dyDescent="0.3">
      <c r="B2" s="4" t="s">
        <v>1</v>
      </c>
      <c r="C2" s="4" t="s">
        <v>2</v>
      </c>
      <c r="D2" s="4" t="s">
        <v>4</v>
      </c>
      <c r="E2" s="4" t="s">
        <v>7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16</v>
      </c>
      <c r="K2" s="4" t="s">
        <v>18</v>
      </c>
      <c r="L2" s="4" t="s">
        <v>20</v>
      </c>
      <c r="M2" s="4" t="s">
        <v>22</v>
      </c>
      <c r="N2" s="4" t="s">
        <v>23</v>
      </c>
      <c r="O2" s="4" t="s">
        <v>24</v>
      </c>
      <c r="P2" s="4" t="s">
        <v>25</v>
      </c>
      <c r="R2" s="4" t="s">
        <v>1</v>
      </c>
      <c r="S2" s="4" t="s">
        <v>2</v>
      </c>
      <c r="T2" s="4" t="s">
        <v>4</v>
      </c>
      <c r="U2" s="4" t="s">
        <v>7</v>
      </c>
      <c r="V2" s="4" t="s">
        <v>10</v>
      </c>
      <c r="W2" s="4" t="s">
        <v>11</v>
      </c>
      <c r="X2" s="4" t="s">
        <v>12</v>
      </c>
      <c r="Y2" s="4" t="s">
        <v>13</v>
      </c>
      <c r="Z2" s="4" t="s">
        <v>16</v>
      </c>
      <c r="AA2" s="4" t="s">
        <v>18</v>
      </c>
      <c r="AB2" s="4" t="s">
        <v>20</v>
      </c>
      <c r="AC2" s="4" t="s">
        <v>22</v>
      </c>
      <c r="AD2" s="4" t="s">
        <v>23</v>
      </c>
      <c r="AE2" s="4" t="s">
        <v>24</v>
      </c>
      <c r="AF2" s="4" t="s">
        <v>25</v>
      </c>
      <c r="AI2" s="4" t="s">
        <v>1</v>
      </c>
      <c r="AJ2" s="4" t="s">
        <v>2</v>
      </c>
      <c r="AK2" s="4" t="s">
        <v>4</v>
      </c>
      <c r="AL2" s="4" t="s">
        <v>7</v>
      </c>
      <c r="AM2" s="4" t="s">
        <v>10</v>
      </c>
      <c r="AN2" s="4" t="s">
        <v>11</v>
      </c>
      <c r="AO2" s="4" t="s">
        <v>12</v>
      </c>
      <c r="AP2" s="4" t="s">
        <v>13</v>
      </c>
      <c r="AQ2" s="4" t="s">
        <v>16</v>
      </c>
      <c r="AR2" s="4" t="s">
        <v>18</v>
      </c>
      <c r="AS2" s="4" t="s">
        <v>20</v>
      </c>
      <c r="AT2" s="4" t="s">
        <v>22</v>
      </c>
      <c r="AU2" s="4" t="s">
        <v>23</v>
      </c>
      <c r="AV2" s="4" t="s">
        <v>24</v>
      </c>
      <c r="AW2" s="4" t="s">
        <v>25</v>
      </c>
      <c r="AY2" s="4" t="s">
        <v>1</v>
      </c>
      <c r="AZ2" s="4" t="s">
        <v>2</v>
      </c>
      <c r="BA2" s="4" t="s">
        <v>4</v>
      </c>
      <c r="BB2" s="4" t="s">
        <v>7</v>
      </c>
      <c r="BC2" s="4" t="s">
        <v>10</v>
      </c>
      <c r="BD2" s="4" t="s">
        <v>11</v>
      </c>
      <c r="BE2" s="4" t="s">
        <v>12</v>
      </c>
      <c r="BF2" s="4" t="s">
        <v>13</v>
      </c>
      <c r="BG2" s="4" t="s">
        <v>16</v>
      </c>
      <c r="BH2" s="4" t="s">
        <v>18</v>
      </c>
      <c r="BI2" s="4" t="s">
        <v>20</v>
      </c>
      <c r="BJ2" s="4" t="s">
        <v>22</v>
      </c>
      <c r="BK2" s="4" t="s">
        <v>23</v>
      </c>
      <c r="BL2" s="4" t="s">
        <v>24</v>
      </c>
      <c r="BM2" s="4" t="s">
        <v>25</v>
      </c>
      <c r="BN2" s="7" t="s">
        <v>36</v>
      </c>
      <c r="BP2" s="4" t="s">
        <v>1</v>
      </c>
      <c r="BQ2" s="4" t="s">
        <v>2</v>
      </c>
      <c r="BR2" s="4" t="s">
        <v>4</v>
      </c>
      <c r="BS2" s="4" t="s">
        <v>7</v>
      </c>
      <c r="BT2" s="4" t="s">
        <v>10</v>
      </c>
      <c r="BU2" s="4" t="s">
        <v>11</v>
      </c>
      <c r="BV2" s="4" t="s">
        <v>12</v>
      </c>
      <c r="BW2" s="4" t="s">
        <v>13</v>
      </c>
      <c r="BX2" s="4" t="s">
        <v>16</v>
      </c>
      <c r="BY2" s="4" t="s">
        <v>18</v>
      </c>
      <c r="BZ2" s="4" t="s">
        <v>20</v>
      </c>
      <c r="CA2" s="4" t="s">
        <v>22</v>
      </c>
      <c r="CB2" s="4" t="s">
        <v>23</v>
      </c>
      <c r="CC2" s="4" t="s">
        <v>24</v>
      </c>
      <c r="CD2" s="4" t="s">
        <v>25</v>
      </c>
      <c r="CG2" s="4" t="s">
        <v>1</v>
      </c>
      <c r="CH2" s="4" t="s">
        <v>2</v>
      </c>
      <c r="CI2" s="4" t="s">
        <v>4</v>
      </c>
      <c r="CJ2" s="4" t="s">
        <v>7</v>
      </c>
      <c r="CK2" s="4" t="s">
        <v>10</v>
      </c>
      <c r="CL2" s="4" t="s">
        <v>11</v>
      </c>
      <c r="CM2" s="4" t="s">
        <v>12</v>
      </c>
      <c r="CN2" s="4" t="s">
        <v>13</v>
      </c>
      <c r="CO2" s="4" t="s">
        <v>16</v>
      </c>
      <c r="CP2" s="4" t="s">
        <v>18</v>
      </c>
      <c r="CQ2" s="4" t="s">
        <v>20</v>
      </c>
      <c r="CR2" s="4" t="s">
        <v>22</v>
      </c>
      <c r="CS2" s="4" t="s">
        <v>23</v>
      </c>
      <c r="CT2" s="4" t="s">
        <v>24</v>
      </c>
      <c r="CU2" s="4" t="s">
        <v>25</v>
      </c>
    </row>
    <row r="3" spans="1:99" x14ac:dyDescent="0.3">
      <c r="A3" s="1">
        <v>42008</v>
      </c>
      <c r="B3" s="3">
        <v>236.14500000000001</v>
      </c>
      <c r="C3" s="3">
        <v>1</v>
      </c>
      <c r="D3" s="3">
        <v>2085.5100000000002</v>
      </c>
      <c r="E3" s="3">
        <v>421.78</v>
      </c>
      <c r="F3" s="3">
        <v>68.12</v>
      </c>
      <c r="G3" s="3">
        <v>59.63</v>
      </c>
      <c r="H3" s="3">
        <v>1182.4000000000001</v>
      </c>
      <c r="I3" s="3">
        <v>537.34</v>
      </c>
      <c r="J3" s="3">
        <v>6.3761999999999999</v>
      </c>
      <c r="K3" s="3">
        <v>52.2196</v>
      </c>
      <c r="L3" s="3">
        <v>5960.1899000000003</v>
      </c>
      <c r="M3" s="3">
        <v>24.604199999999999</v>
      </c>
      <c r="N3" s="3">
        <v>64.760199999999998</v>
      </c>
      <c r="O3" s="3">
        <v>407.18329999999997</v>
      </c>
      <c r="P3" s="3">
        <v>258.19330000000002</v>
      </c>
      <c r="AH3" t="s">
        <v>30</v>
      </c>
      <c r="AI3" s="6">
        <f>AVERAGE(R4:R74)</f>
        <v>10.842952247759309</v>
      </c>
      <c r="AJ3" s="6">
        <f t="shared" ref="AJ3:AW3" si="0">AVERAGE(S4:S74)</f>
        <v>1.2959775436077989E-2</v>
      </c>
      <c r="AK3" s="6">
        <f t="shared" si="0"/>
        <v>1.1364994162570154</v>
      </c>
      <c r="AL3" s="6">
        <f t="shared" si="0"/>
        <v>3.2493319735491868</v>
      </c>
      <c r="AM3" s="6">
        <f t="shared" si="0"/>
        <v>1.0448077857843858</v>
      </c>
      <c r="AN3" s="6">
        <f t="shared" si="0"/>
        <v>1.9678112987852392</v>
      </c>
      <c r="AO3" s="6">
        <f t="shared" si="0"/>
        <v>0.74890235588448106</v>
      </c>
      <c r="AP3" s="6">
        <f t="shared" si="0"/>
        <v>2.4974381257118443</v>
      </c>
      <c r="AQ3" s="6">
        <f t="shared" si="0"/>
        <v>2.0512827838526522</v>
      </c>
      <c r="AR3" s="6">
        <f t="shared" si="0"/>
        <v>1.6761514630431475</v>
      </c>
      <c r="AS3" s="6">
        <f t="shared" si="0"/>
        <v>1.7744580064072872</v>
      </c>
      <c r="AT3" s="6">
        <f t="shared" si="0"/>
        <v>1.1423670023532302</v>
      </c>
      <c r="AU3" s="6">
        <f t="shared" si="0"/>
        <v>1.3442438766307649</v>
      </c>
      <c r="AV3" s="6">
        <f t="shared" si="0"/>
        <v>2.858329247848487</v>
      </c>
      <c r="AW3" s="6">
        <f t="shared" si="0"/>
        <v>1.6832431149116904</v>
      </c>
      <c r="AY3" s="6">
        <f>R4-AI$3</f>
        <v>-13.364707948705767</v>
      </c>
      <c r="AZ3" s="6">
        <f t="shared" ref="AZ3:BM3" si="1">S4-AJ$3</f>
        <v>-1.2959775436077989E-2</v>
      </c>
      <c r="BA3" s="6">
        <f t="shared" si="1"/>
        <v>-8.735556175620407E-2</v>
      </c>
      <c r="BB3" s="6">
        <f t="shared" si="1"/>
        <v>-1.4830082976991967</v>
      </c>
      <c r="BC3" s="6">
        <f t="shared" si="1"/>
        <v>-6.5791589308225706</v>
      </c>
      <c r="BD3" s="6">
        <f t="shared" si="1"/>
        <v>-0.84421579316728113</v>
      </c>
      <c r="BE3" s="6">
        <f t="shared" si="1"/>
        <v>-0.15688611772480499</v>
      </c>
      <c r="BF3" s="6">
        <f t="shared" si="1"/>
        <v>-3.470751111903088</v>
      </c>
      <c r="BG3" s="6">
        <f t="shared" si="1"/>
        <v>0.82190187158476968</v>
      </c>
      <c r="BH3" s="6">
        <f t="shared" si="1"/>
        <v>2.998530074157439</v>
      </c>
      <c r="BI3" s="6">
        <f t="shared" si="1"/>
        <v>0.9481817537788757</v>
      </c>
      <c r="BJ3" s="6">
        <f t="shared" si="1"/>
        <v>1.2742935677933258</v>
      </c>
      <c r="BK3" s="6">
        <f t="shared" si="1"/>
        <v>-1.9600542045790945</v>
      </c>
      <c r="BL3" s="6">
        <f t="shared" si="1"/>
        <v>-1.1595120321129606</v>
      </c>
      <c r="BM3" s="6">
        <f t="shared" si="1"/>
        <v>1.4307416399212198</v>
      </c>
      <c r="BO3" s="4" t="s">
        <v>1</v>
      </c>
      <c r="BP3">
        <f t="array" ref="BP3:CD17">MMULT(TRANSPOSE(AY3:BM73),AY3:BM73)/70</f>
        <v>858.04221033886915</v>
      </c>
      <c r="BQ3">
        <v>10.343114359802735</v>
      </c>
      <c r="BR3">
        <v>39.400047455477107</v>
      </c>
      <c r="BS3">
        <v>63.073401703709273</v>
      </c>
      <c r="BT3">
        <v>35.405142372448189</v>
      </c>
      <c r="BU3">
        <v>62.232273056074803</v>
      </c>
      <c r="BV3">
        <v>1.1251859181711172</v>
      </c>
      <c r="BW3">
        <v>42.021119088491062</v>
      </c>
      <c r="BX3">
        <v>18.38599925832667</v>
      </c>
      <c r="BY3">
        <v>72.991354293191847</v>
      </c>
      <c r="BZ3">
        <v>16.101034413033151</v>
      </c>
      <c r="CA3">
        <v>24.57320134471161</v>
      </c>
      <c r="CB3">
        <v>7.0526384718929798</v>
      </c>
      <c r="CC3">
        <v>12.894162856383364</v>
      </c>
      <c r="CD3">
        <v>130.0209485688315</v>
      </c>
      <c r="CF3" s="4" t="s">
        <v>1</v>
      </c>
    </row>
    <row r="4" spans="1:99" x14ac:dyDescent="0.3">
      <c r="A4" s="1">
        <v>42009</v>
      </c>
      <c r="B4" s="3">
        <v>230.19</v>
      </c>
      <c r="C4" s="3">
        <v>1</v>
      </c>
      <c r="D4" s="3">
        <v>2107.39</v>
      </c>
      <c r="E4" s="3">
        <v>429.23</v>
      </c>
      <c r="F4" s="3">
        <v>64.349999999999994</v>
      </c>
      <c r="G4" s="3">
        <v>60.3</v>
      </c>
      <c r="H4" s="3">
        <v>1189.4000000000001</v>
      </c>
      <c r="I4" s="3">
        <v>532.11</v>
      </c>
      <c r="J4" s="3">
        <v>6.5594000000000001</v>
      </c>
      <c r="K4" s="3">
        <v>54.660699999999999</v>
      </c>
      <c r="L4" s="3">
        <v>6122.4643999999998</v>
      </c>
      <c r="M4" s="3">
        <v>25.198799999999999</v>
      </c>
      <c r="N4" s="3">
        <v>64.361400000000003</v>
      </c>
      <c r="O4" s="3">
        <v>414.10059999999999</v>
      </c>
      <c r="P4" s="3">
        <v>266.23340000000002</v>
      </c>
      <c r="R4" s="6">
        <f>((B4/B3)-1)*100</f>
        <v>-2.5217557009464597</v>
      </c>
      <c r="S4" s="6">
        <f t="shared" ref="S4:AF4" si="2">((C4/C3)-1)*100</f>
        <v>0</v>
      </c>
      <c r="T4" s="6">
        <f t="shared" si="2"/>
        <v>1.0491438545008114</v>
      </c>
      <c r="U4" s="6">
        <f t="shared" si="2"/>
        <v>1.7663236758499901</v>
      </c>
      <c r="V4" s="6">
        <f t="shared" si="2"/>
        <v>-5.534351145038185</v>
      </c>
      <c r="W4" s="6">
        <f t="shared" si="2"/>
        <v>1.1235955056179581</v>
      </c>
      <c r="X4" s="6">
        <f t="shared" si="2"/>
        <v>0.59201623815967608</v>
      </c>
      <c r="Y4" s="6">
        <f t="shared" si="2"/>
        <v>-0.97331298619124373</v>
      </c>
      <c r="Z4" s="6">
        <f t="shared" si="2"/>
        <v>2.8731846554374219</v>
      </c>
      <c r="AA4" s="6">
        <f t="shared" si="2"/>
        <v>4.6746815372005868</v>
      </c>
      <c r="AB4" s="6">
        <f t="shared" si="2"/>
        <v>2.7226397601861629</v>
      </c>
      <c r="AC4" s="6">
        <f t="shared" si="2"/>
        <v>2.416660570146556</v>
      </c>
      <c r="AD4" s="6">
        <f t="shared" si="2"/>
        <v>-0.61581032794832957</v>
      </c>
      <c r="AE4" s="6">
        <f t="shared" si="2"/>
        <v>1.6988172157355264</v>
      </c>
      <c r="AF4" s="6">
        <f t="shared" si="2"/>
        <v>3.1139847548329103</v>
      </c>
      <c r="AH4" t="s">
        <v>31</v>
      </c>
      <c r="AI4">
        <f>VAR(R4:R74)</f>
        <v>858.04221033886949</v>
      </c>
      <c r="AJ4">
        <f t="shared" ref="AJ4:AW4" si="3">VAR(S4:S74)</f>
        <v>2.5922568219397215</v>
      </c>
      <c r="AK4">
        <f t="shared" si="3"/>
        <v>17.998768017500407</v>
      </c>
      <c r="AL4">
        <f t="shared" si="3"/>
        <v>88.443072688503818</v>
      </c>
      <c r="AM4">
        <f t="shared" si="3"/>
        <v>44.652227818741707</v>
      </c>
      <c r="AN4">
        <f t="shared" si="3"/>
        <v>267.39690941577817</v>
      </c>
      <c r="AO4">
        <f t="shared" si="3"/>
        <v>16.235430224236264</v>
      </c>
      <c r="AP4">
        <f t="shared" si="3"/>
        <v>41.760753810465523</v>
      </c>
      <c r="AQ4">
        <f t="shared" si="3"/>
        <v>56.224080512846719</v>
      </c>
      <c r="AR4">
        <f t="shared" si="3"/>
        <v>54.655523865071366</v>
      </c>
      <c r="AS4">
        <f t="shared" si="3"/>
        <v>48.736548431358983</v>
      </c>
      <c r="AT4">
        <f t="shared" si="3"/>
        <v>47.625758096121899</v>
      </c>
      <c r="AU4">
        <f t="shared" si="3"/>
        <v>20.356073061989857</v>
      </c>
      <c r="AV4">
        <f t="shared" si="3"/>
        <v>75.49102687684767</v>
      </c>
      <c r="AW4">
        <f t="shared" si="3"/>
        <v>166.34176073975351</v>
      </c>
      <c r="AY4" s="6">
        <f t="shared" ref="AY4:AY67" si="4">R5-AI$3</f>
        <v>3.4417690694134695</v>
      </c>
      <c r="AZ4" s="6">
        <f t="shared" ref="AZ4:AZ67" si="5">S5-AJ$3</f>
        <v>-1.2959775436077989E-2</v>
      </c>
      <c r="BA4" s="6">
        <f t="shared" ref="BA4:BA67" si="6">T5-AK$3</f>
        <v>-3.2376767019041752</v>
      </c>
      <c r="BB4" s="6">
        <f t="shared" ref="BB4:BB67" si="7">U5-AL$3</f>
        <v>-2.1170718798931079</v>
      </c>
      <c r="BC4" s="6">
        <f t="shared" ref="BC4:BC67" si="8">V5-AM$3</f>
        <v>3.8658371248605379</v>
      </c>
      <c r="BD4" s="6">
        <f t="shared" ref="BD4:BD67" si="9">W5-AN$3</f>
        <v>-3.3442623767288469</v>
      </c>
      <c r="BE4" s="6">
        <f t="shared" ref="BE4:BE67" si="10">X5-AO$3</f>
        <v>-2.2538628401622764</v>
      </c>
      <c r="BF4" s="6">
        <f t="shared" ref="BF4:BF67" si="11">Y5-AP$3</f>
        <v>-4.6774385015739792</v>
      </c>
      <c r="BG4" s="6">
        <f t="shared" ref="BG4:BG67" si="12">Z5-AQ$3</f>
        <v>-2.5848681727601726</v>
      </c>
      <c r="BH4" s="6">
        <f t="shared" ref="BH4:BH67" si="13">AA5-AR$3</f>
        <v>1.3338721919777294</v>
      </c>
      <c r="BI4" s="6">
        <f t="shared" ref="BI4:BI67" si="14">AB5-AS$3</f>
        <v>-7.3357692326514128</v>
      </c>
      <c r="BJ4" s="6">
        <f t="shared" ref="BJ4:BJ67" si="15">AC5-AT$3</f>
        <v>-3.811144880664898</v>
      </c>
      <c r="BK4" s="6">
        <f t="shared" ref="BK4:BK67" si="16">AD5-AU$3</f>
        <v>-1.5355075843810759</v>
      </c>
      <c r="BL4" s="6">
        <f t="shared" ref="BL4:BL67" si="17">AE5-AV$3</f>
        <v>12.50301048457402</v>
      </c>
      <c r="BM4" s="6">
        <f t="shared" ref="BM4:BM67" si="18">AF5-AW$3</f>
        <v>-6.0273261638454461</v>
      </c>
      <c r="BO4" s="4" t="s">
        <v>2</v>
      </c>
      <c r="BP4">
        <v>10.343114359802735</v>
      </c>
      <c r="BQ4">
        <v>2.592256821939722</v>
      </c>
      <c r="BR4">
        <v>-0.43416887132046622</v>
      </c>
      <c r="BS4">
        <v>0.23977029954017992</v>
      </c>
      <c r="BT4">
        <v>-0.74500017540606867</v>
      </c>
      <c r="BU4">
        <v>-1.4498249598634945</v>
      </c>
      <c r="BV4">
        <v>-0.10300106963962832</v>
      </c>
      <c r="BW4">
        <v>0.13574311630006888</v>
      </c>
      <c r="BX4">
        <v>0.83699092089963678</v>
      </c>
      <c r="BY4">
        <v>-1.4562775761447335</v>
      </c>
      <c r="BZ4">
        <v>3.781789454395322E-2</v>
      </c>
      <c r="CA4">
        <v>-1.1420198869359097</v>
      </c>
      <c r="CB4">
        <v>0.42750416307729772</v>
      </c>
      <c r="CC4">
        <v>-1.0366283814481732</v>
      </c>
      <c r="CD4">
        <v>0.39588949293362835</v>
      </c>
      <c r="CF4" s="4" t="s">
        <v>2</v>
      </c>
    </row>
    <row r="5" spans="1:99" x14ac:dyDescent="0.3">
      <c r="A5" s="1">
        <v>42010</v>
      </c>
      <c r="B5" s="3">
        <v>263.072</v>
      </c>
      <c r="C5" s="3">
        <v>1</v>
      </c>
      <c r="D5" s="3">
        <v>2063.11</v>
      </c>
      <c r="E5" s="3">
        <v>434.09</v>
      </c>
      <c r="F5" s="3">
        <v>67.510000000000005</v>
      </c>
      <c r="G5" s="3">
        <v>59.47</v>
      </c>
      <c r="H5" s="3">
        <v>1171.5</v>
      </c>
      <c r="I5" s="3">
        <v>520.51</v>
      </c>
      <c r="J5" s="3">
        <v>6.5244</v>
      </c>
      <c r="K5" s="3">
        <v>56.305999999999997</v>
      </c>
      <c r="L5" s="3">
        <v>5781.9750999999997</v>
      </c>
      <c r="M5" s="3">
        <v>24.526299999999999</v>
      </c>
      <c r="N5" s="3">
        <v>64.238299999999995</v>
      </c>
      <c r="O5" s="3">
        <v>477.71199999999999</v>
      </c>
      <c r="P5" s="3">
        <v>254.66800000000001</v>
      </c>
      <c r="R5" s="6">
        <f t="shared" ref="R5:R68" si="19">((B5/B4)-1)*100</f>
        <v>14.284721317172778</v>
      </c>
      <c r="S5" s="6">
        <f t="shared" ref="S5:S68" si="20">((C5/C4)-1)*100</f>
        <v>0</v>
      </c>
      <c r="T5" s="6">
        <f t="shared" ref="T5:T68" si="21">((D5/D4)-1)*100</f>
        <v>-2.10117728564716</v>
      </c>
      <c r="U5" s="6">
        <f t="shared" ref="U5:U68" si="22">((E5/E4)-1)*100</f>
        <v>1.1322600936560789</v>
      </c>
      <c r="V5" s="6">
        <f t="shared" ref="V5:V68" si="23">((F5/F4)-1)*100</f>
        <v>4.9106449106449235</v>
      </c>
      <c r="W5" s="6">
        <f t="shared" ref="W5:W68" si="24">((G5/G4)-1)*100</f>
        <v>-1.3764510779436079</v>
      </c>
      <c r="X5" s="6">
        <f t="shared" ref="X5:X68" si="25">((H5/H4)-1)*100</f>
        <v>-1.5049604842777953</v>
      </c>
      <c r="Y5" s="6">
        <f t="shared" ref="Y5:Y68" si="26">((I5/I4)-1)*100</f>
        <v>-2.1800003758621345</v>
      </c>
      <c r="Z5" s="6">
        <f t="shared" ref="Z5:Z68" si="27">((J5/J4)-1)*100</f>
        <v>-0.53358538890752039</v>
      </c>
      <c r="AA5" s="6">
        <f t="shared" ref="AA5:AA68" si="28">((K5/K4)-1)*100</f>
        <v>3.010023655020877</v>
      </c>
      <c r="AB5" s="6">
        <f t="shared" ref="AB5:AB68" si="29">((L5/L4)-1)*100</f>
        <v>-5.5613112262441255</v>
      </c>
      <c r="AC5" s="6">
        <f t="shared" ref="AC5:AC68" si="30">((M5/M4)-1)*100</f>
        <v>-2.6687778783116678</v>
      </c>
      <c r="AD5" s="6">
        <f t="shared" ref="AD5:AD68" si="31">((N5/N4)-1)*100</f>
        <v>-0.19126370775031099</v>
      </c>
      <c r="AE5" s="6">
        <f t="shared" ref="AE5:AE68" si="32">((O5/O4)-1)*100</f>
        <v>15.361339732422508</v>
      </c>
      <c r="AF5" s="6">
        <f t="shared" ref="AF5:AF68" si="33">((P5/P4)-1)*100</f>
        <v>-4.3440830489337561</v>
      </c>
      <c r="AH5" t="s">
        <v>32</v>
      </c>
      <c r="AI5">
        <f>AI3*12</f>
        <v>130.11542697311171</v>
      </c>
      <c r="AJ5">
        <f t="shared" ref="AJ5:AW5" si="34">AJ3*12</f>
        <v>0.15551730523293589</v>
      </c>
      <c r="AK5">
        <f t="shared" si="34"/>
        <v>13.637992995084186</v>
      </c>
      <c r="AL5">
        <f t="shared" si="34"/>
        <v>38.991983682590245</v>
      </c>
      <c r="AM5">
        <f t="shared" si="34"/>
        <v>12.537693429412631</v>
      </c>
      <c r="AN5">
        <f t="shared" si="34"/>
        <v>23.613735585422869</v>
      </c>
      <c r="AO5">
        <f t="shared" si="34"/>
        <v>8.9868282706137723</v>
      </c>
      <c r="AP5">
        <f t="shared" si="34"/>
        <v>29.969257508542132</v>
      </c>
      <c r="AQ5">
        <f t="shared" si="34"/>
        <v>24.615393406231824</v>
      </c>
      <c r="AR5">
        <f t="shared" si="34"/>
        <v>20.11381755651777</v>
      </c>
      <c r="AS5">
        <f t="shared" si="34"/>
        <v>21.293496076887447</v>
      </c>
      <c r="AT5">
        <f t="shared" si="34"/>
        <v>13.708404028238762</v>
      </c>
      <c r="AU5">
        <f t="shared" si="34"/>
        <v>16.130926519569179</v>
      </c>
      <c r="AV5">
        <f t="shared" si="34"/>
        <v>34.29995097418184</v>
      </c>
      <c r="AW5">
        <f t="shared" si="34"/>
        <v>20.198917378940287</v>
      </c>
      <c r="AY5" s="6">
        <f t="shared" si="4"/>
        <v>-2.6406350114133854</v>
      </c>
      <c r="AZ5" s="6">
        <f t="shared" si="5"/>
        <v>-1.2959775436077989E-2</v>
      </c>
      <c r="BA5" s="6">
        <f t="shared" si="6"/>
        <v>0.83770457674384047</v>
      </c>
      <c r="BB5" s="6">
        <f t="shared" si="7"/>
        <v>20.261921453159559</v>
      </c>
      <c r="BC5" s="6">
        <f t="shared" si="8"/>
        <v>-6.2292249091735146</v>
      </c>
      <c r="BD5" s="6">
        <f t="shared" si="9"/>
        <v>-22.734584461724541</v>
      </c>
      <c r="BE5" s="6">
        <f t="shared" si="10"/>
        <v>-7.2875280494397474</v>
      </c>
      <c r="BF5" s="6">
        <f t="shared" si="11"/>
        <v>17.694296903394228</v>
      </c>
      <c r="BG5" s="6">
        <f t="shared" si="12"/>
        <v>6.2176768139647862</v>
      </c>
      <c r="BH5" s="6">
        <f t="shared" si="13"/>
        <v>-0.53986048162020928</v>
      </c>
      <c r="BI5" s="6">
        <f t="shared" si="14"/>
        <v>-1.6925932470796328</v>
      </c>
      <c r="BJ5" s="6">
        <f t="shared" si="15"/>
        <v>6.4030026620478395</v>
      </c>
      <c r="BK5" s="6">
        <f t="shared" si="16"/>
        <v>-3.3126957192231097</v>
      </c>
      <c r="BL5" s="6">
        <f t="shared" si="17"/>
        <v>-2.6833493436384162</v>
      </c>
      <c r="BM5" s="6">
        <f t="shared" si="18"/>
        <v>1.0950407684187664</v>
      </c>
      <c r="BO5" s="4" t="s">
        <v>4</v>
      </c>
      <c r="BP5">
        <v>39.400047455477107</v>
      </c>
      <c r="BQ5">
        <v>-0.43416887132046622</v>
      </c>
      <c r="BR5">
        <v>17.998768017500407</v>
      </c>
      <c r="BS5">
        <v>22.558430300796743</v>
      </c>
      <c r="BT5">
        <v>8.018097431963767</v>
      </c>
      <c r="BU5">
        <v>28.338627645639004</v>
      </c>
      <c r="BV5">
        <v>0.87199217668068063</v>
      </c>
      <c r="BW5">
        <v>17.581939222408771</v>
      </c>
      <c r="BX5">
        <v>12.53031260226653</v>
      </c>
      <c r="BY5">
        <v>21.43498702542448</v>
      </c>
      <c r="BZ5">
        <v>2.9596520999084528</v>
      </c>
      <c r="CA5">
        <v>13.385662218314899</v>
      </c>
      <c r="CB5">
        <v>7.8011413318722829</v>
      </c>
      <c r="CC5">
        <v>11.683410995440838</v>
      </c>
      <c r="CD5">
        <v>21.924660366503815</v>
      </c>
      <c r="CF5" s="4" t="s">
        <v>4</v>
      </c>
    </row>
    <row r="6" spans="1:99" x14ac:dyDescent="0.3">
      <c r="A6" s="1">
        <v>42011</v>
      </c>
      <c r="B6" s="3">
        <v>284.64999999999998</v>
      </c>
      <c r="C6" s="3">
        <v>1</v>
      </c>
      <c r="D6" s="3">
        <v>2103.84</v>
      </c>
      <c r="E6" s="3">
        <v>536.15</v>
      </c>
      <c r="F6" s="3">
        <v>64.010000000000005</v>
      </c>
      <c r="G6" s="3">
        <v>47.12</v>
      </c>
      <c r="H6" s="3">
        <v>1094.9000000000001</v>
      </c>
      <c r="I6" s="3">
        <v>625.61</v>
      </c>
      <c r="J6" s="3">
        <v>7.0639000000000003</v>
      </c>
      <c r="K6" s="3">
        <v>56.945799999999998</v>
      </c>
      <c r="L6" s="3">
        <v>5786.7084999999997</v>
      </c>
      <c r="M6" s="3">
        <v>26.376899999999999</v>
      </c>
      <c r="N6" s="3">
        <v>62.973799999999997</v>
      </c>
      <c r="O6" s="3">
        <v>478.54790000000003</v>
      </c>
      <c r="P6" s="3">
        <v>261.74340000000001</v>
      </c>
      <c r="R6" s="6">
        <f t="shared" si="19"/>
        <v>8.2023172363459231</v>
      </c>
      <c r="S6" s="6">
        <f t="shared" si="20"/>
        <v>0</v>
      </c>
      <c r="T6" s="6">
        <f t="shared" si="21"/>
        <v>1.9742039930008559</v>
      </c>
      <c r="U6" s="6">
        <f t="shared" si="22"/>
        <v>23.511253426708745</v>
      </c>
      <c r="V6" s="6">
        <f t="shared" si="23"/>
        <v>-5.184417123389129</v>
      </c>
      <c r="W6" s="6">
        <f t="shared" si="24"/>
        <v>-20.766773162939302</v>
      </c>
      <c r="X6" s="6">
        <f t="shared" si="25"/>
        <v>-6.5386256935552662</v>
      </c>
      <c r="Y6" s="6">
        <f t="shared" si="26"/>
        <v>20.191735029106074</v>
      </c>
      <c r="Z6" s="6">
        <f t="shared" si="27"/>
        <v>8.2689595978174388</v>
      </c>
      <c r="AA6" s="6">
        <f t="shared" si="28"/>
        <v>1.1362909814229383</v>
      </c>
      <c r="AB6" s="6">
        <f t="shared" si="29"/>
        <v>8.1864759327654468E-2</v>
      </c>
      <c r="AC6" s="6">
        <f t="shared" si="30"/>
        <v>7.5453696644010693</v>
      </c>
      <c r="AD6" s="6">
        <f t="shared" si="31"/>
        <v>-1.9684518425923447</v>
      </c>
      <c r="AE6" s="6">
        <f t="shared" si="32"/>
        <v>0.17497990421007081</v>
      </c>
      <c r="AF6" s="6">
        <f t="shared" si="33"/>
        <v>2.7782838833304568</v>
      </c>
      <c r="AH6" t="s">
        <v>33</v>
      </c>
      <c r="AI6">
        <f>AI4*12</f>
        <v>10296.506524066433</v>
      </c>
      <c r="AJ6">
        <f t="shared" ref="AJ6:AW6" si="35">AJ4*12</f>
        <v>31.107081863276658</v>
      </c>
      <c r="AK6">
        <f t="shared" si="35"/>
        <v>215.98521621000486</v>
      </c>
      <c r="AL6">
        <f t="shared" si="35"/>
        <v>1061.3168722620458</v>
      </c>
      <c r="AM6">
        <f t="shared" si="35"/>
        <v>535.82673382490043</v>
      </c>
      <c r="AN6">
        <f t="shared" si="35"/>
        <v>3208.762912989338</v>
      </c>
      <c r="AO6">
        <f t="shared" si="35"/>
        <v>194.82516269083516</v>
      </c>
      <c r="AP6">
        <f t="shared" si="35"/>
        <v>501.12904572558625</v>
      </c>
      <c r="AQ6">
        <f t="shared" si="35"/>
        <v>674.68896615416065</v>
      </c>
      <c r="AR6">
        <f t="shared" si="35"/>
        <v>655.86628638085642</v>
      </c>
      <c r="AS6">
        <f t="shared" si="35"/>
        <v>584.8385811763078</v>
      </c>
      <c r="AT6">
        <f t="shared" si="35"/>
        <v>571.50909715346279</v>
      </c>
      <c r="AU6">
        <f t="shared" si="35"/>
        <v>244.27287674387827</v>
      </c>
      <c r="AV6">
        <f t="shared" si="35"/>
        <v>905.89232252217198</v>
      </c>
      <c r="AW6">
        <f t="shared" si="35"/>
        <v>1996.1011288770421</v>
      </c>
      <c r="AY6" s="6">
        <f t="shared" si="4"/>
        <v>-30.022295300631242</v>
      </c>
      <c r="AZ6" s="6">
        <f t="shared" si="5"/>
        <v>-1.2959775436077989E-2</v>
      </c>
      <c r="BA6" s="6">
        <f t="shared" si="6"/>
        <v>-7.3945798786495942</v>
      </c>
      <c r="BB6" s="6">
        <f t="shared" si="7"/>
        <v>-7.5876701251858538</v>
      </c>
      <c r="BC6" s="6">
        <f t="shared" si="8"/>
        <v>-1.4666168781137141</v>
      </c>
      <c r="BD6" s="6">
        <f t="shared" si="9"/>
        <v>2.4464501613166476</v>
      </c>
      <c r="BE6" s="6">
        <f t="shared" si="10"/>
        <v>2.6030019276117065</v>
      </c>
      <c r="BF6" s="6">
        <f t="shared" si="11"/>
        <v>-3.6738899087715842</v>
      </c>
      <c r="BG6" s="6">
        <f t="shared" si="12"/>
        <v>-0.63138725871781221</v>
      </c>
      <c r="BH6" s="6">
        <f t="shared" si="13"/>
        <v>-7.529085305398505</v>
      </c>
      <c r="BI6" s="6">
        <f t="shared" si="14"/>
        <v>-7.940486587249052</v>
      </c>
      <c r="BJ6" s="6">
        <f t="shared" si="15"/>
        <v>-11.791457683972364</v>
      </c>
      <c r="BK6" s="6">
        <f t="shared" si="16"/>
        <v>-8.4516440970398854</v>
      </c>
      <c r="BL6" s="6">
        <f t="shared" si="17"/>
        <v>-17.426379802453372</v>
      </c>
      <c r="BM6" s="6">
        <f t="shared" si="18"/>
        <v>-10.089071112866941</v>
      </c>
      <c r="BO6" s="4" t="s">
        <v>7</v>
      </c>
      <c r="BP6">
        <v>63.073401703709273</v>
      </c>
      <c r="BQ6">
        <v>0.23977029954017992</v>
      </c>
      <c r="BR6">
        <v>22.558430300796743</v>
      </c>
      <c r="BS6">
        <v>88.443072688503875</v>
      </c>
      <c r="BT6">
        <v>10.072867226063408</v>
      </c>
      <c r="BU6">
        <v>-15.20383977131511</v>
      </c>
      <c r="BV6">
        <v>3.0031436553951201</v>
      </c>
      <c r="BW6">
        <v>35.018500883605384</v>
      </c>
      <c r="BX6">
        <v>16.485764879695484</v>
      </c>
      <c r="BY6">
        <v>11.629196796838569</v>
      </c>
      <c r="BZ6">
        <v>12.220577605297269</v>
      </c>
      <c r="CA6">
        <v>25.904435260999819</v>
      </c>
      <c r="CB6">
        <v>6.3934487974586265</v>
      </c>
      <c r="CC6">
        <v>34.410187896922167</v>
      </c>
      <c r="CD6">
        <v>8.3666169477826244</v>
      </c>
      <c r="CF6" s="4" t="s">
        <v>7</v>
      </c>
    </row>
    <row r="7" spans="1:99" x14ac:dyDescent="0.3">
      <c r="A7" s="1">
        <v>42012</v>
      </c>
      <c r="B7" s="3">
        <v>230.05600000000001</v>
      </c>
      <c r="C7" s="3">
        <v>1</v>
      </c>
      <c r="D7" s="3">
        <v>1972.18</v>
      </c>
      <c r="E7" s="3">
        <v>512.89</v>
      </c>
      <c r="F7" s="3">
        <v>63.74</v>
      </c>
      <c r="G7" s="3">
        <v>49.2</v>
      </c>
      <c r="H7" s="3">
        <v>1131.5999999999999</v>
      </c>
      <c r="I7" s="3">
        <v>618.25</v>
      </c>
      <c r="J7" s="3">
        <v>7.1642000000000001</v>
      </c>
      <c r="K7" s="3">
        <v>53.6128</v>
      </c>
      <c r="L7" s="3">
        <v>5429.8984</v>
      </c>
      <c r="M7" s="3">
        <v>23.568000000000001</v>
      </c>
      <c r="N7" s="3">
        <v>58.497999999999998</v>
      </c>
      <c r="O7" s="3">
        <v>408.83280000000002</v>
      </c>
      <c r="P7" s="3">
        <v>239.74170000000001</v>
      </c>
      <c r="R7" s="6">
        <f t="shared" si="19"/>
        <v>-19.179343052871932</v>
      </c>
      <c r="S7" s="6">
        <f t="shared" si="20"/>
        <v>0</v>
      </c>
      <c r="T7" s="6">
        <f t="shared" si="21"/>
        <v>-6.258080462392579</v>
      </c>
      <c r="U7" s="6">
        <f t="shared" si="22"/>
        <v>-4.338338151636667</v>
      </c>
      <c r="V7" s="6">
        <f t="shared" si="23"/>
        <v>-0.42180909232932828</v>
      </c>
      <c r="W7" s="6">
        <f t="shared" si="24"/>
        <v>4.414261460101887</v>
      </c>
      <c r="X7" s="6">
        <f t="shared" si="25"/>
        <v>3.3519042834961876</v>
      </c>
      <c r="Y7" s="6">
        <f t="shared" si="26"/>
        <v>-1.1764517830597399</v>
      </c>
      <c r="Z7" s="6">
        <f t="shared" si="27"/>
        <v>1.41989552513484</v>
      </c>
      <c r="AA7" s="6">
        <f t="shared" si="28"/>
        <v>-5.8529338423553572</v>
      </c>
      <c r="AB7" s="6">
        <f t="shared" si="29"/>
        <v>-6.1660285808417648</v>
      </c>
      <c r="AC7" s="6">
        <f t="shared" si="30"/>
        <v>-10.649090681619134</v>
      </c>
      <c r="AD7" s="6">
        <f t="shared" si="31"/>
        <v>-7.1074002204091213</v>
      </c>
      <c r="AE7" s="6">
        <f t="shared" si="32"/>
        <v>-14.568050554604884</v>
      </c>
      <c r="AF7" s="6">
        <f t="shared" si="33"/>
        <v>-8.4058279979552513</v>
      </c>
      <c r="AI7">
        <f>SQRT(AI4)</f>
        <v>29.292357541496546</v>
      </c>
      <c r="AY7" s="6">
        <f t="shared" si="4"/>
        <v>-8.2331528945583496</v>
      </c>
      <c r="AZ7" s="6">
        <f t="shared" si="5"/>
        <v>-1.2959775436077989E-2</v>
      </c>
      <c r="BA7" s="6">
        <f t="shared" si="6"/>
        <v>-3.7807813783497251</v>
      </c>
      <c r="BB7" s="6">
        <f t="shared" si="7"/>
        <v>-3.4443055546289472</v>
      </c>
      <c r="BC7" s="6">
        <f t="shared" si="8"/>
        <v>-7.7125203681502441</v>
      </c>
      <c r="BD7" s="6">
        <f t="shared" si="9"/>
        <v>-10.321469835370602</v>
      </c>
      <c r="BE7" s="6">
        <f t="shared" si="10"/>
        <v>-2.1716665835267515</v>
      </c>
      <c r="BF7" s="6">
        <f t="shared" si="11"/>
        <v>-4.0874098200102758</v>
      </c>
      <c r="BG7" s="6">
        <f t="shared" si="12"/>
        <v>9.2605175567296705</v>
      </c>
      <c r="BH7" s="6">
        <f t="shared" si="13"/>
        <v>-6.5591271703369269</v>
      </c>
      <c r="BI7" s="6">
        <f t="shared" si="14"/>
        <v>4.9685723972555103</v>
      </c>
      <c r="BJ7" s="6">
        <f t="shared" si="15"/>
        <v>-2.8527369955643773</v>
      </c>
      <c r="BK7" s="6">
        <f t="shared" si="16"/>
        <v>0.4529115816755116</v>
      </c>
      <c r="BL7" s="6">
        <f t="shared" si="17"/>
        <v>-2.1105663481985584</v>
      </c>
      <c r="BM7" s="6">
        <f t="shared" si="18"/>
        <v>-5.8069312342501327</v>
      </c>
      <c r="BO7" s="4" t="s">
        <v>10</v>
      </c>
      <c r="BP7">
        <v>35.405142372448189</v>
      </c>
      <c r="BQ7">
        <v>-0.74500017540606867</v>
      </c>
      <c r="BR7">
        <v>8.018097431963767</v>
      </c>
      <c r="BS7">
        <v>10.072867226063408</v>
      </c>
      <c r="BT7">
        <v>44.652227818741721</v>
      </c>
      <c r="BU7">
        <v>22.660770477138321</v>
      </c>
      <c r="BV7">
        <v>-2.7525843538777259</v>
      </c>
      <c r="BW7">
        <v>13.241005429082445</v>
      </c>
      <c r="BX7">
        <v>-0.93740949502477156</v>
      </c>
      <c r="BY7">
        <v>17.145842941966979</v>
      </c>
      <c r="BZ7">
        <v>7.3541848014376354</v>
      </c>
      <c r="CA7">
        <v>1.8252368266947339</v>
      </c>
      <c r="CB7">
        <v>-3.426148123190945</v>
      </c>
      <c r="CC7">
        <v>12.475926434916646</v>
      </c>
      <c r="CD7">
        <v>31.53157669075388</v>
      </c>
      <c r="CF7" s="4" t="s">
        <v>10</v>
      </c>
    </row>
    <row r="8" spans="1:99" x14ac:dyDescent="0.3">
      <c r="A8" s="1">
        <v>42013</v>
      </c>
      <c r="B8" s="3">
        <v>236.06</v>
      </c>
      <c r="C8" s="3">
        <v>1</v>
      </c>
      <c r="D8" s="3">
        <v>1920.03</v>
      </c>
      <c r="E8" s="3">
        <v>511.89</v>
      </c>
      <c r="F8" s="3">
        <v>59.49</v>
      </c>
      <c r="G8" s="3">
        <v>45.09</v>
      </c>
      <c r="H8" s="3">
        <v>1115.5</v>
      </c>
      <c r="I8" s="3">
        <v>608.41999999999996</v>
      </c>
      <c r="J8" s="3">
        <v>7.9745999999999997</v>
      </c>
      <c r="K8" s="3">
        <v>50.994900000000001</v>
      </c>
      <c r="L8" s="3">
        <v>5796.0380999999998</v>
      </c>
      <c r="M8" s="3">
        <v>23.164899999999999</v>
      </c>
      <c r="N8" s="3">
        <v>59.549300000000002</v>
      </c>
      <c r="O8" s="3">
        <v>411.88990000000001</v>
      </c>
      <c r="P8" s="3">
        <v>229.85550000000001</v>
      </c>
      <c r="R8" s="6">
        <f t="shared" si="19"/>
        <v>2.6097993532009589</v>
      </c>
      <c r="S8" s="6">
        <f t="shared" si="20"/>
        <v>0</v>
      </c>
      <c r="T8" s="6">
        <f t="shared" si="21"/>
        <v>-2.6442819620927094</v>
      </c>
      <c r="U8" s="6">
        <f t="shared" si="22"/>
        <v>-0.19497358107976037</v>
      </c>
      <c r="V8" s="6">
        <f t="shared" si="23"/>
        <v>-6.6677125823658585</v>
      </c>
      <c r="W8" s="6">
        <f t="shared" si="24"/>
        <v>-8.3536585365853622</v>
      </c>
      <c r="X8" s="6">
        <f t="shared" si="25"/>
        <v>-1.4227642276422703</v>
      </c>
      <c r="Y8" s="6">
        <f t="shared" si="26"/>
        <v>-1.589971694298431</v>
      </c>
      <c r="Z8" s="6">
        <f t="shared" si="27"/>
        <v>11.311800340582323</v>
      </c>
      <c r="AA8" s="6">
        <f t="shared" si="28"/>
        <v>-4.8829757072937792</v>
      </c>
      <c r="AB8" s="6">
        <f t="shared" si="29"/>
        <v>6.7430304036627975</v>
      </c>
      <c r="AC8" s="6">
        <f t="shared" si="30"/>
        <v>-1.7103699932111471</v>
      </c>
      <c r="AD8" s="6">
        <f t="shared" si="31"/>
        <v>1.7971554583062765</v>
      </c>
      <c r="AE8" s="6">
        <f t="shared" si="32"/>
        <v>0.74776289964992859</v>
      </c>
      <c r="AF8" s="6">
        <f t="shared" si="33"/>
        <v>-4.1236881193384427</v>
      </c>
      <c r="AI8">
        <v>0.10842952247759305</v>
      </c>
      <c r="AJ8">
        <v>1.2959775436077972E-4</v>
      </c>
      <c r="AK8">
        <v>1.1364994162570155E-2</v>
      </c>
      <c r="AL8">
        <v>3.2493319735491855E-2</v>
      </c>
      <c r="AM8">
        <v>1.0448077857843859E-2</v>
      </c>
      <c r="AN8">
        <v>1.9678112987852391E-2</v>
      </c>
      <c r="AO8">
        <v>7.4890235588448081E-3</v>
      </c>
      <c r="AP8">
        <v>2.4974381257118441E-2</v>
      </c>
      <c r="AQ8">
        <v>2.0512827838526527E-2</v>
      </c>
      <c r="AR8">
        <v>1.6761514630431483E-2</v>
      </c>
      <c r="AS8">
        <v>1.7744580064072882E-2</v>
      </c>
      <c r="AT8">
        <v>1.1423670023532307E-2</v>
      </c>
      <c r="AU8">
        <v>1.3442438766307643E-2</v>
      </c>
      <c r="AV8">
        <v>2.8583292478484876E-2</v>
      </c>
      <c r="AW8">
        <v>1.6832431149116908E-2</v>
      </c>
      <c r="AY8" s="6">
        <f t="shared" si="4"/>
        <v>22.244398425798259</v>
      </c>
      <c r="AZ8" s="6">
        <f t="shared" si="5"/>
        <v>-1.2959775436077989E-2</v>
      </c>
      <c r="BA8" s="6">
        <f t="shared" si="6"/>
        <v>7.1618084226830181</v>
      </c>
      <c r="BB8" s="6">
        <f t="shared" si="7"/>
        <v>19.023031229482712</v>
      </c>
      <c r="BC8" s="6">
        <f t="shared" si="8"/>
        <v>5.3932490304872456</v>
      </c>
      <c r="BD8" s="6">
        <f t="shared" si="9"/>
        <v>1.3588686746013201</v>
      </c>
      <c r="BE8" s="6">
        <f t="shared" si="10"/>
        <v>1.5818910103190174</v>
      </c>
      <c r="BF8" s="6">
        <f t="shared" si="11"/>
        <v>14.331397218293944</v>
      </c>
      <c r="BG8" s="6">
        <f t="shared" si="12"/>
        <v>-6.9230004875619304</v>
      </c>
      <c r="BH8" s="6">
        <f t="shared" si="13"/>
        <v>3.703602198597526</v>
      </c>
      <c r="BI8" s="6">
        <f t="shared" si="14"/>
        <v>-4.8171726497081906</v>
      </c>
      <c r="BJ8" s="6">
        <f t="shared" si="15"/>
        <v>6.5300166470473631</v>
      </c>
      <c r="BK8" s="6">
        <f t="shared" si="16"/>
        <v>4.8274491575442759</v>
      </c>
      <c r="BL8" s="6">
        <f t="shared" si="17"/>
        <v>7.0454095910985091</v>
      </c>
      <c r="BM8" s="6">
        <f t="shared" si="18"/>
        <v>-1.7254000352377212</v>
      </c>
      <c r="BO8" s="4" t="s">
        <v>11</v>
      </c>
      <c r="BP8">
        <v>62.232273056074803</v>
      </c>
      <c r="BQ8">
        <v>-1.4498249598634945</v>
      </c>
      <c r="BR8">
        <v>28.338627645639004</v>
      </c>
      <c r="BS8">
        <v>-15.20383977131511</v>
      </c>
      <c r="BT8">
        <v>22.660770477138321</v>
      </c>
      <c r="BU8">
        <v>267.39690941577811</v>
      </c>
      <c r="BV8">
        <v>-0.33926880959949413</v>
      </c>
      <c r="BW8">
        <v>12.512745424351253</v>
      </c>
      <c r="BX8">
        <v>22.421667914267328</v>
      </c>
      <c r="BY8">
        <v>50.117783110950796</v>
      </c>
      <c r="BZ8">
        <v>-27.197084560179487</v>
      </c>
      <c r="CA8">
        <v>-16.57767168626339</v>
      </c>
      <c r="CB8">
        <v>-3.6723850825161906</v>
      </c>
      <c r="CC8">
        <v>-1.3108492253393191</v>
      </c>
      <c r="CD8">
        <v>61.41422148562615</v>
      </c>
      <c r="CF8" s="4" t="s">
        <v>11</v>
      </c>
    </row>
    <row r="9" spans="1:99" x14ac:dyDescent="0.3">
      <c r="A9" s="1">
        <v>42014</v>
      </c>
      <c r="B9" s="3">
        <v>314.166</v>
      </c>
      <c r="C9" s="3">
        <v>1</v>
      </c>
      <c r="D9" s="3">
        <v>2079.36</v>
      </c>
      <c r="E9" s="3">
        <v>625.9</v>
      </c>
      <c r="F9" s="3">
        <v>63.32</v>
      </c>
      <c r="G9" s="3">
        <v>46.59</v>
      </c>
      <c r="H9" s="3">
        <v>1141.5</v>
      </c>
      <c r="I9" s="3">
        <v>710.81</v>
      </c>
      <c r="J9" s="3">
        <v>7.5861000000000001</v>
      </c>
      <c r="K9" s="3">
        <v>53.738300000000002</v>
      </c>
      <c r="L9" s="3">
        <v>5619.6812</v>
      </c>
      <c r="M9" s="3">
        <v>24.9422</v>
      </c>
      <c r="N9" s="3">
        <v>63.224499999999999</v>
      </c>
      <c r="O9" s="3">
        <v>452.68239999999997</v>
      </c>
      <c r="P9" s="3">
        <v>229.7586</v>
      </c>
      <c r="R9" s="6">
        <f t="shared" si="19"/>
        <v>33.087350673557566</v>
      </c>
      <c r="S9" s="6">
        <f t="shared" si="20"/>
        <v>0</v>
      </c>
      <c r="T9" s="6">
        <f t="shared" si="21"/>
        <v>8.2983078389400333</v>
      </c>
      <c r="U9" s="6">
        <f t="shared" si="22"/>
        <v>22.272363203031897</v>
      </c>
      <c r="V9" s="6">
        <f t="shared" si="23"/>
        <v>6.4380568162716312</v>
      </c>
      <c r="W9" s="6">
        <f t="shared" si="24"/>
        <v>3.3266799733865593</v>
      </c>
      <c r="X9" s="6">
        <f t="shared" si="25"/>
        <v>2.3307933662034985</v>
      </c>
      <c r="Y9" s="6">
        <f t="shared" si="26"/>
        <v>16.828835344005789</v>
      </c>
      <c r="Z9" s="6">
        <f t="shared" si="27"/>
        <v>-4.8717177037092778</v>
      </c>
      <c r="AA9" s="6">
        <f t="shared" si="28"/>
        <v>5.3797536616406738</v>
      </c>
      <c r="AB9" s="6">
        <f t="shared" si="29"/>
        <v>-3.0427146433009034</v>
      </c>
      <c r="AC9" s="6">
        <f t="shared" si="30"/>
        <v>7.6723836494005937</v>
      </c>
      <c r="AD9" s="6">
        <f t="shared" si="31"/>
        <v>6.1716930341750409</v>
      </c>
      <c r="AE9" s="6">
        <f t="shared" si="32"/>
        <v>9.903738838946996</v>
      </c>
      <c r="AF9" s="6">
        <f t="shared" si="33"/>
        <v>-4.21569203260308E-2</v>
      </c>
      <c r="AI9">
        <v>8.5804221033886907E-2</v>
      </c>
      <c r="AJ9">
        <v>2.5922568219397202E-4</v>
      </c>
      <c r="AK9">
        <v>1.7998768017500409E-3</v>
      </c>
      <c r="AL9">
        <v>8.844307268850389E-3</v>
      </c>
      <c r="AM9">
        <v>4.4652227818741718E-3</v>
      </c>
      <c r="AN9">
        <v>2.6739690941577816E-2</v>
      </c>
      <c r="AO9">
        <v>1.6235430224236258E-3</v>
      </c>
      <c r="AP9">
        <v>4.1760753810465515E-3</v>
      </c>
      <c r="AQ9">
        <v>5.6224080512846716E-3</v>
      </c>
      <c r="AR9">
        <v>5.4655523865071364E-3</v>
      </c>
      <c r="AS9">
        <v>4.8736548431358969E-3</v>
      </c>
      <c r="AT9">
        <v>4.7625758096121913E-3</v>
      </c>
      <c r="AU9">
        <v>2.0356073061989855E-3</v>
      </c>
      <c r="AV9">
        <v>7.5491026876847661E-3</v>
      </c>
      <c r="AW9">
        <v>1.6634176073975351E-2</v>
      </c>
      <c r="AY9" s="6">
        <f t="shared" si="4"/>
        <v>26.207842554988297</v>
      </c>
      <c r="AZ9" s="6">
        <f t="shared" si="5"/>
        <v>-1.2959775436077989E-2</v>
      </c>
      <c r="BA9" s="6">
        <f t="shared" si="6"/>
        <v>-2.8399081574081402</v>
      </c>
      <c r="BB9" s="6">
        <f t="shared" si="7"/>
        <v>4.7375668920842982</v>
      </c>
      <c r="BC9" s="6">
        <f t="shared" si="8"/>
        <v>-1.1079789797199486</v>
      </c>
      <c r="BD9" s="6">
        <f t="shared" si="9"/>
        <v>-22.465772234608384</v>
      </c>
      <c r="BE9" s="6">
        <f t="shared" si="10"/>
        <v>-7.8623495744565366</v>
      </c>
      <c r="BF9" s="6">
        <f t="shared" si="11"/>
        <v>4.265269208174864</v>
      </c>
      <c r="BG9" s="6">
        <f t="shared" si="12"/>
        <v>-8.9955624532479899</v>
      </c>
      <c r="BH9" s="6">
        <f t="shared" si="13"/>
        <v>1.835682740867288</v>
      </c>
      <c r="BI9" s="6">
        <f t="shared" si="14"/>
        <v>-7.3770836500114072</v>
      </c>
      <c r="BJ9" s="6">
        <f t="shared" si="15"/>
        <v>-4.8834163083486892</v>
      </c>
      <c r="BK9" s="6">
        <f t="shared" si="16"/>
        <v>3.5571788313384625</v>
      </c>
      <c r="BL9" s="6">
        <f t="shared" si="17"/>
        <v>4.2008804762318084</v>
      </c>
      <c r="BM9" s="6">
        <f t="shared" si="18"/>
        <v>-6.9986045420791658</v>
      </c>
      <c r="BO9" s="4" t="s">
        <v>12</v>
      </c>
      <c r="BP9">
        <v>1.1251859181711172</v>
      </c>
      <c r="BQ9">
        <v>-0.10300106963962832</v>
      </c>
      <c r="BR9">
        <v>0.87199217668068063</v>
      </c>
      <c r="BS9">
        <v>3.0031436553951201</v>
      </c>
      <c r="BT9">
        <v>-2.7525843538777259</v>
      </c>
      <c r="BU9">
        <v>-0.33926880959949413</v>
      </c>
      <c r="BV9">
        <v>16.235430224236261</v>
      </c>
      <c r="BW9">
        <v>-1.8355390262228173</v>
      </c>
      <c r="BX9">
        <v>3.0940349102204592</v>
      </c>
      <c r="BY9">
        <v>-7.7695422037479052</v>
      </c>
      <c r="BZ9">
        <v>2.7521078936394345</v>
      </c>
      <c r="CA9">
        <v>2.1145680038137602</v>
      </c>
      <c r="CB9">
        <v>4.7829606863983978</v>
      </c>
      <c r="CC9">
        <v>-2.6936918405352412</v>
      </c>
      <c r="CD9">
        <v>-10.933854478847545</v>
      </c>
      <c r="CF9" s="4" t="s">
        <v>12</v>
      </c>
    </row>
    <row r="10" spans="1:99" x14ac:dyDescent="0.3">
      <c r="A10" s="1">
        <v>42016</v>
      </c>
      <c r="B10" s="3">
        <v>430.56700000000001</v>
      </c>
      <c r="C10" s="3">
        <v>1</v>
      </c>
      <c r="D10" s="3">
        <v>2043.94</v>
      </c>
      <c r="E10" s="3">
        <v>675.89</v>
      </c>
      <c r="F10" s="3">
        <v>63.28</v>
      </c>
      <c r="G10" s="3">
        <v>37.04</v>
      </c>
      <c r="H10" s="3">
        <v>1060.3</v>
      </c>
      <c r="I10" s="3">
        <v>758.88</v>
      </c>
      <c r="J10" s="3">
        <v>7.0593000000000004</v>
      </c>
      <c r="K10" s="3">
        <v>55.625500000000002</v>
      </c>
      <c r="L10" s="3">
        <v>5304.8315000000002</v>
      </c>
      <c r="M10" s="3">
        <v>24.0091</v>
      </c>
      <c r="N10" s="3">
        <v>66.323400000000007</v>
      </c>
      <c r="O10" s="3">
        <v>484.63819999999998</v>
      </c>
      <c r="P10" s="3">
        <v>217.5461</v>
      </c>
      <c r="R10" s="6">
        <f t="shared" si="19"/>
        <v>37.050794802747603</v>
      </c>
      <c r="S10" s="6">
        <f t="shared" si="20"/>
        <v>0</v>
      </c>
      <c r="T10" s="6">
        <f t="shared" si="21"/>
        <v>-1.7034087411511245</v>
      </c>
      <c r="U10" s="6">
        <f t="shared" si="22"/>
        <v>7.9868988656334849</v>
      </c>
      <c r="V10" s="6">
        <f t="shared" si="23"/>
        <v>-6.3171193935562808E-2</v>
      </c>
      <c r="W10" s="6">
        <f t="shared" si="24"/>
        <v>-20.497960935823144</v>
      </c>
      <c r="X10" s="6">
        <f t="shared" si="25"/>
        <v>-7.1134472185720554</v>
      </c>
      <c r="Y10" s="6">
        <f t="shared" si="26"/>
        <v>6.7627073338867083</v>
      </c>
      <c r="Z10" s="6">
        <f t="shared" si="27"/>
        <v>-6.9442796693953373</v>
      </c>
      <c r="AA10" s="6">
        <f t="shared" si="28"/>
        <v>3.5118342039104355</v>
      </c>
      <c r="AB10" s="6">
        <f t="shared" si="29"/>
        <v>-5.60262564360412</v>
      </c>
      <c r="AC10" s="6">
        <f t="shared" si="30"/>
        <v>-3.7410493059954586</v>
      </c>
      <c r="AD10" s="6">
        <f t="shared" si="31"/>
        <v>4.9014227079692274</v>
      </c>
      <c r="AE10" s="6">
        <f t="shared" si="32"/>
        <v>7.0592097240802953</v>
      </c>
      <c r="AF10" s="6">
        <f t="shared" si="33"/>
        <v>-5.3153614271674758</v>
      </c>
      <c r="AI10">
        <f>SQRT(AI9)</f>
        <v>0.29292357541496539</v>
      </c>
      <c r="AJ10">
        <f t="shared" ref="AJ10:AW10" si="36">SQRT(AJ9)</f>
        <v>1.6100487017291495E-2</v>
      </c>
      <c r="AK10">
        <f t="shared" si="36"/>
        <v>4.2424954941049031E-2</v>
      </c>
      <c r="AL10">
        <f t="shared" si="36"/>
        <v>9.4044177219274924E-2</v>
      </c>
      <c r="AM10">
        <f t="shared" si="36"/>
        <v>6.6822322481893515E-2</v>
      </c>
      <c r="AN10">
        <f t="shared" si="36"/>
        <v>0.16352275358976137</v>
      </c>
      <c r="AO10">
        <f t="shared" si="36"/>
        <v>4.0293213106224551E-2</v>
      </c>
      <c r="AP10">
        <f t="shared" si="36"/>
        <v>6.46225609291875E-2</v>
      </c>
      <c r="AQ10">
        <f t="shared" si="36"/>
        <v>7.4982718350861829E-2</v>
      </c>
      <c r="AR10">
        <f t="shared" si="36"/>
        <v>7.3929374314322019E-2</v>
      </c>
      <c r="AS10">
        <f t="shared" si="36"/>
        <v>6.9811566685871601E-2</v>
      </c>
      <c r="AT10">
        <f t="shared" si="36"/>
        <v>6.9011417965523583E-2</v>
      </c>
      <c r="AU10">
        <f t="shared" si="36"/>
        <v>4.51177050191938E-2</v>
      </c>
      <c r="AV10">
        <f t="shared" si="36"/>
        <v>8.6885572379335599E-2</v>
      </c>
      <c r="AW10">
        <f t="shared" si="36"/>
        <v>0.12897354796226765</v>
      </c>
      <c r="AY10" s="6">
        <f t="shared" si="4"/>
        <v>-25.196119118420558</v>
      </c>
      <c r="AZ10" s="6">
        <f t="shared" si="5"/>
        <v>-1.2959775436077989E-2</v>
      </c>
      <c r="BA10" s="6">
        <f t="shared" si="6"/>
        <v>-6.2100338644306374</v>
      </c>
      <c r="BB10" s="6">
        <f t="shared" si="7"/>
        <v>-16.400880302419264</v>
      </c>
      <c r="BC10" s="6">
        <f t="shared" si="8"/>
        <v>-4.4424057630283791</v>
      </c>
      <c r="BD10" s="6">
        <f t="shared" si="9"/>
        <v>-11.20107263787812</v>
      </c>
      <c r="BE10" s="6">
        <f t="shared" si="10"/>
        <v>4.5420530340995056</v>
      </c>
      <c r="BF10" s="6">
        <f t="shared" si="11"/>
        <v>-4.5965842357687592</v>
      </c>
      <c r="BG10" s="6">
        <f t="shared" si="12"/>
        <v>4.8743330704105148</v>
      </c>
      <c r="BH10" s="6">
        <f t="shared" si="13"/>
        <v>-11.565500772262844</v>
      </c>
      <c r="BI10" s="6">
        <f t="shared" si="14"/>
        <v>-7.3465350836905197</v>
      </c>
      <c r="BJ10" s="6">
        <f t="shared" si="15"/>
        <v>-6.6877643725170373</v>
      </c>
      <c r="BK10" s="6">
        <f t="shared" si="16"/>
        <v>1.5268393308043118</v>
      </c>
      <c r="BL10" s="6">
        <f t="shared" si="17"/>
        <v>-0.8082844928126578</v>
      </c>
      <c r="BM10" s="6">
        <f t="shared" si="18"/>
        <v>-21.531771771596407</v>
      </c>
      <c r="BO10" s="4" t="s">
        <v>13</v>
      </c>
      <c r="BP10">
        <v>42.021119088491062</v>
      </c>
      <c r="BQ10">
        <v>0.13574311630006888</v>
      </c>
      <c r="BR10">
        <v>17.581939222408771</v>
      </c>
      <c r="BS10">
        <v>35.018500883605384</v>
      </c>
      <c r="BT10">
        <v>13.241005429082445</v>
      </c>
      <c r="BU10">
        <v>12.512745424351253</v>
      </c>
      <c r="BV10">
        <v>-1.8355390262228173</v>
      </c>
      <c r="BW10">
        <v>41.760753810465509</v>
      </c>
      <c r="BX10">
        <v>9.98893369468305</v>
      </c>
      <c r="BY10">
        <v>16.596771794243661</v>
      </c>
      <c r="BZ10">
        <v>2.0961059961651318</v>
      </c>
      <c r="CA10">
        <v>8.1477884587629674</v>
      </c>
      <c r="CB10">
        <v>5.0249004002307203</v>
      </c>
      <c r="CC10">
        <v>12.664625916323823</v>
      </c>
      <c r="CD10">
        <v>22.817114292494825</v>
      </c>
      <c r="CF10" s="4" t="s">
        <v>13</v>
      </c>
    </row>
    <row r="11" spans="1:99" x14ac:dyDescent="0.3">
      <c r="A11" s="1">
        <v>42370</v>
      </c>
      <c r="B11" s="3">
        <v>368.767</v>
      </c>
      <c r="C11" s="3">
        <v>1</v>
      </c>
      <c r="D11" s="3">
        <v>1940.24</v>
      </c>
      <c r="E11" s="3">
        <v>587</v>
      </c>
      <c r="F11" s="3">
        <v>61.13</v>
      </c>
      <c r="G11" s="3">
        <v>33.619999999999997</v>
      </c>
      <c r="H11" s="3">
        <v>1116.4000000000001</v>
      </c>
      <c r="I11" s="3">
        <v>742.95</v>
      </c>
      <c r="J11" s="3">
        <v>7.5481999999999996</v>
      </c>
      <c r="K11" s="3">
        <v>50.124499999999998</v>
      </c>
      <c r="L11" s="3">
        <v>5009.2421999999997</v>
      </c>
      <c r="M11" s="3">
        <v>22.677700000000002</v>
      </c>
      <c r="N11" s="3">
        <v>68.227599999999995</v>
      </c>
      <c r="O11" s="3">
        <v>494.57350000000002</v>
      </c>
      <c r="P11" s="3">
        <v>174.3664</v>
      </c>
      <c r="R11" s="6">
        <f t="shared" si="19"/>
        <v>-14.35316687066125</v>
      </c>
      <c r="S11" s="6">
        <f t="shared" si="20"/>
        <v>0</v>
      </c>
      <c r="T11" s="6">
        <f t="shared" si="21"/>
        <v>-5.0735344481736222</v>
      </c>
      <c r="U11" s="6">
        <f t="shared" si="22"/>
        <v>-13.151548328870078</v>
      </c>
      <c r="V11" s="6">
        <f t="shared" si="23"/>
        <v>-3.3975979772439935</v>
      </c>
      <c r="W11" s="6">
        <f t="shared" si="24"/>
        <v>-9.2332613390928806</v>
      </c>
      <c r="X11" s="6">
        <f t="shared" si="25"/>
        <v>5.2909553899839867</v>
      </c>
      <c r="Y11" s="6">
        <f t="shared" si="26"/>
        <v>-2.0991461100569153</v>
      </c>
      <c r="Z11" s="6">
        <f t="shared" si="27"/>
        <v>6.9256158542631674</v>
      </c>
      <c r="AA11" s="6">
        <f t="shared" si="28"/>
        <v>-9.8893493092196962</v>
      </c>
      <c r="AB11" s="6">
        <f t="shared" si="29"/>
        <v>-5.5720770772832324</v>
      </c>
      <c r="AC11" s="6">
        <f t="shared" si="30"/>
        <v>-5.5453973701638066</v>
      </c>
      <c r="AD11" s="6">
        <f t="shared" si="31"/>
        <v>2.8710832074350767</v>
      </c>
      <c r="AE11" s="6">
        <f t="shared" si="32"/>
        <v>2.0500447550358292</v>
      </c>
      <c r="AF11" s="6">
        <f t="shared" si="33"/>
        <v>-19.848528656684717</v>
      </c>
      <c r="AY11" s="6">
        <f t="shared" si="4"/>
        <v>7.8490673743869319</v>
      </c>
      <c r="AZ11" s="6">
        <f t="shared" si="5"/>
        <v>-1.2959775436077989E-2</v>
      </c>
      <c r="BA11" s="6">
        <f t="shared" si="6"/>
        <v>-1.5493349417590132</v>
      </c>
      <c r="BB11" s="6">
        <f t="shared" si="7"/>
        <v>-9.1232672376037058</v>
      </c>
      <c r="BC11" s="6">
        <f t="shared" si="8"/>
        <v>-6.1486847692622248</v>
      </c>
      <c r="BD11" s="6">
        <f t="shared" si="9"/>
        <v>-1.581136700331921</v>
      </c>
      <c r="BE11" s="6">
        <f t="shared" si="10"/>
        <v>9.775999113123051</v>
      </c>
      <c r="BF11" s="6">
        <f t="shared" si="11"/>
        <v>-8.5786010572684823</v>
      </c>
      <c r="BG11" s="6">
        <f t="shared" si="12"/>
        <v>-8.1375020149276036</v>
      </c>
      <c r="BH11" s="6">
        <f t="shared" si="13"/>
        <v>-6.4195404245290533</v>
      </c>
      <c r="BI11" s="6">
        <f t="shared" si="14"/>
        <v>-10.5208408425177</v>
      </c>
      <c r="BJ11" s="6">
        <f t="shared" si="15"/>
        <v>-3.8317931787291499</v>
      </c>
      <c r="BK11" s="6">
        <f t="shared" si="16"/>
        <v>-2.2013750083135517</v>
      </c>
      <c r="BL11" s="6">
        <f t="shared" si="17"/>
        <v>-9.498272552534246</v>
      </c>
      <c r="BM11" s="6">
        <f t="shared" si="18"/>
        <v>-13.439751249506436</v>
      </c>
      <c r="BO11" s="4" t="s">
        <v>16</v>
      </c>
      <c r="BP11">
        <v>18.38599925832667</v>
      </c>
      <c r="BQ11">
        <v>0.83699092089963678</v>
      </c>
      <c r="BR11">
        <v>12.53031260226653</v>
      </c>
      <c r="BS11">
        <v>16.485764879695484</v>
      </c>
      <c r="BT11">
        <v>-0.93740949502477156</v>
      </c>
      <c r="BU11">
        <v>22.421667914267328</v>
      </c>
      <c r="BV11">
        <v>3.0940349102204592</v>
      </c>
      <c r="BW11">
        <v>9.98893369468305</v>
      </c>
      <c r="BX11">
        <v>56.22408051284674</v>
      </c>
      <c r="BY11">
        <v>10.977220583359525</v>
      </c>
      <c r="BZ11">
        <v>3.0888793161103605</v>
      </c>
      <c r="CA11">
        <v>10.607195483431374</v>
      </c>
      <c r="CB11">
        <v>10.341800169715839</v>
      </c>
      <c r="CC11">
        <v>12.246467274128634</v>
      </c>
      <c r="CD11">
        <v>22.104585423482735</v>
      </c>
      <c r="CF11" s="4" t="s">
        <v>16</v>
      </c>
    </row>
    <row r="12" spans="1:99" x14ac:dyDescent="0.3">
      <c r="A12" s="1">
        <v>42371</v>
      </c>
      <c r="B12" s="3">
        <v>437.697</v>
      </c>
      <c r="C12" s="3">
        <v>1</v>
      </c>
      <c r="D12" s="3">
        <v>1932.23</v>
      </c>
      <c r="E12" s="3">
        <v>552.52</v>
      </c>
      <c r="F12" s="3">
        <v>58.01</v>
      </c>
      <c r="G12" s="3">
        <v>33.75</v>
      </c>
      <c r="H12" s="3">
        <v>1233.9000000000001</v>
      </c>
      <c r="I12" s="3">
        <v>697.77</v>
      </c>
      <c r="J12" s="3">
        <v>7.0888</v>
      </c>
      <c r="K12" s="3">
        <v>47.746899999999997</v>
      </c>
      <c r="L12" s="3">
        <v>4571.1147000000001</v>
      </c>
      <c r="M12" s="3">
        <v>22.067799999999998</v>
      </c>
      <c r="N12" s="3">
        <v>67.642799999999994</v>
      </c>
      <c r="O12" s="3">
        <v>461.73410000000001</v>
      </c>
      <c r="P12" s="3">
        <v>153.86699999999999</v>
      </c>
      <c r="R12" s="6">
        <f t="shared" si="19"/>
        <v>18.69201962214624</v>
      </c>
      <c r="S12" s="6">
        <f t="shared" si="20"/>
        <v>0</v>
      </c>
      <c r="T12" s="6">
        <f t="shared" si="21"/>
        <v>-0.41283552550199776</v>
      </c>
      <c r="U12" s="6">
        <f t="shared" si="22"/>
        <v>-5.8739352640545199</v>
      </c>
      <c r="V12" s="6">
        <f t="shared" si="23"/>
        <v>-5.1038769834778392</v>
      </c>
      <c r="W12" s="6">
        <f t="shared" si="24"/>
        <v>0.3866745984533182</v>
      </c>
      <c r="X12" s="6">
        <f t="shared" si="25"/>
        <v>10.524901469007531</v>
      </c>
      <c r="Y12" s="6">
        <f t="shared" si="26"/>
        <v>-6.0811629315566389</v>
      </c>
      <c r="Z12" s="6">
        <f t="shared" si="27"/>
        <v>-6.0862192310749519</v>
      </c>
      <c r="AA12" s="6">
        <f t="shared" si="28"/>
        <v>-4.7433889614859055</v>
      </c>
      <c r="AB12" s="6">
        <f t="shared" si="29"/>
        <v>-8.7463828361104117</v>
      </c>
      <c r="AC12" s="6">
        <f t="shared" si="30"/>
        <v>-2.6894261763759197</v>
      </c>
      <c r="AD12" s="6">
        <f t="shared" si="31"/>
        <v>-0.85713113168278676</v>
      </c>
      <c r="AE12" s="6">
        <f t="shared" si="32"/>
        <v>-6.6399433046857581</v>
      </c>
      <c r="AF12" s="6">
        <f t="shared" si="33"/>
        <v>-11.756508134594746</v>
      </c>
      <c r="AY12" s="6">
        <f t="shared" si="4"/>
        <v>-15.633480855449111</v>
      </c>
      <c r="AZ12" s="6">
        <f t="shared" si="5"/>
        <v>-1.2959775436077989E-2</v>
      </c>
      <c r="BA12" s="6">
        <f t="shared" si="6"/>
        <v>5.4626114556370942</v>
      </c>
      <c r="BB12" s="6">
        <f t="shared" si="7"/>
        <v>4.1929325598613607</v>
      </c>
      <c r="BC12" s="6">
        <f t="shared" si="8"/>
        <v>-0.30355627742376723</v>
      </c>
      <c r="BD12" s="6">
        <f t="shared" si="9"/>
        <v>11.632188701214773</v>
      </c>
      <c r="BE12" s="6">
        <f t="shared" si="10"/>
        <v>-0.72458920246848091</v>
      </c>
      <c r="BF12" s="6">
        <f t="shared" si="11"/>
        <v>4.2641022099288479</v>
      </c>
      <c r="BG12" s="6">
        <f t="shared" si="12"/>
        <v>11.028505050477563</v>
      </c>
      <c r="BH12" s="6">
        <f t="shared" si="13"/>
        <v>3.5103632635673883</v>
      </c>
      <c r="BI12" s="6">
        <f t="shared" si="14"/>
        <v>13.188642788241335</v>
      </c>
      <c r="BJ12" s="6">
        <f t="shared" si="15"/>
        <v>-0.18395701132557685</v>
      </c>
      <c r="BK12" s="6">
        <f t="shared" si="16"/>
        <v>1.1716188611624858</v>
      </c>
      <c r="BL12" s="6">
        <f t="shared" si="17"/>
        <v>5.2676896015282511</v>
      </c>
      <c r="BM12" s="6">
        <f t="shared" si="18"/>
        <v>20.678926811063349</v>
      </c>
      <c r="BO12" s="4" t="s">
        <v>18</v>
      </c>
      <c r="BP12">
        <v>72.991354293191847</v>
      </c>
      <c r="BQ12">
        <v>-1.4562775761447335</v>
      </c>
      <c r="BR12">
        <v>21.43498702542448</v>
      </c>
      <c r="BS12">
        <v>11.629196796838569</v>
      </c>
      <c r="BT12">
        <v>17.145842941966979</v>
      </c>
      <c r="BU12">
        <v>50.117783110950796</v>
      </c>
      <c r="BV12">
        <v>-7.7695422037479052</v>
      </c>
      <c r="BW12">
        <v>16.596771794243661</v>
      </c>
      <c r="BX12">
        <v>10.977220583359525</v>
      </c>
      <c r="BY12">
        <v>54.655523865071359</v>
      </c>
      <c r="BZ12">
        <v>1.6803478033561106</v>
      </c>
      <c r="CA12">
        <v>10.250002217113034</v>
      </c>
      <c r="CB12">
        <v>2.7110566846693236</v>
      </c>
      <c r="CC12">
        <v>16.854376133608678</v>
      </c>
      <c r="CD12">
        <v>52.114467389737875</v>
      </c>
      <c r="CF12" s="4" t="s">
        <v>18</v>
      </c>
    </row>
    <row r="13" spans="1:99" x14ac:dyDescent="0.3">
      <c r="A13" s="1">
        <v>42372</v>
      </c>
      <c r="B13" s="3">
        <v>416.72899999999998</v>
      </c>
      <c r="C13" s="3">
        <v>1</v>
      </c>
      <c r="D13" s="3">
        <v>2059.7399999999998</v>
      </c>
      <c r="E13" s="3">
        <v>593.64</v>
      </c>
      <c r="F13" s="3">
        <v>58.44</v>
      </c>
      <c r="G13" s="3">
        <v>38.340000000000003</v>
      </c>
      <c r="H13" s="3">
        <v>1234.2</v>
      </c>
      <c r="I13" s="3">
        <v>744.95</v>
      </c>
      <c r="J13" s="3">
        <v>8.016</v>
      </c>
      <c r="K13" s="3">
        <v>50.223300000000002</v>
      </c>
      <c r="L13" s="3">
        <v>5255.0951999999997</v>
      </c>
      <c r="M13" s="3">
        <v>22.279299999999999</v>
      </c>
      <c r="N13" s="3">
        <v>69.3446</v>
      </c>
      <c r="O13" s="3">
        <v>499.25470000000001</v>
      </c>
      <c r="P13" s="3">
        <v>188.27500000000001</v>
      </c>
      <c r="R13" s="6">
        <f t="shared" si="19"/>
        <v>-4.7905286076898035</v>
      </c>
      <c r="S13" s="6">
        <f t="shared" si="20"/>
        <v>0</v>
      </c>
      <c r="T13" s="6">
        <f t="shared" si="21"/>
        <v>6.5991108718941094</v>
      </c>
      <c r="U13" s="6">
        <f t="shared" si="22"/>
        <v>7.4422645334105475</v>
      </c>
      <c r="V13" s="6">
        <f t="shared" si="23"/>
        <v>0.74125150836061859</v>
      </c>
      <c r="W13" s="6">
        <f t="shared" si="24"/>
        <v>13.600000000000012</v>
      </c>
      <c r="X13" s="6">
        <f t="shared" si="25"/>
        <v>2.4313153416000155E-2</v>
      </c>
      <c r="Y13" s="6">
        <f t="shared" si="26"/>
        <v>6.7615403356406922</v>
      </c>
      <c r="Z13" s="6">
        <f t="shared" si="27"/>
        <v>13.079787834330215</v>
      </c>
      <c r="AA13" s="6">
        <f t="shared" si="28"/>
        <v>5.186514726610536</v>
      </c>
      <c r="AB13" s="6">
        <f t="shared" si="29"/>
        <v>14.963100794648621</v>
      </c>
      <c r="AC13" s="6">
        <f t="shared" si="30"/>
        <v>0.95840999102765334</v>
      </c>
      <c r="AD13" s="6">
        <f t="shared" si="31"/>
        <v>2.5158627377932508</v>
      </c>
      <c r="AE13" s="6">
        <f t="shared" si="32"/>
        <v>8.126018849376738</v>
      </c>
      <c r="AF13" s="6">
        <f t="shared" si="33"/>
        <v>22.362169925975039</v>
      </c>
      <c r="AY13" s="6">
        <f t="shared" si="4"/>
        <v>-3.2627262495686269</v>
      </c>
      <c r="AZ13" s="6">
        <f t="shared" si="5"/>
        <v>-1.2959775436077989E-2</v>
      </c>
      <c r="BA13" s="6">
        <f t="shared" si="6"/>
        <v>-0.86656243391942245</v>
      </c>
      <c r="BB13" s="6">
        <f t="shared" si="7"/>
        <v>7.8600946149556359</v>
      </c>
      <c r="BC13" s="6">
        <f t="shared" si="8"/>
        <v>8.0585460814298511</v>
      </c>
      <c r="BD13" s="6">
        <f t="shared" si="9"/>
        <v>17.802663401266916</v>
      </c>
      <c r="BE13" s="6">
        <f t="shared" si="10"/>
        <v>3.7074256298552797</v>
      </c>
      <c r="BF13" s="6">
        <f t="shared" si="11"/>
        <v>-9.4697181445050642</v>
      </c>
      <c r="BG13" s="6">
        <f t="shared" si="12"/>
        <v>-3.2089674145911835</v>
      </c>
      <c r="BH13" s="6">
        <f t="shared" si="13"/>
        <v>5.0444344004903092</v>
      </c>
      <c r="BI13" s="6">
        <f t="shared" si="14"/>
        <v>-2.328550727696133</v>
      </c>
      <c r="BJ13" s="6">
        <f t="shared" si="15"/>
        <v>9.2152295110022298</v>
      </c>
      <c r="BK13" s="6">
        <f t="shared" si="16"/>
        <v>-4.0050134246561413</v>
      </c>
      <c r="BL13" s="6">
        <f t="shared" si="17"/>
        <v>-7.8618274622869384</v>
      </c>
      <c r="BM13" s="6">
        <f t="shared" si="18"/>
        <v>-4.3859386400743592</v>
      </c>
      <c r="BO13" s="4" t="s">
        <v>20</v>
      </c>
      <c r="BP13">
        <v>16.101034413033151</v>
      </c>
      <c r="BQ13">
        <v>3.781789454395322E-2</v>
      </c>
      <c r="BR13">
        <v>2.9596520999084528</v>
      </c>
      <c r="BS13">
        <v>12.220577605297269</v>
      </c>
      <c r="BT13">
        <v>7.3541848014376354</v>
      </c>
      <c r="BU13">
        <v>-27.197084560179487</v>
      </c>
      <c r="BV13">
        <v>2.7521078936394345</v>
      </c>
      <c r="BW13">
        <v>2.0961059961651318</v>
      </c>
      <c r="BX13">
        <v>3.0888793161103605</v>
      </c>
      <c r="BY13">
        <v>1.6803478033561106</v>
      </c>
      <c r="BZ13">
        <v>48.736548431359004</v>
      </c>
      <c r="CA13">
        <v>13.057619391748595</v>
      </c>
      <c r="CB13">
        <v>5.5326183409638006</v>
      </c>
      <c r="CC13">
        <v>14.188872414233527</v>
      </c>
      <c r="CD13">
        <v>19.97648004886242</v>
      </c>
      <c r="CF13" s="4" t="s">
        <v>20</v>
      </c>
    </row>
    <row r="14" spans="1:99" x14ac:dyDescent="0.3">
      <c r="A14" s="1">
        <v>42373</v>
      </c>
      <c r="B14" s="3">
        <v>448.31799999999998</v>
      </c>
      <c r="C14" s="3">
        <v>1</v>
      </c>
      <c r="D14" s="3">
        <v>2065.3000000000002</v>
      </c>
      <c r="E14" s="3">
        <v>659.59</v>
      </c>
      <c r="F14" s="3">
        <v>63.76</v>
      </c>
      <c r="G14" s="3">
        <v>45.92</v>
      </c>
      <c r="H14" s="3">
        <v>1289.2</v>
      </c>
      <c r="I14" s="3">
        <v>693.01</v>
      </c>
      <c r="J14" s="3">
        <v>7.9231999999999996</v>
      </c>
      <c r="K14" s="3">
        <v>53.598599999999998</v>
      </c>
      <c r="L14" s="3">
        <v>5225.9771000000001</v>
      </c>
      <c r="M14" s="3">
        <v>24.5869</v>
      </c>
      <c r="N14" s="3">
        <v>67.499499999999998</v>
      </c>
      <c r="O14" s="3">
        <v>474.27449999999999</v>
      </c>
      <c r="P14" s="3">
        <v>183.1865</v>
      </c>
      <c r="R14" s="6">
        <f t="shared" si="19"/>
        <v>7.5802259981906817</v>
      </c>
      <c r="S14" s="6">
        <f t="shared" si="20"/>
        <v>0</v>
      </c>
      <c r="T14" s="6">
        <f t="shared" si="21"/>
        <v>0.269936982337593</v>
      </c>
      <c r="U14" s="6">
        <f t="shared" si="22"/>
        <v>11.109426588504823</v>
      </c>
      <c r="V14" s="6">
        <f t="shared" si="23"/>
        <v>9.1033538672142367</v>
      </c>
      <c r="W14" s="6">
        <f t="shared" si="24"/>
        <v>19.770474700052155</v>
      </c>
      <c r="X14" s="6">
        <f t="shared" si="25"/>
        <v>4.4563279857397609</v>
      </c>
      <c r="Y14" s="6">
        <f t="shared" si="26"/>
        <v>-6.9722800187932199</v>
      </c>
      <c r="Z14" s="6">
        <f t="shared" si="27"/>
        <v>-1.1576846307385313</v>
      </c>
      <c r="AA14" s="6">
        <f t="shared" si="28"/>
        <v>6.720585863533457</v>
      </c>
      <c r="AB14" s="6">
        <f t="shared" si="29"/>
        <v>-0.55409272128884579</v>
      </c>
      <c r="AC14" s="6">
        <f t="shared" si="30"/>
        <v>10.35759651335546</v>
      </c>
      <c r="AD14" s="6">
        <f t="shared" si="31"/>
        <v>-2.6607695480253768</v>
      </c>
      <c r="AE14" s="6">
        <f t="shared" si="32"/>
        <v>-5.0034982144384514</v>
      </c>
      <c r="AF14" s="6">
        <f t="shared" si="33"/>
        <v>-2.7026955251626683</v>
      </c>
      <c r="AY14" s="6">
        <f t="shared" si="4"/>
        <v>39.348875874243383</v>
      </c>
      <c r="AZ14" s="6">
        <f t="shared" si="5"/>
        <v>-1.2959775436077989E-2</v>
      </c>
      <c r="BA14" s="6">
        <f t="shared" si="6"/>
        <v>0.48844611223762135</v>
      </c>
      <c r="BB14" s="6">
        <f t="shared" si="7"/>
        <v>5.2453389583933747</v>
      </c>
      <c r="BC14" s="6">
        <f t="shared" si="8"/>
        <v>-2.5190863303264148</v>
      </c>
      <c r="BD14" s="6">
        <f t="shared" si="9"/>
        <v>3.2804465409360093</v>
      </c>
      <c r="BE14" s="6">
        <f t="shared" si="10"/>
        <v>1.5160681684717101</v>
      </c>
      <c r="BF14" s="6">
        <f t="shared" si="11"/>
        <v>-2.6287493622019391</v>
      </c>
      <c r="BG14" s="6">
        <f t="shared" si="12"/>
        <v>-7.1035343993615374</v>
      </c>
      <c r="BH14" s="6">
        <f t="shared" si="13"/>
        <v>-2.6254299889747994</v>
      </c>
      <c r="BI14" s="6">
        <f t="shared" si="14"/>
        <v>12.178924988707639</v>
      </c>
      <c r="BJ14" s="6">
        <f t="shared" si="15"/>
        <v>7.5167156798881276</v>
      </c>
      <c r="BK14" s="6">
        <f t="shared" si="16"/>
        <v>5.1998045978023857</v>
      </c>
      <c r="BL14" s="6">
        <f t="shared" si="17"/>
        <v>-4.2371720909699286</v>
      </c>
      <c r="BM14" s="6">
        <f t="shared" si="18"/>
        <v>14.08396680503329</v>
      </c>
      <c r="BO14" s="4" t="s">
        <v>22</v>
      </c>
      <c r="BP14">
        <v>24.57320134471161</v>
      </c>
      <c r="BQ14">
        <v>-1.1420198869359097</v>
      </c>
      <c r="BR14">
        <v>13.385662218314899</v>
      </c>
      <c r="BS14">
        <v>25.904435260999819</v>
      </c>
      <c r="BT14">
        <v>1.8252368266947339</v>
      </c>
      <c r="BU14">
        <v>-16.57767168626339</v>
      </c>
      <c r="BV14">
        <v>2.1145680038137602</v>
      </c>
      <c r="BW14">
        <v>8.1477884587629674</v>
      </c>
      <c r="BX14">
        <v>10.607195483431374</v>
      </c>
      <c r="BY14">
        <v>10.250002217113034</v>
      </c>
      <c r="BZ14">
        <v>13.057619391748595</v>
      </c>
      <c r="CA14">
        <v>47.625758096121913</v>
      </c>
      <c r="CB14">
        <v>11.400923906616427</v>
      </c>
      <c r="CC14">
        <v>11.397145208623153</v>
      </c>
      <c r="CD14">
        <v>3.9108466583498407</v>
      </c>
      <c r="CF14" s="4" t="s">
        <v>22</v>
      </c>
    </row>
    <row r="15" spans="1:99" x14ac:dyDescent="0.3">
      <c r="A15" s="1">
        <v>42375</v>
      </c>
      <c r="B15" s="3">
        <v>673.33699999999999</v>
      </c>
      <c r="C15" s="3">
        <v>1</v>
      </c>
      <c r="D15" s="3">
        <v>2098.86</v>
      </c>
      <c r="E15" s="3">
        <v>715.62</v>
      </c>
      <c r="F15" s="3">
        <v>62.82</v>
      </c>
      <c r="G15" s="3">
        <v>48.33</v>
      </c>
      <c r="H15" s="3">
        <v>1318.4</v>
      </c>
      <c r="I15" s="3">
        <v>692.1</v>
      </c>
      <c r="J15" s="3">
        <v>7.5228999999999999</v>
      </c>
      <c r="K15" s="3">
        <v>53.089799999999997</v>
      </c>
      <c r="L15" s="3">
        <v>5955.1777000000002</v>
      </c>
      <c r="M15" s="3">
        <v>26.715900000000001</v>
      </c>
      <c r="N15" s="3">
        <v>71.916700000000006</v>
      </c>
      <c r="O15" s="3">
        <v>467.73500000000001</v>
      </c>
      <c r="P15" s="3">
        <v>212.06989999999999</v>
      </c>
      <c r="R15" s="6">
        <f t="shared" si="19"/>
        <v>50.19182812200269</v>
      </c>
      <c r="S15" s="6">
        <f t="shared" si="20"/>
        <v>0</v>
      </c>
      <c r="T15" s="6">
        <f t="shared" si="21"/>
        <v>1.6249455284946368</v>
      </c>
      <c r="U15" s="6">
        <f t="shared" si="22"/>
        <v>8.4946709319425615</v>
      </c>
      <c r="V15" s="6">
        <f t="shared" si="23"/>
        <v>-1.4742785445420292</v>
      </c>
      <c r="W15" s="6">
        <f t="shared" si="24"/>
        <v>5.2482578397212487</v>
      </c>
      <c r="X15" s="6">
        <f t="shared" si="25"/>
        <v>2.2649705243561913</v>
      </c>
      <c r="Y15" s="6">
        <f t="shared" si="26"/>
        <v>-0.1313112364900948</v>
      </c>
      <c r="Z15" s="6">
        <f t="shared" si="27"/>
        <v>-5.0522516155088848</v>
      </c>
      <c r="AA15" s="6">
        <f t="shared" si="28"/>
        <v>-0.94927852593165163</v>
      </c>
      <c r="AB15" s="6">
        <f t="shared" si="29"/>
        <v>13.953382995114927</v>
      </c>
      <c r="AC15" s="6">
        <f t="shared" si="30"/>
        <v>8.6590826822413582</v>
      </c>
      <c r="AD15" s="6">
        <f t="shared" si="31"/>
        <v>6.5440484744331506</v>
      </c>
      <c r="AE15" s="6">
        <f t="shared" si="32"/>
        <v>-1.3788428431214417</v>
      </c>
      <c r="AF15" s="6">
        <f t="shared" si="33"/>
        <v>15.76720991994498</v>
      </c>
      <c r="AY15" s="6">
        <f t="shared" si="4"/>
        <v>-18.069051511575186</v>
      </c>
      <c r="AZ15" s="6">
        <f t="shared" si="5"/>
        <v>-1.2959775436077989E-2</v>
      </c>
      <c r="BA15" s="6">
        <f t="shared" si="6"/>
        <v>2.4244813066115745</v>
      </c>
      <c r="BB15" s="6">
        <f t="shared" si="7"/>
        <v>2.7859940374622347</v>
      </c>
      <c r="BC15" s="6">
        <f t="shared" si="8"/>
        <v>17.006768145447694</v>
      </c>
      <c r="BD15" s="6">
        <f t="shared" si="9"/>
        <v>-15.892909581425419</v>
      </c>
      <c r="BE15" s="6">
        <f t="shared" si="10"/>
        <v>1.5720927897465851</v>
      </c>
      <c r="BF15" s="6">
        <f t="shared" si="11"/>
        <v>8.583330549335102</v>
      </c>
      <c r="BG15" s="6">
        <f t="shared" si="12"/>
        <v>-9.0100353925540873</v>
      </c>
      <c r="BH15" s="6">
        <f t="shared" si="13"/>
        <v>1.2688586895662033</v>
      </c>
      <c r="BI15" s="6">
        <f t="shared" si="14"/>
        <v>8.9458618926949605</v>
      </c>
      <c r="BJ15" s="6">
        <f t="shared" si="15"/>
        <v>3.6293232644916</v>
      </c>
      <c r="BK15" s="6">
        <f t="shared" si="16"/>
        <v>-0.25756998864647418</v>
      </c>
      <c r="BL15" s="6">
        <f t="shared" si="17"/>
        <v>1.8622924717149356</v>
      </c>
      <c r="BM15" s="6">
        <f t="shared" si="18"/>
        <v>4.5384790625401816</v>
      </c>
      <c r="BO15" s="4" t="s">
        <v>23</v>
      </c>
      <c r="BP15">
        <v>7.0526384718929798</v>
      </c>
      <c r="BQ15">
        <v>0.42750416307729772</v>
      </c>
      <c r="BR15">
        <v>7.8011413318722829</v>
      </c>
      <c r="BS15">
        <v>6.3934487974586265</v>
      </c>
      <c r="BT15">
        <v>-3.426148123190945</v>
      </c>
      <c r="BU15">
        <v>-3.6723850825161906</v>
      </c>
      <c r="BV15">
        <v>4.7829606863983978</v>
      </c>
      <c r="BW15">
        <v>5.0249004002307203</v>
      </c>
      <c r="BX15">
        <v>10.341800169715839</v>
      </c>
      <c r="BY15">
        <v>2.7110566846693236</v>
      </c>
      <c r="BZ15">
        <v>5.5326183409638006</v>
      </c>
      <c r="CA15">
        <v>11.400923906616427</v>
      </c>
      <c r="CB15">
        <v>20.356073061989854</v>
      </c>
      <c r="CC15">
        <v>10.644282496109222</v>
      </c>
      <c r="CD15">
        <v>3.8963252505229451</v>
      </c>
      <c r="CF15" s="4" t="s">
        <v>23</v>
      </c>
    </row>
    <row r="16" spans="1:99" x14ac:dyDescent="0.3">
      <c r="A16" s="1">
        <v>42376</v>
      </c>
      <c r="B16" s="3">
        <v>624.68100000000004</v>
      </c>
      <c r="C16" s="3">
        <v>1</v>
      </c>
      <c r="D16" s="3">
        <v>2173.6</v>
      </c>
      <c r="E16" s="3">
        <v>758.81</v>
      </c>
      <c r="F16" s="3">
        <v>74.16</v>
      </c>
      <c r="G16" s="3">
        <v>41.6</v>
      </c>
      <c r="H16" s="3">
        <v>1349</v>
      </c>
      <c r="I16" s="3">
        <v>768.79</v>
      </c>
      <c r="J16" s="3">
        <v>6.9993999999999996</v>
      </c>
      <c r="K16" s="3">
        <v>54.653300000000002</v>
      </c>
      <c r="L16" s="3">
        <v>6593.5918000000001</v>
      </c>
      <c r="M16" s="3">
        <v>27.9907</v>
      </c>
      <c r="N16" s="3">
        <v>72.6982</v>
      </c>
      <c r="O16" s="3">
        <v>489.815</v>
      </c>
      <c r="P16" s="3">
        <v>225.26429999999999</v>
      </c>
      <c r="R16" s="6">
        <f t="shared" si="19"/>
        <v>-7.2260992638158772</v>
      </c>
      <c r="S16" s="6">
        <f t="shared" si="20"/>
        <v>0</v>
      </c>
      <c r="T16" s="6">
        <f t="shared" si="21"/>
        <v>3.5609807228685897</v>
      </c>
      <c r="U16" s="6">
        <f t="shared" si="22"/>
        <v>6.0353260110114215</v>
      </c>
      <c r="V16" s="6">
        <f t="shared" si="23"/>
        <v>18.05157593123208</v>
      </c>
      <c r="W16" s="6">
        <f t="shared" si="24"/>
        <v>-13.92509828264018</v>
      </c>
      <c r="X16" s="6">
        <f t="shared" si="25"/>
        <v>2.3209951456310662</v>
      </c>
      <c r="Y16" s="6">
        <f t="shared" si="26"/>
        <v>11.080768675046947</v>
      </c>
      <c r="Z16" s="6">
        <f t="shared" si="27"/>
        <v>-6.9587526087014346</v>
      </c>
      <c r="AA16" s="6">
        <f t="shared" si="28"/>
        <v>2.9450101526093508</v>
      </c>
      <c r="AB16" s="6">
        <f t="shared" si="29"/>
        <v>10.720319899102249</v>
      </c>
      <c r="AC16" s="6">
        <f t="shared" si="30"/>
        <v>4.7716902668448302</v>
      </c>
      <c r="AD16" s="6">
        <f t="shared" si="31"/>
        <v>1.0866738879842908</v>
      </c>
      <c r="AE16" s="6">
        <f t="shared" si="32"/>
        <v>4.7206217195634226</v>
      </c>
      <c r="AF16" s="6">
        <f t="shared" si="33"/>
        <v>6.2217221774518716</v>
      </c>
      <c r="AY16" s="6">
        <f t="shared" si="4"/>
        <v>-18.720412903678096</v>
      </c>
      <c r="AZ16" s="6">
        <f t="shared" si="5"/>
        <v>-1.2959775436077989E-2</v>
      </c>
      <c r="BA16" s="6">
        <f t="shared" si="6"/>
        <v>-1.2584169723850971</v>
      </c>
      <c r="BB16" s="6">
        <f t="shared" si="7"/>
        <v>-1.8853541661929221</v>
      </c>
      <c r="BC16" s="6">
        <f t="shared" si="8"/>
        <v>-12.964980385568637</v>
      </c>
      <c r="BD16" s="6">
        <f t="shared" si="9"/>
        <v>5.4841117781378443</v>
      </c>
      <c r="BE16" s="6">
        <f t="shared" si="10"/>
        <v>-3.8697326005101198</v>
      </c>
      <c r="BF16" s="6">
        <f t="shared" si="11"/>
        <v>-2.7237678126224423</v>
      </c>
      <c r="BG16" s="6">
        <f t="shared" si="12"/>
        <v>-5.5215802379201353</v>
      </c>
      <c r="BH16" s="6">
        <f t="shared" si="13"/>
        <v>4.6634474266853783</v>
      </c>
      <c r="BI16" s="6">
        <f t="shared" si="14"/>
        <v>-10.994939322827268</v>
      </c>
      <c r="BJ16" s="6">
        <f t="shared" si="15"/>
        <v>-6.8078201707270107</v>
      </c>
      <c r="BK16" s="6">
        <f t="shared" si="16"/>
        <v>1.4640787503393629</v>
      </c>
      <c r="BL16" s="6">
        <f t="shared" si="17"/>
        <v>1.5854709624349903</v>
      </c>
      <c r="BM16" s="6">
        <f t="shared" si="18"/>
        <v>8.3864838680145848</v>
      </c>
      <c r="BO16" s="4" t="s">
        <v>24</v>
      </c>
      <c r="BP16">
        <v>12.894162856383364</v>
      </c>
      <c r="BQ16">
        <v>-1.0366283814481732</v>
      </c>
      <c r="BR16">
        <v>11.683410995440838</v>
      </c>
      <c r="BS16">
        <v>34.410187896922167</v>
      </c>
      <c r="BT16">
        <v>12.475926434916646</v>
      </c>
      <c r="BU16">
        <v>-1.3108492253393191</v>
      </c>
      <c r="BV16">
        <v>-2.6936918405352412</v>
      </c>
      <c r="BW16">
        <v>12.664625916323823</v>
      </c>
      <c r="BX16">
        <v>12.246467274128634</v>
      </c>
      <c r="BY16">
        <v>16.854376133608678</v>
      </c>
      <c r="BZ16">
        <v>14.188872414233527</v>
      </c>
      <c r="CA16">
        <v>11.397145208623153</v>
      </c>
      <c r="CB16">
        <v>10.644282496109222</v>
      </c>
      <c r="CC16">
        <v>75.491026876847684</v>
      </c>
      <c r="CD16">
        <v>33.120841995358198</v>
      </c>
      <c r="CF16" s="4" t="s">
        <v>24</v>
      </c>
    </row>
    <row r="17" spans="1:84" x14ac:dyDescent="0.3">
      <c r="A17" s="1">
        <v>42377</v>
      </c>
      <c r="B17" s="3">
        <v>575.47199999999998</v>
      </c>
      <c r="C17" s="3">
        <v>1</v>
      </c>
      <c r="D17" s="3">
        <v>2170.9499999999998</v>
      </c>
      <c r="E17" s="3">
        <v>769.16</v>
      </c>
      <c r="F17" s="3">
        <v>65.319999999999993</v>
      </c>
      <c r="G17" s="3">
        <v>44.7</v>
      </c>
      <c r="H17" s="3">
        <v>1306.9000000000001</v>
      </c>
      <c r="I17" s="3">
        <v>767.05</v>
      </c>
      <c r="J17" s="3">
        <v>6.7565</v>
      </c>
      <c r="K17" s="3">
        <v>58.118099999999998</v>
      </c>
      <c r="L17" s="3">
        <v>5985.6309000000001</v>
      </c>
      <c r="M17" s="3">
        <v>26.404900000000001</v>
      </c>
      <c r="N17" s="3">
        <v>74.739800000000002</v>
      </c>
      <c r="O17" s="3">
        <v>511.58139999999997</v>
      </c>
      <c r="P17" s="3">
        <v>247.9478</v>
      </c>
      <c r="R17" s="6">
        <f t="shared" si="19"/>
        <v>-7.8774606559187887</v>
      </c>
      <c r="S17" s="6">
        <f t="shared" si="20"/>
        <v>0</v>
      </c>
      <c r="T17" s="6">
        <f t="shared" si="21"/>
        <v>-0.12191755612808164</v>
      </c>
      <c r="U17" s="6">
        <f t="shared" si="22"/>
        <v>1.3639778073562647</v>
      </c>
      <c r="V17" s="6">
        <f t="shared" si="23"/>
        <v>-11.920172599784252</v>
      </c>
      <c r="W17" s="6">
        <f t="shared" si="24"/>
        <v>7.4519230769230838</v>
      </c>
      <c r="X17" s="6">
        <f t="shared" si="25"/>
        <v>-3.1208302446256386</v>
      </c>
      <c r="Y17" s="6">
        <f t="shared" si="26"/>
        <v>-0.22632968691059796</v>
      </c>
      <c r="Z17" s="6">
        <f t="shared" si="27"/>
        <v>-3.4702974540674836</v>
      </c>
      <c r="AA17" s="6">
        <f t="shared" si="28"/>
        <v>6.339598889728526</v>
      </c>
      <c r="AB17" s="6">
        <f t="shared" si="29"/>
        <v>-9.2204813164199813</v>
      </c>
      <c r="AC17" s="6">
        <f t="shared" si="30"/>
        <v>-5.6654531683737801</v>
      </c>
      <c r="AD17" s="6">
        <f t="shared" si="31"/>
        <v>2.8083226269701278</v>
      </c>
      <c r="AE17" s="6">
        <f t="shared" si="32"/>
        <v>4.4438002102834773</v>
      </c>
      <c r="AF17" s="6">
        <f t="shared" si="33"/>
        <v>10.069726982926275</v>
      </c>
      <c r="AY17" s="6">
        <f t="shared" si="4"/>
        <v>-4.8890570104584539</v>
      </c>
      <c r="AZ17" s="6">
        <f t="shared" si="5"/>
        <v>-1.2959775436077989E-2</v>
      </c>
      <c r="BA17" s="6">
        <f t="shared" si="6"/>
        <v>-1.2599476762353581</v>
      </c>
      <c r="BB17" s="6">
        <f t="shared" si="7"/>
        <v>5.6109831754445159</v>
      </c>
      <c r="BC17" s="6">
        <f t="shared" si="8"/>
        <v>3.5020385093779023</v>
      </c>
      <c r="BD17" s="6">
        <f t="shared" si="9"/>
        <v>5.9516517884630735</v>
      </c>
      <c r="BE17" s="6">
        <f t="shared" si="10"/>
        <v>-0.25919388545828326</v>
      </c>
      <c r="BF17" s="6">
        <f t="shared" si="11"/>
        <v>-1.1624534441395955</v>
      </c>
      <c r="BG17" s="6">
        <f t="shared" si="12"/>
        <v>-2.5545019061793002</v>
      </c>
      <c r="BH17" s="6">
        <f t="shared" si="13"/>
        <v>-3.024268486827471</v>
      </c>
      <c r="BI17" s="6">
        <f t="shared" si="14"/>
        <v>-3.0208846779883896</v>
      </c>
      <c r="BJ17" s="6">
        <f t="shared" si="15"/>
        <v>-2.9617262879403823</v>
      </c>
      <c r="BK17" s="6">
        <f t="shared" si="16"/>
        <v>1.4503849556647443</v>
      </c>
      <c r="BL17" s="6">
        <f t="shared" si="17"/>
        <v>-0.6224973743675557</v>
      </c>
      <c r="BM17" s="6">
        <f t="shared" si="18"/>
        <v>-2.178306995292965</v>
      </c>
      <c r="BO17" s="4" t="s">
        <v>25</v>
      </c>
      <c r="BP17">
        <v>130.0209485688315</v>
      </c>
      <c r="BQ17">
        <v>0.39588949293362835</v>
      </c>
      <c r="BR17">
        <v>21.924660366503815</v>
      </c>
      <c r="BS17">
        <v>8.3666169477826244</v>
      </c>
      <c r="BT17">
        <v>31.53157669075388</v>
      </c>
      <c r="BU17">
        <v>61.41422148562615</v>
      </c>
      <c r="BV17">
        <v>-10.933854478847545</v>
      </c>
      <c r="BW17">
        <v>22.817114292494825</v>
      </c>
      <c r="BX17">
        <v>22.104585423482735</v>
      </c>
      <c r="BY17">
        <v>52.114467389737875</v>
      </c>
      <c r="BZ17">
        <v>19.97648004886242</v>
      </c>
      <c r="CA17">
        <v>3.9108466583498407</v>
      </c>
      <c r="CB17">
        <v>3.8963252505229451</v>
      </c>
      <c r="CC17">
        <v>33.120841995358198</v>
      </c>
      <c r="CD17">
        <v>166.34176073975345</v>
      </c>
      <c r="CF17" s="4" t="s">
        <v>25</v>
      </c>
    </row>
    <row r="18" spans="1:84" x14ac:dyDescent="0.3">
      <c r="A18" s="1">
        <v>42378</v>
      </c>
      <c r="B18" s="3">
        <v>609.73500000000001</v>
      </c>
      <c r="C18" s="3">
        <v>1</v>
      </c>
      <c r="D18" s="3">
        <v>2168.27</v>
      </c>
      <c r="E18" s="3">
        <v>837.31</v>
      </c>
      <c r="F18" s="3">
        <v>68.290000000000006</v>
      </c>
      <c r="G18" s="3">
        <v>48.24</v>
      </c>
      <c r="H18" s="3">
        <v>1313.3</v>
      </c>
      <c r="I18" s="3">
        <v>777.29</v>
      </c>
      <c r="J18" s="3">
        <v>6.7225000000000001</v>
      </c>
      <c r="K18" s="3">
        <v>57.334600000000002</v>
      </c>
      <c r="L18" s="3">
        <v>5911.0244000000002</v>
      </c>
      <c r="M18" s="3">
        <v>25.924499999999998</v>
      </c>
      <c r="N18" s="3">
        <v>76.828500000000005</v>
      </c>
      <c r="O18" s="3">
        <v>523.01949999999999</v>
      </c>
      <c r="P18" s="3">
        <v>246.72030000000001</v>
      </c>
      <c r="R18" s="6">
        <f t="shared" si="19"/>
        <v>5.9538952373008547</v>
      </c>
      <c r="S18" s="6">
        <f t="shared" si="20"/>
        <v>0</v>
      </c>
      <c r="T18" s="6">
        <f t="shared" si="21"/>
        <v>-0.12344825997834263</v>
      </c>
      <c r="U18" s="6">
        <f t="shared" si="22"/>
        <v>8.8603151489937026</v>
      </c>
      <c r="V18" s="6">
        <f t="shared" si="23"/>
        <v>4.5468462951622879</v>
      </c>
      <c r="W18" s="6">
        <f t="shared" si="24"/>
        <v>7.9194630872483129</v>
      </c>
      <c r="X18" s="6">
        <f t="shared" si="25"/>
        <v>0.48970847042619781</v>
      </c>
      <c r="Y18" s="6">
        <f t="shared" si="26"/>
        <v>1.3349846815722488</v>
      </c>
      <c r="Z18" s="6">
        <f t="shared" si="27"/>
        <v>-0.50321912232664801</v>
      </c>
      <c r="AA18" s="6">
        <f t="shared" si="28"/>
        <v>-1.3481170237843232</v>
      </c>
      <c r="AB18" s="6">
        <f t="shared" si="29"/>
        <v>-1.2464266715811023</v>
      </c>
      <c r="AC18" s="6">
        <f t="shared" si="30"/>
        <v>-1.8193592855871521</v>
      </c>
      <c r="AD18" s="6">
        <f t="shared" si="31"/>
        <v>2.7946288322955093</v>
      </c>
      <c r="AE18" s="6">
        <f t="shared" si="32"/>
        <v>2.2358318734809313</v>
      </c>
      <c r="AF18" s="6">
        <f t="shared" si="33"/>
        <v>-0.49506388038127458</v>
      </c>
      <c r="AY18" s="6">
        <f t="shared" si="4"/>
        <v>4.120433485387041</v>
      </c>
      <c r="AZ18" s="6">
        <f t="shared" si="5"/>
        <v>-1.2959775436077989E-2</v>
      </c>
      <c r="BA18" s="6">
        <f t="shared" si="6"/>
        <v>-3.0790619200042402</v>
      </c>
      <c r="BB18" s="6">
        <f t="shared" si="7"/>
        <v>-8.9210664565960727</v>
      </c>
      <c r="BC18" s="6">
        <f t="shared" si="8"/>
        <v>-0.21013213781250273</v>
      </c>
      <c r="BD18" s="6">
        <f t="shared" si="9"/>
        <v>-4.8285078161981811</v>
      </c>
      <c r="BE18" s="6">
        <f t="shared" si="10"/>
        <v>-3.9317242549174427</v>
      </c>
      <c r="BF18" s="6">
        <f t="shared" si="11"/>
        <v>-1.5647103149848256</v>
      </c>
      <c r="BG18" s="6">
        <f t="shared" si="12"/>
        <v>-5.3476754948976559</v>
      </c>
      <c r="BH18" s="6">
        <f t="shared" si="13"/>
        <v>2.3334692546386577</v>
      </c>
      <c r="BI18" s="6">
        <f t="shared" si="14"/>
        <v>6.8204786005199187</v>
      </c>
      <c r="BJ18" s="6">
        <f t="shared" si="15"/>
        <v>-7.5197320431447583</v>
      </c>
      <c r="BK18" s="6">
        <f t="shared" si="16"/>
        <v>-4.6311751586419945</v>
      </c>
      <c r="BL18" s="6">
        <f t="shared" si="17"/>
        <v>-5.5112704861770752</v>
      </c>
      <c r="BM18" s="6">
        <f t="shared" si="18"/>
        <v>1.003321387482305</v>
      </c>
    </row>
    <row r="19" spans="1:84" x14ac:dyDescent="0.3">
      <c r="A19" s="1">
        <v>42379</v>
      </c>
      <c r="B19" s="3">
        <v>700.97199999999998</v>
      </c>
      <c r="C19" s="3">
        <v>1</v>
      </c>
      <c r="D19" s="3">
        <v>2126.15</v>
      </c>
      <c r="E19" s="3">
        <v>789.82</v>
      </c>
      <c r="F19" s="3">
        <v>68.86</v>
      </c>
      <c r="G19" s="3">
        <v>46.86</v>
      </c>
      <c r="H19" s="3">
        <v>1271.5</v>
      </c>
      <c r="I19" s="3">
        <v>784.54</v>
      </c>
      <c r="J19" s="3">
        <v>6.5008999999999997</v>
      </c>
      <c r="K19" s="3">
        <v>59.633499999999998</v>
      </c>
      <c r="L19" s="3">
        <v>6419.0731999999998</v>
      </c>
      <c r="M19" s="3">
        <v>24.2712</v>
      </c>
      <c r="N19" s="3">
        <v>74.303200000000004</v>
      </c>
      <c r="O19" s="3">
        <v>509.14409999999998</v>
      </c>
      <c r="P19" s="3">
        <v>253.3486</v>
      </c>
      <c r="R19" s="6">
        <f t="shared" si="19"/>
        <v>14.96338573314635</v>
      </c>
      <c r="S19" s="6">
        <f t="shared" si="20"/>
        <v>0</v>
      </c>
      <c r="T19" s="6">
        <f t="shared" si="21"/>
        <v>-1.9425625037472249</v>
      </c>
      <c r="U19" s="6">
        <f t="shared" si="22"/>
        <v>-5.6717344830468868</v>
      </c>
      <c r="V19" s="6">
        <f t="shared" si="23"/>
        <v>0.83467564797188309</v>
      </c>
      <c r="W19" s="6">
        <f t="shared" si="24"/>
        <v>-2.8606965174129417</v>
      </c>
      <c r="X19" s="6">
        <f t="shared" si="25"/>
        <v>-3.1828218990329615</v>
      </c>
      <c r="Y19" s="6">
        <f t="shared" si="26"/>
        <v>0.93272781072701871</v>
      </c>
      <c r="Z19" s="6">
        <f t="shared" si="27"/>
        <v>-3.2963927110450042</v>
      </c>
      <c r="AA19" s="6">
        <f t="shared" si="28"/>
        <v>4.0096207176818055</v>
      </c>
      <c r="AB19" s="6">
        <f t="shared" si="29"/>
        <v>8.594936606927206</v>
      </c>
      <c r="AC19" s="6">
        <f t="shared" si="30"/>
        <v>-6.3773650407915277</v>
      </c>
      <c r="AD19" s="6">
        <f t="shared" si="31"/>
        <v>-3.2869312820112295</v>
      </c>
      <c r="AE19" s="6">
        <f t="shared" si="32"/>
        <v>-2.6529412383285877</v>
      </c>
      <c r="AF19" s="6">
        <f t="shared" si="33"/>
        <v>2.6865645023939955</v>
      </c>
      <c r="AY19" s="6">
        <f t="shared" si="4"/>
        <v>-4.4633821650741154</v>
      </c>
      <c r="AZ19" s="6">
        <f t="shared" si="5"/>
        <v>-1.2959775436077989E-2</v>
      </c>
      <c r="BA19" s="6">
        <f t="shared" si="6"/>
        <v>2.2809452607413006</v>
      </c>
      <c r="BB19" s="6">
        <f t="shared" si="7"/>
        <v>-8.2188186920420083</v>
      </c>
      <c r="BC19" s="6">
        <f t="shared" si="8"/>
        <v>4.183191052438084</v>
      </c>
      <c r="BD19" s="6">
        <f t="shared" si="9"/>
        <v>3.5379505450047741</v>
      </c>
      <c r="BE19" s="6">
        <f t="shared" si="10"/>
        <v>-8.6686821435368611</v>
      </c>
      <c r="BF19" s="6">
        <f t="shared" si="11"/>
        <v>-5.8752136374767021</v>
      </c>
      <c r="BG19" s="6">
        <f t="shared" si="12"/>
        <v>-6.1707124012902277</v>
      </c>
      <c r="BH19" s="6">
        <f t="shared" si="13"/>
        <v>14.917541679234262</v>
      </c>
      <c r="BI19" s="6">
        <f t="shared" si="14"/>
        <v>-11.738309174205163</v>
      </c>
      <c r="BJ19" s="6">
        <f t="shared" si="15"/>
        <v>0.21356101109480763</v>
      </c>
      <c r="BK19" s="6">
        <f t="shared" si="16"/>
        <v>-5.6113548489711356</v>
      </c>
      <c r="BL19" s="6">
        <f t="shared" si="17"/>
        <v>-9.0102811215911096</v>
      </c>
      <c r="BM19" s="6">
        <f t="shared" si="18"/>
        <v>-1.5475802377535079</v>
      </c>
      <c r="BO19" s="8" t="s">
        <v>37</v>
      </c>
      <c r="BP19" s="6">
        <f>5/12</f>
        <v>0.41666666666666669</v>
      </c>
    </row>
    <row r="20" spans="1:84" x14ac:dyDescent="0.3">
      <c r="A20" s="1">
        <v>42380</v>
      </c>
      <c r="B20" s="3">
        <v>745.69100000000003</v>
      </c>
      <c r="C20" s="3">
        <v>1</v>
      </c>
      <c r="D20" s="3">
        <v>2198.81</v>
      </c>
      <c r="E20" s="3">
        <v>750.57</v>
      </c>
      <c r="F20" s="3">
        <v>72.459999999999994</v>
      </c>
      <c r="G20" s="3">
        <v>49.44</v>
      </c>
      <c r="H20" s="3">
        <v>1170.8</v>
      </c>
      <c r="I20" s="3">
        <v>758.04</v>
      </c>
      <c r="J20" s="3">
        <v>6.2331000000000003</v>
      </c>
      <c r="K20" s="3">
        <v>69.528899999999993</v>
      </c>
      <c r="L20" s="3">
        <v>5779.4862999999996</v>
      </c>
      <c r="M20" s="3">
        <v>24.600300000000001</v>
      </c>
      <c r="N20" s="3">
        <v>71.132599999999996</v>
      </c>
      <c r="O20" s="3">
        <v>477.8218</v>
      </c>
      <c r="P20" s="3">
        <v>253.69229999999999</v>
      </c>
      <c r="R20" s="6">
        <f t="shared" si="19"/>
        <v>6.3795700826851931</v>
      </c>
      <c r="S20" s="6">
        <f t="shared" si="20"/>
        <v>0</v>
      </c>
      <c r="T20" s="6">
        <f t="shared" si="21"/>
        <v>3.4174446769983158</v>
      </c>
      <c r="U20" s="6">
        <f t="shared" si="22"/>
        <v>-4.9694867184928215</v>
      </c>
      <c r="V20" s="6">
        <f t="shared" si="23"/>
        <v>5.2279988382224696</v>
      </c>
      <c r="W20" s="6">
        <f t="shared" si="24"/>
        <v>5.5057618437900135</v>
      </c>
      <c r="X20" s="6">
        <f t="shared" si="25"/>
        <v>-7.9197797876523808</v>
      </c>
      <c r="Y20" s="6">
        <f t="shared" si="26"/>
        <v>-3.3777755117648578</v>
      </c>
      <c r="Z20" s="6">
        <f t="shared" si="27"/>
        <v>-4.1194296174375751</v>
      </c>
      <c r="AA20" s="6">
        <f t="shared" si="28"/>
        <v>16.593693142277409</v>
      </c>
      <c r="AB20" s="6">
        <f t="shared" si="29"/>
        <v>-9.9638511677978769</v>
      </c>
      <c r="AC20" s="6">
        <f t="shared" si="30"/>
        <v>1.3559280134480378</v>
      </c>
      <c r="AD20" s="6">
        <f t="shared" si="31"/>
        <v>-4.2671109723403706</v>
      </c>
      <c r="AE20" s="6">
        <f t="shared" si="32"/>
        <v>-6.1519518737426226</v>
      </c>
      <c r="AF20" s="6">
        <f t="shared" si="33"/>
        <v>0.13566287715818248</v>
      </c>
      <c r="AY20" s="6">
        <f t="shared" si="4"/>
        <v>18.398650507269252</v>
      </c>
      <c r="AZ20" s="6">
        <f t="shared" si="5"/>
        <v>-1.2959775436077989E-2</v>
      </c>
      <c r="BA20" s="6">
        <f t="shared" si="6"/>
        <v>0.68357598816628928</v>
      </c>
      <c r="BB20" s="6">
        <f t="shared" si="7"/>
        <v>-3.3425944274175903</v>
      </c>
      <c r="BC20" s="6">
        <f t="shared" si="8"/>
        <v>-3.5427376781387752</v>
      </c>
      <c r="BD20" s="6">
        <f t="shared" si="9"/>
        <v>6.6891466300173494</v>
      </c>
      <c r="BE20" s="6">
        <f t="shared" si="10"/>
        <v>-2.525465389707501</v>
      </c>
      <c r="BF20" s="6">
        <f t="shared" si="11"/>
        <v>-0.67959210175530682</v>
      </c>
      <c r="BG20" s="6">
        <f t="shared" si="12"/>
        <v>0.36485044038569603</v>
      </c>
      <c r="BH20" s="6">
        <f t="shared" si="13"/>
        <v>5.9576526097956535</v>
      </c>
      <c r="BI20" s="6">
        <f t="shared" si="14"/>
        <v>-5.9296698632119176</v>
      </c>
      <c r="BJ20" s="6">
        <f t="shared" si="15"/>
        <v>0.9783388426974331</v>
      </c>
      <c r="BK20" s="6">
        <f t="shared" si="16"/>
        <v>0.62039680851220602</v>
      </c>
      <c r="BL20" s="6">
        <f t="shared" si="17"/>
        <v>6.4694996624272614</v>
      </c>
      <c r="BM20" s="6">
        <f t="shared" si="18"/>
        <v>-4.8378520644146814</v>
      </c>
    </row>
    <row r="21" spans="1:84" x14ac:dyDescent="0.3">
      <c r="A21" s="1">
        <v>42381</v>
      </c>
      <c r="B21" s="3">
        <v>963.74300000000005</v>
      </c>
      <c r="C21" s="3">
        <v>1</v>
      </c>
      <c r="D21" s="3">
        <v>2238.83</v>
      </c>
      <c r="E21" s="3">
        <v>749.87</v>
      </c>
      <c r="F21" s="3">
        <v>70.650000000000006</v>
      </c>
      <c r="G21" s="3">
        <v>53.72</v>
      </c>
      <c r="H21" s="3">
        <v>1150</v>
      </c>
      <c r="I21" s="3">
        <v>771.82</v>
      </c>
      <c r="J21" s="3">
        <v>6.3837000000000002</v>
      </c>
      <c r="K21" s="3">
        <v>74.836600000000004</v>
      </c>
      <c r="L21" s="3">
        <v>5539.3364000000001</v>
      </c>
      <c r="M21" s="3">
        <v>25.122</v>
      </c>
      <c r="N21" s="3">
        <v>72.530100000000004</v>
      </c>
      <c r="O21" s="3">
        <v>522.3922</v>
      </c>
      <c r="P21" s="3">
        <v>245.6893</v>
      </c>
      <c r="R21" s="6">
        <f t="shared" si="19"/>
        <v>29.241602755028563</v>
      </c>
      <c r="S21" s="6">
        <f t="shared" si="20"/>
        <v>0</v>
      </c>
      <c r="T21" s="6">
        <f t="shared" si="21"/>
        <v>1.8200754044233047</v>
      </c>
      <c r="U21" s="6">
        <f t="shared" si="22"/>
        <v>-9.3262453868403483E-2</v>
      </c>
      <c r="V21" s="6">
        <f t="shared" si="23"/>
        <v>-2.4979298923543891</v>
      </c>
      <c r="W21" s="6">
        <f t="shared" si="24"/>
        <v>8.6569579288025889</v>
      </c>
      <c r="X21" s="6">
        <f t="shared" si="25"/>
        <v>-1.7765630338230198</v>
      </c>
      <c r="Y21" s="6">
        <f t="shared" si="26"/>
        <v>1.8178460239565375</v>
      </c>
      <c r="Z21" s="6">
        <f t="shared" si="27"/>
        <v>2.4161332242383482</v>
      </c>
      <c r="AA21" s="6">
        <f t="shared" si="28"/>
        <v>7.6338040728388012</v>
      </c>
      <c r="AB21" s="6">
        <f t="shared" si="29"/>
        <v>-4.1552118568046303</v>
      </c>
      <c r="AC21" s="6">
        <f t="shared" si="30"/>
        <v>2.1207058450506633</v>
      </c>
      <c r="AD21" s="6">
        <f t="shared" si="31"/>
        <v>1.964640685142971</v>
      </c>
      <c r="AE21" s="6">
        <f t="shared" si="32"/>
        <v>9.3278289102757483</v>
      </c>
      <c r="AF21" s="6">
        <f t="shared" si="33"/>
        <v>-3.1546089495029905</v>
      </c>
      <c r="AY21" s="6">
        <f t="shared" si="4"/>
        <v>11.593215900803111</v>
      </c>
      <c r="AZ21" s="6">
        <f t="shared" si="5"/>
        <v>-1.2959775436077989E-2</v>
      </c>
      <c r="BA21" s="6">
        <f t="shared" si="6"/>
        <v>4.4382874143643436</v>
      </c>
      <c r="BB21" s="6">
        <f t="shared" si="7"/>
        <v>9.4422012255386605</v>
      </c>
      <c r="BC21" s="6">
        <f t="shared" si="8"/>
        <v>5.5793960358716639</v>
      </c>
      <c r="BD21" s="6">
        <f t="shared" si="9"/>
        <v>-1.4279751111456196</v>
      </c>
      <c r="BE21" s="6">
        <f t="shared" si="10"/>
        <v>8.172836774550289</v>
      </c>
      <c r="BF21" s="6">
        <f t="shared" si="11"/>
        <v>4.1608500762005214</v>
      </c>
      <c r="BG21" s="6">
        <f t="shared" si="12"/>
        <v>3.9980903350685271E-2</v>
      </c>
      <c r="BH21" s="6">
        <f t="shared" si="13"/>
        <v>3.9228468880310547</v>
      </c>
      <c r="BI21" s="6">
        <f t="shared" si="14"/>
        <v>2.2357100707652728</v>
      </c>
      <c r="BJ21" s="6">
        <f t="shared" si="15"/>
        <v>3.9069921251047783</v>
      </c>
      <c r="BK21" s="6">
        <f t="shared" si="16"/>
        <v>7.8269829657422498</v>
      </c>
      <c r="BL21" s="6">
        <f t="shared" si="17"/>
        <v>11.521728494208151</v>
      </c>
      <c r="BM21" s="6">
        <f t="shared" si="18"/>
        <v>5.910656985743902</v>
      </c>
      <c r="BP21" s="5" t="s">
        <v>38</v>
      </c>
      <c r="BT21" t="s">
        <v>82</v>
      </c>
      <c r="BU21" t="s">
        <v>83</v>
      </c>
    </row>
    <row r="22" spans="1:84" x14ac:dyDescent="0.3">
      <c r="A22" s="1">
        <v>42737</v>
      </c>
      <c r="B22" s="3">
        <v>1179.97</v>
      </c>
      <c r="C22" s="3">
        <v>1</v>
      </c>
      <c r="D22" s="3">
        <v>2363.64</v>
      </c>
      <c r="E22" s="3">
        <v>845.04</v>
      </c>
      <c r="F22" s="3">
        <v>75.33</v>
      </c>
      <c r="G22" s="3">
        <v>54.01</v>
      </c>
      <c r="H22" s="3">
        <v>1252.5999999999999</v>
      </c>
      <c r="I22" s="3">
        <v>823.21</v>
      </c>
      <c r="J22" s="3">
        <v>6.5171999999999999</v>
      </c>
      <c r="K22" s="3">
        <v>79.026700000000005</v>
      </c>
      <c r="L22" s="3">
        <v>5761.4731000000002</v>
      </c>
      <c r="M22" s="3">
        <v>26.390499999999999</v>
      </c>
      <c r="N22" s="3">
        <v>79.182000000000002</v>
      </c>
      <c r="O22" s="3">
        <v>597.51250000000005</v>
      </c>
      <c r="P22" s="3">
        <v>264.3467</v>
      </c>
      <c r="R22" s="6">
        <f t="shared" si="19"/>
        <v>22.43616814856242</v>
      </c>
      <c r="S22" s="6">
        <f t="shared" si="20"/>
        <v>0</v>
      </c>
      <c r="T22" s="6">
        <f t="shared" si="21"/>
        <v>5.5747868306213588</v>
      </c>
      <c r="U22" s="6">
        <f t="shared" si="22"/>
        <v>12.691533199087846</v>
      </c>
      <c r="V22" s="6">
        <f t="shared" si="23"/>
        <v>6.6242038216560495</v>
      </c>
      <c r="W22" s="6">
        <f t="shared" si="24"/>
        <v>0.5398361876396196</v>
      </c>
      <c r="X22" s="6">
        <f t="shared" si="25"/>
        <v>8.9217391304347693</v>
      </c>
      <c r="Y22" s="6">
        <f t="shared" si="26"/>
        <v>6.6582882019123657</v>
      </c>
      <c r="Z22" s="6">
        <f t="shared" si="27"/>
        <v>2.0912636872033374</v>
      </c>
      <c r="AA22" s="6">
        <f t="shared" si="28"/>
        <v>5.5989983510742025</v>
      </c>
      <c r="AB22" s="6">
        <f t="shared" si="29"/>
        <v>4.0101680771725601</v>
      </c>
      <c r="AC22" s="6">
        <f t="shared" si="30"/>
        <v>5.0493591274580085</v>
      </c>
      <c r="AD22" s="6">
        <f t="shared" si="31"/>
        <v>9.1712268423730148</v>
      </c>
      <c r="AE22" s="6">
        <f t="shared" si="32"/>
        <v>14.380057742056639</v>
      </c>
      <c r="AF22" s="6">
        <f t="shared" si="33"/>
        <v>7.5939001006555928</v>
      </c>
      <c r="AY22" s="6">
        <f t="shared" si="4"/>
        <v>-20.010981943429542</v>
      </c>
      <c r="AZ22" s="6">
        <f t="shared" si="5"/>
        <v>-1.2959775436077989E-2</v>
      </c>
      <c r="BA22" s="6">
        <f t="shared" si="6"/>
        <v>-1.1754224332985299</v>
      </c>
      <c r="BB22" s="6">
        <f t="shared" si="7"/>
        <v>1.6616781561488256</v>
      </c>
      <c r="BC22" s="6">
        <f t="shared" si="8"/>
        <v>1.6101769480533983</v>
      </c>
      <c r="BD22" s="6">
        <f t="shared" si="9"/>
        <v>-8.2814569199664909</v>
      </c>
      <c r="BE22" s="6">
        <f t="shared" si="10"/>
        <v>-1.1720222664704596</v>
      </c>
      <c r="BF22" s="6">
        <f t="shared" si="11"/>
        <v>-1.7260675155394827</v>
      </c>
      <c r="BG22" s="6">
        <f t="shared" si="12"/>
        <v>2.3079512430300668</v>
      </c>
      <c r="BH22" s="6">
        <f t="shared" si="13"/>
        <v>-4.7438488362094366</v>
      </c>
      <c r="BI22" s="6">
        <f t="shared" si="14"/>
        <v>5.0433157327428475</v>
      </c>
      <c r="BJ22" s="6">
        <f t="shared" si="15"/>
        <v>0.19864586212451174</v>
      </c>
      <c r="BK22" s="6">
        <f t="shared" si="16"/>
        <v>-2.6838160016086596</v>
      </c>
      <c r="BL22" s="6">
        <f t="shared" si="17"/>
        <v>3.833647907441132</v>
      </c>
      <c r="BM22" s="6">
        <f t="shared" si="18"/>
        <v>7.3063527453733137</v>
      </c>
      <c r="BO22" s="4" t="s">
        <v>1</v>
      </c>
      <c r="BP22" s="13">
        <f>AI5</f>
        <v>130.11542697311171</v>
      </c>
      <c r="BS22" s="4" t="s">
        <v>1</v>
      </c>
      <c r="BT22" s="12">
        <v>0.10842952247759305</v>
      </c>
      <c r="BU22" s="12">
        <v>0.29292357541496539</v>
      </c>
    </row>
    <row r="23" spans="1:84" x14ac:dyDescent="0.3">
      <c r="A23" s="1">
        <v>42738</v>
      </c>
      <c r="B23" s="3">
        <v>1071.79</v>
      </c>
      <c r="C23" s="3">
        <v>1</v>
      </c>
      <c r="D23" s="3">
        <v>2362.7199999999998</v>
      </c>
      <c r="E23" s="3">
        <v>886.54</v>
      </c>
      <c r="F23" s="3">
        <v>77.33</v>
      </c>
      <c r="G23" s="3">
        <v>50.6</v>
      </c>
      <c r="H23" s="3">
        <v>1247.3</v>
      </c>
      <c r="I23" s="3">
        <v>829.56</v>
      </c>
      <c r="J23" s="3">
        <v>6.8013000000000003</v>
      </c>
      <c r="K23" s="3">
        <v>76.602400000000003</v>
      </c>
      <c r="L23" s="3">
        <v>6154.2772999999997</v>
      </c>
      <c r="M23" s="3">
        <v>26.744399999999999</v>
      </c>
      <c r="N23" s="3">
        <v>78.121300000000005</v>
      </c>
      <c r="O23" s="3">
        <v>637.49789999999996</v>
      </c>
      <c r="P23" s="3">
        <v>288.11040000000003</v>
      </c>
      <c r="R23" s="6">
        <f t="shared" si="19"/>
        <v>-9.1680296956702314</v>
      </c>
      <c r="S23" s="6">
        <f t="shared" si="20"/>
        <v>0</v>
      </c>
      <c r="T23" s="6">
        <f t="shared" si="21"/>
        <v>-3.8923017041514463E-2</v>
      </c>
      <c r="U23" s="6">
        <f t="shared" si="22"/>
        <v>4.9110101296980124</v>
      </c>
      <c r="V23" s="6">
        <f t="shared" si="23"/>
        <v>2.6549847338377841</v>
      </c>
      <c r="W23" s="6">
        <f t="shared" si="24"/>
        <v>-6.3136456211812515</v>
      </c>
      <c r="X23" s="6">
        <f t="shared" si="25"/>
        <v>-0.42311991058597842</v>
      </c>
      <c r="Y23" s="6">
        <f t="shared" si="26"/>
        <v>0.77137061017236164</v>
      </c>
      <c r="Z23" s="6">
        <f t="shared" si="27"/>
        <v>4.359234026882719</v>
      </c>
      <c r="AA23" s="6">
        <f t="shared" si="28"/>
        <v>-3.0676973731662893</v>
      </c>
      <c r="AB23" s="6">
        <f t="shared" si="29"/>
        <v>6.8177737391501347</v>
      </c>
      <c r="AC23" s="6">
        <f t="shared" si="30"/>
        <v>1.3410128644777419</v>
      </c>
      <c r="AD23" s="6">
        <f t="shared" si="31"/>
        <v>-1.3395721249778947</v>
      </c>
      <c r="AE23" s="6">
        <f t="shared" si="32"/>
        <v>6.691977155289619</v>
      </c>
      <c r="AF23" s="6">
        <f t="shared" si="33"/>
        <v>8.9895958602850037</v>
      </c>
      <c r="AY23" s="6">
        <f t="shared" si="4"/>
        <v>14.917691161863855</v>
      </c>
      <c r="AZ23" s="6">
        <f t="shared" si="5"/>
        <v>-6.3229597754360825</v>
      </c>
      <c r="BA23" s="6">
        <f t="shared" si="6"/>
        <v>-0.22737772600171646</v>
      </c>
      <c r="BB23" s="6">
        <f t="shared" si="7"/>
        <v>1.0877537755427866</v>
      </c>
      <c r="BC23" s="6">
        <f t="shared" si="8"/>
        <v>2.705353859114112</v>
      </c>
      <c r="BD23" s="6">
        <f t="shared" si="9"/>
        <v>-4.4776927217101479</v>
      </c>
      <c r="BE23" s="6">
        <f t="shared" si="10"/>
        <v>0.7583533163675692</v>
      </c>
      <c r="BF23" s="6">
        <f t="shared" si="11"/>
        <v>6.7122634028093193</v>
      </c>
      <c r="BG23" s="6">
        <f t="shared" si="12"/>
        <v>-9.8997823354089736</v>
      </c>
      <c r="BH23" s="6">
        <f t="shared" si="13"/>
        <v>-2.6325183653856348</v>
      </c>
      <c r="BI23" s="6">
        <f t="shared" si="14"/>
        <v>-1.518505938729076</v>
      </c>
      <c r="BJ23" s="6">
        <f t="shared" si="15"/>
        <v>-1.9900210906857358</v>
      </c>
      <c r="BK23" s="6">
        <f t="shared" si="16"/>
        <v>-4.148984709156597</v>
      </c>
      <c r="BL23" s="6">
        <f t="shared" si="17"/>
        <v>2.7666304579011456</v>
      </c>
      <c r="BM23" s="6">
        <f t="shared" si="18"/>
        <v>-2.9272801229475047</v>
      </c>
      <c r="BO23" s="4" t="s">
        <v>2</v>
      </c>
      <c r="BP23" s="13">
        <f>AJ5</f>
        <v>0.15551730523293589</v>
      </c>
      <c r="BS23" s="4" t="s">
        <v>2</v>
      </c>
      <c r="BT23" s="12">
        <v>1.2959775436077972E-4</v>
      </c>
      <c r="BU23" s="12">
        <v>1.6100487017291495E-2</v>
      </c>
    </row>
    <row r="24" spans="1:84" x14ac:dyDescent="0.3">
      <c r="A24" s="1">
        <v>42739</v>
      </c>
      <c r="B24" s="3">
        <v>1347.89</v>
      </c>
      <c r="C24" s="3">
        <v>0.93689999999999996</v>
      </c>
      <c r="D24" s="3">
        <v>2384.1999999999998</v>
      </c>
      <c r="E24" s="3">
        <v>924.99</v>
      </c>
      <c r="F24" s="3">
        <v>80.23</v>
      </c>
      <c r="G24" s="3">
        <v>49.33</v>
      </c>
      <c r="H24" s="3">
        <v>1266.0999999999999</v>
      </c>
      <c r="I24" s="3">
        <v>905.96</v>
      </c>
      <c r="J24" s="3">
        <v>6.2675000000000001</v>
      </c>
      <c r="K24" s="3">
        <v>75.869799999999998</v>
      </c>
      <c r="L24" s="3">
        <v>6170.0293000000001</v>
      </c>
      <c r="M24" s="3">
        <v>26.517700000000001</v>
      </c>
      <c r="N24" s="3">
        <v>75.930199999999999</v>
      </c>
      <c r="O24" s="3">
        <v>673.3569</v>
      </c>
      <c r="P24" s="3">
        <v>284.52620000000002</v>
      </c>
      <c r="R24" s="6">
        <f t="shared" si="19"/>
        <v>25.760643409623164</v>
      </c>
      <c r="S24" s="6">
        <f t="shared" si="20"/>
        <v>-6.3100000000000041</v>
      </c>
      <c r="T24" s="6">
        <f t="shared" si="21"/>
        <v>0.90912169025529899</v>
      </c>
      <c r="U24" s="6">
        <f t="shared" si="22"/>
        <v>4.3370857490919734</v>
      </c>
      <c r="V24" s="6">
        <f t="shared" si="23"/>
        <v>3.7501616448984976</v>
      </c>
      <c r="W24" s="6">
        <f t="shared" si="24"/>
        <v>-2.5098814229249089</v>
      </c>
      <c r="X24" s="6">
        <f t="shared" si="25"/>
        <v>1.5072556722520503</v>
      </c>
      <c r="Y24" s="6">
        <f t="shared" si="26"/>
        <v>9.2097015285211636</v>
      </c>
      <c r="Z24" s="6">
        <f t="shared" si="27"/>
        <v>-7.848499551556321</v>
      </c>
      <c r="AA24" s="6">
        <f t="shared" si="28"/>
        <v>-0.956366902342487</v>
      </c>
      <c r="AB24" s="6">
        <f t="shared" si="29"/>
        <v>0.25595206767821121</v>
      </c>
      <c r="AC24" s="6">
        <f t="shared" si="30"/>
        <v>-0.84765408833250566</v>
      </c>
      <c r="AD24" s="6">
        <f t="shared" si="31"/>
        <v>-2.8047408325258316</v>
      </c>
      <c r="AE24" s="6">
        <f t="shared" si="32"/>
        <v>5.6249597057496326</v>
      </c>
      <c r="AF24" s="6">
        <f t="shared" si="33"/>
        <v>-1.2440370080358143</v>
      </c>
      <c r="AY24" s="6">
        <f t="shared" si="4"/>
        <v>58.78586761142801</v>
      </c>
      <c r="AZ24" s="6">
        <f t="shared" si="5"/>
        <v>10.596496943530726</v>
      </c>
      <c r="BA24" s="6">
        <f t="shared" si="6"/>
        <v>2.1121588692256443E-2</v>
      </c>
      <c r="BB24" s="6">
        <f t="shared" si="7"/>
        <v>4.2783169740070113</v>
      </c>
      <c r="BC24" s="6">
        <f t="shared" si="8"/>
        <v>-5.0956615811227906</v>
      </c>
      <c r="BD24" s="6">
        <f t="shared" si="9"/>
        <v>-4.0152469363283103</v>
      </c>
      <c r="BE24" s="6">
        <f t="shared" si="10"/>
        <v>-0.28290440943475559</v>
      </c>
      <c r="BF24" s="6">
        <f t="shared" si="11"/>
        <v>4.0039526641685015</v>
      </c>
      <c r="BG24" s="6">
        <f t="shared" si="12"/>
        <v>1.6583302995139175</v>
      </c>
      <c r="BH24" s="6">
        <f t="shared" si="13"/>
        <v>-6.7083250024488077</v>
      </c>
      <c r="BI24" s="6">
        <f t="shared" si="14"/>
        <v>-2.5605401729863035</v>
      </c>
      <c r="BJ24" s="6">
        <f t="shared" si="15"/>
        <v>-4.886658551016966</v>
      </c>
      <c r="BK24" s="6">
        <f t="shared" si="16"/>
        <v>0.29792221801932328</v>
      </c>
      <c r="BL24" s="6">
        <f t="shared" si="17"/>
        <v>-6.7645935186980113</v>
      </c>
      <c r="BM24" s="6">
        <f t="shared" si="18"/>
        <v>-2.18365397338449</v>
      </c>
      <c r="BO24" s="4" t="s">
        <v>4</v>
      </c>
      <c r="BP24" s="13">
        <f>AK5</f>
        <v>13.637992995084186</v>
      </c>
      <c r="BS24" s="4" t="s">
        <v>4</v>
      </c>
      <c r="BT24" s="12">
        <v>1.1364994162570155E-2</v>
      </c>
      <c r="BU24" s="12">
        <v>4.2424954941049031E-2</v>
      </c>
    </row>
    <row r="25" spans="1:84" x14ac:dyDescent="0.3">
      <c r="A25" s="1">
        <v>42740</v>
      </c>
      <c r="B25" s="3">
        <v>2286.4099000000001</v>
      </c>
      <c r="C25" s="3">
        <v>1.0363</v>
      </c>
      <c r="D25" s="3">
        <v>2411.8000000000002</v>
      </c>
      <c r="E25" s="3">
        <v>994.62</v>
      </c>
      <c r="F25" s="3">
        <v>76.98</v>
      </c>
      <c r="G25" s="3">
        <v>48.32</v>
      </c>
      <c r="H25" s="3">
        <v>1272</v>
      </c>
      <c r="I25" s="3">
        <v>964.86</v>
      </c>
      <c r="J25" s="3">
        <v>6.5</v>
      </c>
      <c r="K25" s="3">
        <v>72.051900000000003</v>
      </c>
      <c r="L25" s="3">
        <v>6121.5277999999998</v>
      </c>
      <c r="M25" s="3">
        <v>25.524799999999999</v>
      </c>
      <c r="N25" s="3">
        <v>77.177099999999996</v>
      </c>
      <c r="O25" s="3">
        <v>647.05380000000002</v>
      </c>
      <c r="P25" s="3">
        <v>283.10239999999999</v>
      </c>
      <c r="R25" s="6">
        <f t="shared" si="19"/>
        <v>69.628819859187317</v>
      </c>
      <c r="S25" s="6">
        <f t="shared" si="20"/>
        <v>10.609456718966804</v>
      </c>
      <c r="T25" s="6">
        <f t="shared" si="21"/>
        <v>1.1576210049492719</v>
      </c>
      <c r="U25" s="6">
        <f t="shared" si="22"/>
        <v>7.5276489475561981</v>
      </c>
      <c r="V25" s="6">
        <f t="shared" si="23"/>
        <v>-4.050853795338405</v>
      </c>
      <c r="W25" s="6">
        <f t="shared" si="24"/>
        <v>-2.0474356375430713</v>
      </c>
      <c r="X25" s="6">
        <f t="shared" si="25"/>
        <v>0.46599794644972548</v>
      </c>
      <c r="Y25" s="6">
        <f t="shared" si="26"/>
        <v>6.5013907898803458</v>
      </c>
      <c r="Z25" s="6">
        <f t="shared" si="27"/>
        <v>3.7096130833665697</v>
      </c>
      <c r="AA25" s="6">
        <f t="shared" si="28"/>
        <v>-5.0321735394056599</v>
      </c>
      <c r="AB25" s="6">
        <f t="shared" si="29"/>
        <v>-0.78608216657901631</v>
      </c>
      <c r="AC25" s="6">
        <f t="shared" si="30"/>
        <v>-3.7442915486637363</v>
      </c>
      <c r="AD25" s="6">
        <f t="shared" si="31"/>
        <v>1.6421660946500882</v>
      </c>
      <c r="AE25" s="6">
        <f t="shared" si="32"/>
        <v>-3.9062642708495243</v>
      </c>
      <c r="AF25" s="6">
        <f t="shared" si="33"/>
        <v>-0.50041085847279954</v>
      </c>
      <c r="AY25" s="6">
        <f t="shared" si="4"/>
        <v>-2.339218949543632</v>
      </c>
      <c r="AZ25" s="6">
        <f t="shared" si="5"/>
        <v>-2.9561229521223589</v>
      </c>
      <c r="BA25" s="6">
        <f t="shared" si="6"/>
        <v>-0.65511621698676881</v>
      </c>
      <c r="BB25" s="6">
        <f t="shared" si="7"/>
        <v>-5.9257310003131742</v>
      </c>
      <c r="BC25" s="6">
        <f t="shared" si="8"/>
        <v>-3.2142024337448953</v>
      </c>
      <c r="BD25" s="6">
        <f t="shared" si="9"/>
        <v>-6.6863543451428544</v>
      </c>
      <c r="BE25" s="6">
        <f t="shared" si="10"/>
        <v>-3.2095941797838448</v>
      </c>
      <c r="BF25" s="6">
        <f t="shared" si="11"/>
        <v>-8.3148624152460791</v>
      </c>
      <c r="BG25" s="6">
        <f t="shared" si="12"/>
        <v>-1.0728212453911019</v>
      </c>
      <c r="BH25" s="6">
        <f t="shared" si="13"/>
        <v>9.5837875531382384</v>
      </c>
      <c r="BI25" s="6">
        <f t="shared" si="14"/>
        <v>0.19897418155075908</v>
      </c>
      <c r="BJ25" s="6">
        <f t="shared" si="15"/>
        <v>2.786752912396349</v>
      </c>
      <c r="BK25" s="6">
        <f t="shared" si="16"/>
        <v>-2.4112702354859148</v>
      </c>
      <c r="BL25" s="6">
        <f t="shared" si="17"/>
        <v>7.3003509953109891E-2</v>
      </c>
      <c r="BM25" s="6">
        <f t="shared" si="18"/>
        <v>-5.9063793369995317</v>
      </c>
      <c r="BO25" s="4" t="s">
        <v>7</v>
      </c>
      <c r="BP25" s="13">
        <f>AL5</f>
        <v>38.991983682590245</v>
      </c>
      <c r="BS25" s="4" t="s">
        <v>7</v>
      </c>
      <c r="BT25" s="12">
        <v>3.2493319735491855E-2</v>
      </c>
      <c r="BU25" s="12">
        <v>9.4044177219274924E-2</v>
      </c>
    </row>
    <row r="26" spans="1:84" x14ac:dyDescent="0.3">
      <c r="A26" s="1">
        <v>42741</v>
      </c>
      <c r="B26" s="3">
        <v>2480.8400999999999</v>
      </c>
      <c r="C26" s="3">
        <v>1.0058</v>
      </c>
      <c r="D26" s="3">
        <v>2423.41</v>
      </c>
      <c r="E26" s="3">
        <v>968</v>
      </c>
      <c r="F26" s="3">
        <v>75.31</v>
      </c>
      <c r="G26" s="3">
        <v>46.04</v>
      </c>
      <c r="H26" s="3">
        <v>1240.7</v>
      </c>
      <c r="I26" s="3">
        <v>908.73</v>
      </c>
      <c r="J26" s="3">
        <v>6.5636000000000001</v>
      </c>
      <c r="K26" s="3">
        <v>80.164900000000003</v>
      </c>
      <c r="L26" s="3">
        <v>6242.3320000000003</v>
      </c>
      <c r="M26" s="3">
        <v>26.527699999999999</v>
      </c>
      <c r="N26" s="3">
        <v>76.3536</v>
      </c>
      <c r="O26" s="3">
        <v>666.02110000000005</v>
      </c>
      <c r="P26" s="3">
        <v>271.14659999999998</v>
      </c>
      <c r="R26" s="6">
        <f t="shared" si="19"/>
        <v>8.5037332982156766</v>
      </c>
      <c r="S26" s="6">
        <f t="shared" si="20"/>
        <v>-2.9431631766862809</v>
      </c>
      <c r="T26" s="6">
        <f t="shared" si="21"/>
        <v>0.48138319927024664</v>
      </c>
      <c r="U26" s="6">
        <f t="shared" si="22"/>
        <v>-2.676399026763987</v>
      </c>
      <c r="V26" s="6">
        <f t="shared" si="23"/>
        <v>-2.1693946479605097</v>
      </c>
      <c r="W26" s="6">
        <f t="shared" si="24"/>
        <v>-4.718543046357615</v>
      </c>
      <c r="X26" s="6">
        <f t="shared" si="25"/>
        <v>-2.4606918238993636</v>
      </c>
      <c r="Y26" s="6">
        <f t="shared" si="26"/>
        <v>-5.8174242895342338</v>
      </c>
      <c r="Z26" s="6">
        <f t="shared" si="27"/>
        <v>0.97846153846155026</v>
      </c>
      <c r="AA26" s="6">
        <f t="shared" si="28"/>
        <v>11.259939016181386</v>
      </c>
      <c r="AB26" s="6">
        <f t="shared" si="29"/>
        <v>1.9734321879580463</v>
      </c>
      <c r="AC26" s="6">
        <f t="shared" si="30"/>
        <v>3.9291199147495792</v>
      </c>
      <c r="AD26" s="6">
        <f t="shared" si="31"/>
        <v>-1.0670263588551498</v>
      </c>
      <c r="AE26" s="6">
        <f t="shared" si="32"/>
        <v>2.9313327578015969</v>
      </c>
      <c r="AF26" s="6">
        <f t="shared" si="33"/>
        <v>-4.2231362220878417</v>
      </c>
      <c r="AY26" s="6">
        <f t="shared" si="4"/>
        <v>5.0589190578520498</v>
      </c>
      <c r="AZ26" s="6">
        <f t="shared" si="5"/>
        <v>-0.50013416398251875</v>
      </c>
      <c r="BA26" s="6">
        <f t="shared" si="6"/>
        <v>0.79837747209452892</v>
      </c>
      <c r="BB26" s="6">
        <f t="shared" si="7"/>
        <v>-1.205943543797118</v>
      </c>
      <c r="BC26" s="6">
        <f t="shared" si="8"/>
        <v>-7.4317417918924775</v>
      </c>
      <c r="BD26" s="6">
        <f t="shared" si="9"/>
        <v>7.0026491703720204</v>
      </c>
      <c r="BE26" s="6">
        <f t="shared" si="10"/>
        <v>1.338628876484341</v>
      </c>
      <c r="BF26" s="6">
        <f t="shared" si="11"/>
        <v>-0.10178705223567608</v>
      </c>
      <c r="BG26" s="6">
        <f t="shared" si="12"/>
        <v>3.1425133036602841</v>
      </c>
      <c r="BH26" s="6">
        <f t="shared" si="13"/>
        <v>-1.2385534619229712</v>
      </c>
      <c r="BI26" s="6">
        <f t="shared" si="14"/>
        <v>-1.3239356695626707</v>
      </c>
      <c r="BJ26" s="6">
        <f t="shared" si="15"/>
        <v>-2.4225382950020542</v>
      </c>
      <c r="BK26" s="6">
        <f t="shared" si="16"/>
        <v>2.8668214824354701</v>
      </c>
      <c r="BL26" s="6">
        <f t="shared" si="17"/>
        <v>14.185124780860193</v>
      </c>
      <c r="BM26" s="6">
        <f t="shared" si="18"/>
        <v>12.513726347364464</v>
      </c>
      <c r="BO26" s="4" t="s">
        <v>10</v>
      </c>
      <c r="BP26" s="13">
        <f>AM5</f>
        <v>12.537693429412631</v>
      </c>
      <c r="BS26" s="4" t="s">
        <v>10</v>
      </c>
      <c r="BT26" s="12">
        <v>1.0448077857843859E-2</v>
      </c>
      <c r="BU26" s="12">
        <v>6.6822322481893515E-2</v>
      </c>
    </row>
    <row r="27" spans="1:84" x14ac:dyDescent="0.3">
      <c r="A27" s="1">
        <v>42742</v>
      </c>
      <c r="B27" s="3">
        <v>2875.3400999999999</v>
      </c>
      <c r="C27" s="3">
        <v>1.0008999999999999</v>
      </c>
      <c r="D27" s="3">
        <v>2470.3000000000002</v>
      </c>
      <c r="E27" s="3">
        <v>987.78</v>
      </c>
      <c r="F27" s="3">
        <v>70.5</v>
      </c>
      <c r="G27" s="3">
        <v>50.17</v>
      </c>
      <c r="H27" s="3">
        <v>1266.5999999999999</v>
      </c>
      <c r="I27" s="3">
        <v>930.5</v>
      </c>
      <c r="J27" s="3">
        <v>6.9044999999999996</v>
      </c>
      <c r="K27" s="3">
        <v>80.515699999999995</v>
      </c>
      <c r="L27" s="3">
        <v>6270.4551000000001</v>
      </c>
      <c r="M27" s="3">
        <v>26.188099999999999</v>
      </c>
      <c r="N27" s="3">
        <v>79.568899999999999</v>
      </c>
      <c r="O27" s="3">
        <v>779.53409999999997</v>
      </c>
      <c r="P27" s="3">
        <v>309.64120000000003</v>
      </c>
      <c r="R27" s="6">
        <f t="shared" si="19"/>
        <v>15.901871305611358</v>
      </c>
      <c r="S27" s="6">
        <f t="shared" si="20"/>
        <v>-0.4871743885464408</v>
      </c>
      <c r="T27" s="6">
        <f t="shared" si="21"/>
        <v>1.9348768883515444</v>
      </c>
      <c r="U27" s="6">
        <f t="shared" si="22"/>
        <v>2.0433884297520688</v>
      </c>
      <c r="V27" s="6">
        <f t="shared" si="23"/>
        <v>-6.3869340061080919</v>
      </c>
      <c r="W27" s="6">
        <f t="shared" si="24"/>
        <v>8.9704604691572598</v>
      </c>
      <c r="X27" s="6">
        <f t="shared" si="25"/>
        <v>2.0875312323688222</v>
      </c>
      <c r="Y27" s="6">
        <f t="shared" si="26"/>
        <v>2.3956510734761682</v>
      </c>
      <c r="Z27" s="6">
        <f t="shared" si="27"/>
        <v>5.1937960875129363</v>
      </c>
      <c r="AA27" s="6">
        <f t="shared" si="28"/>
        <v>0.43759800112017633</v>
      </c>
      <c r="AB27" s="6">
        <f t="shared" si="29"/>
        <v>0.45052233684461651</v>
      </c>
      <c r="AC27" s="6">
        <f t="shared" si="30"/>
        <v>-1.280171292648824</v>
      </c>
      <c r="AD27" s="6">
        <f t="shared" si="31"/>
        <v>4.211065359066235</v>
      </c>
      <c r="AE27" s="6">
        <f t="shared" si="32"/>
        <v>17.04345402870868</v>
      </c>
      <c r="AF27" s="6">
        <f t="shared" si="33"/>
        <v>14.196969462276154</v>
      </c>
      <c r="AY27" s="6">
        <f t="shared" si="4"/>
        <v>52.733874716118812</v>
      </c>
      <c r="AZ27" s="6">
        <f t="shared" si="5"/>
        <v>0.2068424026037072</v>
      </c>
      <c r="BA27" s="6">
        <f t="shared" si="6"/>
        <v>-1.0818501833703211</v>
      </c>
      <c r="BB27" s="6">
        <f t="shared" si="7"/>
        <v>-3.9762144777505184</v>
      </c>
      <c r="BC27" s="6">
        <f t="shared" si="8"/>
        <v>0.34526313620143401</v>
      </c>
      <c r="BD27" s="6">
        <f t="shared" si="9"/>
        <v>-7.8278870412608299</v>
      </c>
      <c r="BE27" s="6">
        <f t="shared" si="10"/>
        <v>3.1670932228301893</v>
      </c>
      <c r="BF27" s="6">
        <f t="shared" si="11"/>
        <v>-1.5484859494625152</v>
      </c>
      <c r="BG27" s="6">
        <f t="shared" si="12"/>
        <v>-7.1146472562981504</v>
      </c>
      <c r="BH27" s="6">
        <f t="shared" si="13"/>
        <v>-2.1227724326180208</v>
      </c>
      <c r="BI27" s="6">
        <f t="shared" si="14"/>
        <v>3.4581590009292391</v>
      </c>
      <c r="BJ27" s="6">
        <f t="shared" si="15"/>
        <v>1.1498955138277904</v>
      </c>
      <c r="BK27" s="6">
        <f t="shared" si="16"/>
        <v>1.0490278664748978</v>
      </c>
      <c r="BL27" s="6">
        <f t="shared" si="17"/>
        <v>-3.416008507806453</v>
      </c>
      <c r="BM27" s="6">
        <f t="shared" si="18"/>
        <v>-12.803242649857314</v>
      </c>
      <c r="BO27" s="4" t="s">
        <v>11</v>
      </c>
      <c r="BP27" s="13">
        <f>AN5</f>
        <v>23.613735585422869</v>
      </c>
      <c r="BS27" s="4" t="s">
        <v>11</v>
      </c>
      <c r="BT27" s="12">
        <v>1.9678112987852391E-2</v>
      </c>
      <c r="BU27" s="12">
        <v>0.16352275358976137</v>
      </c>
    </row>
    <row r="28" spans="1:84" x14ac:dyDescent="0.3">
      <c r="A28" s="1">
        <v>42743</v>
      </c>
      <c r="B28" s="3">
        <v>4703.3900999999996</v>
      </c>
      <c r="C28" s="3">
        <v>1.0031000000000001</v>
      </c>
      <c r="D28" s="3">
        <v>2471.65</v>
      </c>
      <c r="E28" s="3">
        <v>980.6</v>
      </c>
      <c r="F28" s="3">
        <v>71.48</v>
      </c>
      <c r="G28" s="3">
        <v>47.23</v>
      </c>
      <c r="H28" s="3">
        <v>1316.2</v>
      </c>
      <c r="I28" s="3">
        <v>939.33</v>
      </c>
      <c r="J28" s="3">
        <v>6.5548999999999999</v>
      </c>
      <c r="K28" s="3">
        <v>80.156099999999995</v>
      </c>
      <c r="L28" s="3">
        <v>6598.5640000000003</v>
      </c>
      <c r="M28" s="3">
        <v>26.788399999999999</v>
      </c>
      <c r="N28" s="3">
        <v>81.473200000000006</v>
      </c>
      <c r="O28" s="3">
        <v>775.18679999999995</v>
      </c>
      <c r="P28" s="3">
        <v>275.20909999999998</v>
      </c>
      <c r="R28" s="6">
        <f t="shared" si="19"/>
        <v>63.576826963878119</v>
      </c>
      <c r="S28" s="6">
        <f t="shared" si="20"/>
        <v>0.21980217803978519</v>
      </c>
      <c r="T28" s="6">
        <f t="shared" si="21"/>
        <v>5.4649232886694321E-2</v>
      </c>
      <c r="U28" s="6">
        <f t="shared" si="22"/>
        <v>-0.7268825042013316</v>
      </c>
      <c r="V28" s="6">
        <f t="shared" si="23"/>
        <v>1.3900709219858198</v>
      </c>
      <c r="W28" s="6">
        <f t="shared" si="24"/>
        <v>-5.8600757424755905</v>
      </c>
      <c r="X28" s="6">
        <f t="shared" si="25"/>
        <v>3.9159955787146705</v>
      </c>
      <c r="Y28" s="6">
        <f t="shared" si="26"/>
        <v>0.94895217624932915</v>
      </c>
      <c r="Z28" s="6">
        <f t="shared" si="27"/>
        <v>-5.0633644724454978</v>
      </c>
      <c r="AA28" s="6">
        <f t="shared" si="28"/>
        <v>-0.44662096957487352</v>
      </c>
      <c r="AB28" s="6">
        <f t="shared" si="29"/>
        <v>5.2326170073365263</v>
      </c>
      <c r="AC28" s="6">
        <f t="shared" si="30"/>
        <v>2.2922625161810206</v>
      </c>
      <c r="AD28" s="6">
        <f t="shared" si="31"/>
        <v>2.3932717431056627</v>
      </c>
      <c r="AE28" s="6">
        <f t="shared" si="32"/>
        <v>-0.55767925995796608</v>
      </c>
      <c r="AF28" s="6">
        <f t="shared" si="33"/>
        <v>-11.119999534945624</v>
      </c>
      <c r="AY28" s="6">
        <f t="shared" si="4"/>
        <v>-18.596510686384239</v>
      </c>
      <c r="AZ28" s="6">
        <f t="shared" si="5"/>
        <v>-0.67092009843478539</v>
      </c>
      <c r="BA28" s="6">
        <f t="shared" si="6"/>
        <v>0.79379006647719996</v>
      </c>
      <c r="BB28" s="6">
        <f t="shared" si="7"/>
        <v>-5.2124157997780269</v>
      </c>
      <c r="BC28" s="6">
        <f t="shared" si="8"/>
        <v>-4.4023903263551771</v>
      </c>
      <c r="BD28" s="6">
        <f t="shared" si="9"/>
        <v>7.432993274579168</v>
      </c>
      <c r="BE28" s="6">
        <f t="shared" si="10"/>
        <v>-3.3852798061200087</v>
      </c>
      <c r="BF28" s="6">
        <f t="shared" si="11"/>
        <v>-0.39168189520711483</v>
      </c>
      <c r="BG28" s="6">
        <f t="shared" si="12"/>
        <v>-4.7851154891570804</v>
      </c>
      <c r="BH28" s="6">
        <f t="shared" si="13"/>
        <v>3.4069301739127518</v>
      </c>
      <c r="BI28" s="6">
        <f t="shared" si="14"/>
        <v>-0.20962056601873158</v>
      </c>
      <c r="BJ28" s="6">
        <f t="shared" si="15"/>
        <v>5.1891048287378538</v>
      </c>
      <c r="BK28" s="6">
        <f t="shared" si="16"/>
        <v>-2.7423723409601384</v>
      </c>
      <c r="BL28" s="6">
        <f t="shared" si="17"/>
        <v>-4.9091252624348964</v>
      </c>
      <c r="BM28" s="6">
        <f t="shared" si="18"/>
        <v>-10.288082126412387</v>
      </c>
      <c r="BO28" s="4" t="s">
        <v>12</v>
      </c>
      <c r="BP28" s="13">
        <f>AO5</f>
        <v>8.9868282706137723</v>
      </c>
      <c r="BS28" s="4" t="s">
        <v>12</v>
      </c>
      <c r="BT28" s="12">
        <v>7.4890235588448081E-3</v>
      </c>
      <c r="BU28" s="12">
        <v>4.0293213106224551E-2</v>
      </c>
    </row>
    <row r="29" spans="1:84" x14ac:dyDescent="0.3">
      <c r="A29" s="1">
        <v>42744</v>
      </c>
      <c r="B29" s="3">
        <v>4338.71</v>
      </c>
      <c r="C29" s="3">
        <v>0.99650000000000005</v>
      </c>
      <c r="D29" s="3">
        <v>2519.36</v>
      </c>
      <c r="E29" s="3">
        <v>961.35</v>
      </c>
      <c r="F29" s="3">
        <v>69.08</v>
      </c>
      <c r="G29" s="3">
        <v>51.67</v>
      </c>
      <c r="H29" s="3">
        <v>1281.5</v>
      </c>
      <c r="I29" s="3">
        <v>959.11</v>
      </c>
      <c r="J29" s="3">
        <v>6.3757000000000001</v>
      </c>
      <c r="K29" s="3">
        <v>84.230500000000006</v>
      </c>
      <c r="L29" s="3">
        <v>6701.8208000000004</v>
      </c>
      <c r="M29" s="3">
        <v>28.484500000000001</v>
      </c>
      <c r="N29" s="3">
        <v>80.334100000000007</v>
      </c>
      <c r="O29" s="3">
        <v>759.28930000000003</v>
      </c>
      <c r="P29" s="3">
        <v>251.52780000000001</v>
      </c>
      <c r="R29" s="6">
        <f t="shared" si="19"/>
        <v>-7.7535584386249301</v>
      </c>
      <c r="S29" s="6">
        <f t="shared" si="20"/>
        <v>-0.65796032299870744</v>
      </c>
      <c r="T29" s="6">
        <f t="shared" si="21"/>
        <v>1.9302894827342154</v>
      </c>
      <c r="U29" s="6">
        <f t="shared" si="22"/>
        <v>-1.9630838262288397</v>
      </c>
      <c r="V29" s="6">
        <f t="shared" si="23"/>
        <v>-3.3575825405707915</v>
      </c>
      <c r="W29" s="6">
        <f t="shared" si="24"/>
        <v>9.4008045733644074</v>
      </c>
      <c r="X29" s="6">
        <f t="shared" si="25"/>
        <v>-2.6363774502355275</v>
      </c>
      <c r="Y29" s="6">
        <f t="shared" si="26"/>
        <v>2.1057562305047295</v>
      </c>
      <c r="Z29" s="6">
        <f t="shared" si="27"/>
        <v>-2.7338327053044287</v>
      </c>
      <c r="AA29" s="6">
        <f t="shared" si="28"/>
        <v>5.0830816369558995</v>
      </c>
      <c r="AB29" s="6">
        <f t="shared" si="29"/>
        <v>1.5648374403885557</v>
      </c>
      <c r="AC29" s="6">
        <f t="shared" si="30"/>
        <v>6.3314718310910845</v>
      </c>
      <c r="AD29" s="6">
        <f t="shared" si="31"/>
        <v>-1.3981284643293734</v>
      </c>
      <c r="AE29" s="6">
        <f t="shared" si="32"/>
        <v>-2.050796014586409</v>
      </c>
      <c r="AF29" s="6">
        <f t="shared" si="33"/>
        <v>-8.6048390115006974</v>
      </c>
      <c r="AY29" s="6">
        <f t="shared" si="4"/>
        <v>125.02438159110062</v>
      </c>
      <c r="AZ29" s="6">
        <f t="shared" si="5"/>
        <v>1.1511144844735974</v>
      </c>
      <c r="BA29" s="6">
        <f t="shared" si="6"/>
        <v>3.9528883647667312</v>
      </c>
      <c r="BB29" s="6">
        <f t="shared" si="7"/>
        <v>19.156659600799387</v>
      </c>
      <c r="BC29" s="6">
        <f t="shared" si="8"/>
        <v>7.5828702686452694</v>
      </c>
      <c r="BD29" s="6">
        <f t="shared" si="9"/>
        <v>9.1217958233359084</v>
      </c>
      <c r="BE29" s="6">
        <f t="shared" si="10"/>
        <v>-1.3965808576402363</v>
      </c>
      <c r="BF29" s="6">
        <f t="shared" si="11"/>
        <v>3.9981671750357091</v>
      </c>
      <c r="BG29" s="6">
        <f t="shared" si="12"/>
        <v>6.0529253815252595</v>
      </c>
      <c r="BH29" s="6">
        <f t="shared" si="13"/>
        <v>8.3970405517258477</v>
      </c>
      <c r="BI29" s="6">
        <f t="shared" si="14"/>
        <v>4.4196810550250705</v>
      </c>
      <c r="BJ29" s="6">
        <f t="shared" si="15"/>
        <v>0.4265564472421528</v>
      </c>
      <c r="BK29" s="6">
        <f t="shared" si="16"/>
        <v>-1.6916679468574856</v>
      </c>
      <c r="BL29" s="6">
        <f t="shared" si="17"/>
        <v>15.152934706483549</v>
      </c>
      <c r="BM29" s="6">
        <f t="shared" si="18"/>
        <v>24.513304543041027</v>
      </c>
      <c r="BO29" s="4" t="s">
        <v>13</v>
      </c>
      <c r="BP29" s="13">
        <f>AP5</f>
        <v>29.969257508542132</v>
      </c>
      <c r="BS29" s="4" t="s">
        <v>13</v>
      </c>
      <c r="BT29" s="12">
        <v>2.4974381257118441E-2</v>
      </c>
      <c r="BU29" s="12">
        <v>6.46225609291875E-2</v>
      </c>
    </row>
    <row r="30" spans="1:84" x14ac:dyDescent="0.3">
      <c r="A30" s="1">
        <v>42746</v>
      </c>
      <c r="B30" s="3">
        <v>10233.5996</v>
      </c>
      <c r="C30" s="3">
        <v>1.0081</v>
      </c>
      <c r="D30" s="3">
        <v>2647.58</v>
      </c>
      <c r="E30" s="3">
        <v>1176.75</v>
      </c>
      <c r="F30" s="3">
        <v>75.040000000000006</v>
      </c>
      <c r="G30" s="3">
        <v>57.4</v>
      </c>
      <c r="H30" s="3">
        <v>1273.2</v>
      </c>
      <c r="I30" s="3">
        <v>1021.41</v>
      </c>
      <c r="J30" s="3">
        <v>6.8924000000000003</v>
      </c>
      <c r="K30" s="3">
        <v>92.715199999999996</v>
      </c>
      <c r="L30" s="3">
        <v>7116.9408999999996</v>
      </c>
      <c r="M30" s="3">
        <v>28.9314</v>
      </c>
      <c r="N30" s="3">
        <v>80.055000000000007</v>
      </c>
      <c r="O30" s="3">
        <v>896.04690000000005</v>
      </c>
      <c r="P30" s="3">
        <v>317.4194</v>
      </c>
      <c r="R30" s="6">
        <f t="shared" si="19"/>
        <v>135.86733383885993</v>
      </c>
      <c r="S30" s="6">
        <f t="shared" si="20"/>
        <v>1.1640742599096754</v>
      </c>
      <c r="T30" s="6">
        <f t="shared" si="21"/>
        <v>5.0893877810237464</v>
      </c>
      <c r="U30" s="6">
        <f t="shared" si="22"/>
        <v>22.405991574348572</v>
      </c>
      <c r="V30" s="6">
        <f t="shared" si="23"/>
        <v>8.627678054429655</v>
      </c>
      <c r="W30" s="6">
        <f t="shared" si="24"/>
        <v>11.089607122121148</v>
      </c>
      <c r="X30" s="6">
        <f t="shared" si="25"/>
        <v>-0.64767850175575514</v>
      </c>
      <c r="Y30" s="6">
        <f t="shared" si="26"/>
        <v>6.4956053007475534</v>
      </c>
      <c r="Z30" s="6">
        <f t="shared" si="27"/>
        <v>8.1042081653779121</v>
      </c>
      <c r="AA30" s="6">
        <f t="shared" si="28"/>
        <v>10.073192014768996</v>
      </c>
      <c r="AB30" s="6">
        <f t="shared" si="29"/>
        <v>6.1941390614323577</v>
      </c>
      <c r="AC30" s="6">
        <f t="shared" si="30"/>
        <v>1.568923449595383</v>
      </c>
      <c r="AD30" s="6">
        <f t="shared" si="31"/>
        <v>-0.34742407022672062</v>
      </c>
      <c r="AE30" s="6">
        <f t="shared" si="32"/>
        <v>18.011263954332037</v>
      </c>
      <c r="AF30" s="6">
        <f t="shared" si="33"/>
        <v>26.196547657952717</v>
      </c>
      <c r="AY30" s="6">
        <f t="shared" si="4"/>
        <v>27.48960866267538</v>
      </c>
      <c r="AZ30" s="6">
        <f t="shared" si="5"/>
        <v>0.40366555935213405</v>
      </c>
      <c r="BA30" s="6">
        <f t="shared" si="6"/>
        <v>-0.15333743437166558</v>
      </c>
      <c r="BB30" s="6">
        <f t="shared" si="7"/>
        <v>-3.8679850434450893</v>
      </c>
      <c r="BC30" s="6">
        <f t="shared" si="8"/>
        <v>3.7393073528083516</v>
      </c>
      <c r="BD30" s="6">
        <f t="shared" si="9"/>
        <v>3.2935127430266151</v>
      </c>
      <c r="BE30" s="6">
        <f t="shared" si="10"/>
        <v>1.8508463088971725</v>
      </c>
      <c r="BF30" s="6">
        <f t="shared" si="11"/>
        <v>-5.0820215176401895E-2</v>
      </c>
      <c r="BG30" s="6">
        <f t="shared" si="12"/>
        <v>5.0841127242432247</v>
      </c>
      <c r="BH30" s="6">
        <f t="shared" si="13"/>
        <v>0.63921861651232015</v>
      </c>
      <c r="BI30" s="6">
        <f t="shared" si="14"/>
        <v>0.93186487453725775</v>
      </c>
      <c r="BJ30" s="6">
        <f t="shared" si="15"/>
        <v>-0.29035154509916739</v>
      </c>
      <c r="BK30" s="6">
        <f t="shared" si="16"/>
        <v>0.75606216296700079</v>
      </c>
      <c r="BL30" s="6">
        <f t="shared" si="17"/>
        <v>-2.9125898005048358</v>
      </c>
      <c r="BM30" s="6">
        <f t="shared" si="18"/>
        <v>-4.9452995613670758</v>
      </c>
      <c r="BO30" s="4" t="s">
        <v>16</v>
      </c>
      <c r="BP30" s="13">
        <f>AQ5</f>
        <v>24.615393406231824</v>
      </c>
      <c r="BS30" s="4" t="s">
        <v>16</v>
      </c>
      <c r="BT30" s="12">
        <v>2.0512827838526527E-2</v>
      </c>
      <c r="BU30" s="12">
        <v>7.4982718350861829E-2</v>
      </c>
    </row>
    <row r="31" spans="1:84" x14ac:dyDescent="0.3">
      <c r="A31" s="1">
        <v>42747</v>
      </c>
      <c r="B31" s="3">
        <v>14156.4004</v>
      </c>
      <c r="C31" s="3">
        <v>1.0123</v>
      </c>
      <c r="D31" s="3">
        <v>2673.61</v>
      </c>
      <c r="E31" s="3">
        <v>1169.47</v>
      </c>
      <c r="F31" s="3">
        <v>78.63</v>
      </c>
      <c r="G31" s="3">
        <v>60.42</v>
      </c>
      <c r="H31" s="3">
        <v>1306.3</v>
      </c>
      <c r="I31" s="3">
        <v>1046.4000000000001</v>
      </c>
      <c r="J31" s="3">
        <v>7.3841999999999999</v>
      </c>
      <c r="K31" s="3">
        <v>94.861900000000006</v>
      </c>
      <c r="L31" s="3">
        <v>7309.5483000000004</v>
      </c>
      <c r="M31" s="3">
        <v>29.177900000000001</v>
      </c>
      <c r="N31" s="3">
        <v>81.736400000000003</v>
      </c>
      <c r="O31" s="3">
        <v>895.5607</v>
      </c>
      <c r="P31" s="3">
        <v>307.065</v>
      </c>
      <c r="R31" s="6">
        <f t="shared" si="19"/>
        <v>38.332560910434687</v>
      </c>
      <c r="S31" s="6">
        <f t="shared" si="20"/>
        <v>0.41662533478821207</v>
      </c>
      <c r="T31" s="6">
        <f t="shared" si="21"/>
        <v>0.98316198188534987</v>
      </c>
      <c r="U31" s="6">
        <f t="shared" si="22"/>
        <v>-0.61865306989590252</v>
      </c>
      <c r="V31" s="6">
        <f t="shared" si="23"/>
        <v>4.7841151385927372</v>
      </c>
      <c r="W31" s="6">
        <f t="shared" si="24"/>
        <v>5.2613240418118545</v>
      </c>
      <c r="X31" s="6">
        <f t="shared" si="25"/>
        <v>2.5997486647816537</v>
      </c>
      <c r="Y31" s="6">
        <f t="shared" si="26"/>
        <v>2.4466179105354424</v>
      </c>
      <c r="Z31" s="6">
        <f t="shared" si="27"/>
        <v>7.1353955080958764</v>
      </c>
      <c r="AA31" s="6">
        <f t="shared" si="28"/>
        <v>2.3153700795554677</v>
      </c>
      <c r="AB31" s="6">
        <f t="shared" si="29"/>
        <v>2.706322880944545</v>
      </c>
      <c r="AC31" s="6">
        <f t="shared" si="30"/>
        <v>0.8520154572540628</v>
      </c>
      <c r="AD31" s="6">
        <f t="shared" si="31"/>
        <v>2.1003060395977657</v>
      </c>
      <c r="AE31" s="6">
        <f t="shared" si="32"/>
        <v>-5.4260552656348882E-2</v>
      </c>
      <c r="AF31" s="6">
        <f t="shared" si="33"/>
        <v>-3.2620564464553858</v>
      </c>
      <c r="AY31" s="6">
        <f t="shared" si="4"/>
        <v>-38.641691254887142</v>
      </c>
      <c r="AZ31" s="6">
        <f t="shared" si="5"/>
        <v>-2.1862285692719032</v>
      </c>
      <c r="BA31" s="6">
        <f t="shared" si="6"/>
        <v>4.4813730483133574</v>
      </c>
      <c r="BB31" s="6">
        <f t="shared" si="7"/>
        <v>20.814560216930278</v>
      </c>
      <c r="BC31" s="6">
        <f t="shared" si="8"/>
        <v>-2.7617097316065884</v>
      </c>
      <c r="BD31" s="6">
        <f t="shared" si="9"/>
        <v>5.1655882377920612</v>
      </c>
      <c r="BE31" s="6">
        <f t="shared" si="10"/>
        <v>1.7543511080977545</v>
      </c>
      <c r="BF31" s="6">
        <f t="shared" si="11"/>
        <v>9.3087449782636966</v>
      </c>
      <c r="BG31" s="6">
        <f t="shared" si="12"/>
        <v>8.9844421423411056</v>
      </c>
      <c r="BH31" s="6">
        <f t="shared" si="13"/>
        <v>6.4872945569079672</v>
      </c>
      <c r="BI31" s="6">
        <f t="shared" si="14"/>
        <v>-6.4816996289847166</v>
      </c>
      <c r="BJ31" s="6">
        <f t="shared" si="15"/>
        <v>1.1216753036386344</v>
      </c>
      <c r="BK31" s="6">
        <f t="shared" si="16"/>
        <v>-7.3738708237436743</v>
      </c>
      <c r="BL31" s="6">
        <f t="shared" si="17"/>
        <v>1.5116816291361888</v>
      </c>
      <c r="BM31" s="6">
        <f t="shared" si="18"/>
        <v>-0.60223420800272587</v>
      </c>
      <c r="BO31" s="4" t="s">
        <v>18</v>
      </c>
      <c r="BP31" s="13">
        <f>AR5</f>
        <v>20.11381755651777</v>
      </c>
      <c r="BS31" s="4" t="s">
        <v>18</v>
      </c>
      <c r="BT31" s="12">
        <v>1.6761514630431483E-2</v>
      </c>
      <c r="BU31" s="12">
        <v>7.3929374314322019E-2</v>
      </c>
    </row>
    <row r="32" spans="1:84" x14ac:dyDescent="0.3">
      <c r="A32" s="1">
        <v>43101</v>
      </c>
      <c r="B32" s="3">
        <v>10221.0996</v>
      </c>
      <c r="C32" s="3">
        <v>0.99029999999999996</v>
      </c>
      <c r="D32" s="3">
        <v>2823.81</v>
      </c>
      <c r="E32" s="3">
        <v>1450.89</v>
      </c>
      <c r="F32" s="3">
        <v>77.28</v>
      </c>
      <c r="G32" s="3">
        <v>64.73</v>
      </c>
      <c r="H32" s="3">
        <v>1339</v>
      </c>
      <c r="I32" s="3">
        <v>1169.9399000000001</v>
      </c>
      <c r="J32" s="3">
        <v>8.1990999999999996</v>
      </c>
      <c r="K32" s="3">
        <v>102.60590000000001</v>
      </c>
      <c r="L32" s="3">
        <v>6965.4701999999997</v>
      </c>
      <c r="M32" s="3">
        <v>29.8385</v>
      </c>
      <c r="N32" s="3">
        <v>76.808000000000007</v>
      </c>
      <c r="O32" s="3">
        <v>934.69680000000005</v>
      </c>
      <c r="P32" s="3">
        <v>310.38440000000003</v>
      </c>
      <c r="R32" s="6">
        <f t="shared" si="19"/>
        <v>-27.798739007127836</v>
      </c>
      <c r="S32" s="6">
        <f t="shared" si="20"/>
        <v>-2.1732687938358253</v>
      </c>
      <c r="T32" s="6">
        <f t="shared" si="21"/>
        <v>5.6178724645703726</v>
      </c>
      <c r="U32" s="6">
        <f t="shared" si="22"/>
        <v>24.063892190479464</v>
      </c>
      <c r="V32" s="6">
        <f t="shared" si="23"/>
        <v>-1.7169019458222023</v>
      </c>
      <c r="W32" s="6">
        <f t="shared" si="24"/>
        <v>7.1333995365773006</v>
      </c>
      <c r="X32" s="6">
        <f t="shared" si="25"/>
        <v>2.5032534639822357</v>
      </c>
      <c r="Y32" s="6">
        <f t="shared" si="26"/>
        <v>11.806183103975542</v>
      </c>
      <c r="Z32" s="6">
        <f t="shared" si="27"/>
        <v>11.035724926193758</v>
      </c>
      <c r="AA32" s="6">
        <f t="shared" si="28"/>
        <v>8.163446019951115</v>
      </c>
      <c r="AB32" s="6">
        <f t="shared" si="29"/>
        <v>-4.7072416225774294</v>
      </c>
      <c r="AC32" s="6">
        <f t="shared" si="30"/>
        <v>2.2640423059918646</v>
      </c>
      <c r="AD32" s="6">
        <f t="shared" si="31"/>
        <v>-6.0296269471129094</v>
      </c>
      <c r="AE32" s="6">
        <f t="shared" si="32"/>
        <v>4.3700108769846757</v>
      </c>
      <c r="AF32" s="6">
        <f t="shared" si="33"/>
        <v>1.0810089069089646</v>
      </c>
      <c r="AY32" s="6">
        <f t="shared" si="4"/>
        <v>-9.1131892386991051</v>
      </c>
      <c r="AZ32" s="6">
        <f t="shared" si="5"/>
        <v>0.85546393455079839</v>
      </c>
      <c r="BA32" s="6">
        <f t="shared" si="6"/>
        <v>-5.0312373766722001</v>
      </c>
      <c r="BB32" s="6">
        <f t="shared" si="7"/>
        <v>0.99358099711018699</v>
      </c>
      <c r="BC32" s="6">
        <f t="shared" si="8"/>
        <v>4.6099541189775213</v>
      </c>
      <c r="BD32" s="6">
        <f t="shared" si="9"/>
        <v>-6.7414865652768228</v>
      </c>
      <c r="BE32" s="6">
        <f t="shared" si="10"/>
        <v>-2.5039434313139011</v>
      </c>
      <c r="BF32" s="6">
        <f t="shared" si="11"/>
        <v>-8.0712201635755072</v>
      </c>
      <c r="BG32" s="6">
        <f t="shared" si="12"/>
        <v>-3.9941789553836688</v>
      </c>
      <c r="BH32" s="6">
        <f t="shared" si="13"/>
        <v>-1.3029760413568805</v>
      </c>
      <c r="BI32" s="6">
        <f t="shared" si="14"/>
        <v>2.1416509161461423</v>
      </c>
      <c r="BJ32" s="6">
        <f t="shared" si="15"/>
        <v>-3.1133105819567648</v>
      </c>
      <c r="BK32" s="6">
        <f t="shared" si="16"/>
        <v>-9.7086069638091939</v>
      </c>
      <c r="BL32" s="6">
        <f t="shared" si="17"/>
        <v>-3.5604927729616622</v>
      </c>
      <c r="BM32" s="6">
        <f t="shared" si="18"/>
        <v>-16.128588950591592</v>
      </c>
      <c r="BO32" s="4" t="s">
        <v>20</v>
      </c>
      <c r="BP32" s="13">
        <f>AS5</f>
        <v>21.293496076887447</v>
      </c>
      <c r="BS32" s="4" t="s">
        <v>20</v>
      </c>
      <c r="BT32" s="12">
        <v>1.7744580064072882E-2</v>
      </c>
      <c r="BU32" s="12">
        <v>6.9811566685871601E-2</v>
      </c>
    </row>
    <row r="33" spans="1:73" x14ac:dyDescent="0.3">
      <c r="A33" s="1">
        <v>43102</v>
      </c>
      <c r="B33" s="3">
        <v>10397.9004</v>
      </c>
      <c r="C33" s="3">
        <v>0.99890000000000001</v>
      </c>
      <c r="D33" s="3">
        <v>2713.83</v>
      </c>
      <c r="E33" s="3">
        <v>1512.45</v>
      </c>
      <c r="F33" s="3">
        <v>81.650000000000006</v>
      </c>
      <c r="G33" s="3">
        <v>61.64</v>
      </c>
      <c r="H33" s="3">
        <v>1315.5</v>
      </c>
      <c r="I33" s="3">
        <v>1104.73</v>
      </c>
      <c r="J33" s="3">
        <v>8.0397999999999996</v>
      </c>
      <c r="K33" s="3">
        <v>102.9888</v>
      </c>
      <c r="L33" s="3">
        <v>7238.2456000000002</v>
      </c>
      <c r="M33" s="3">
        <v>29.250399999999999</v>
      </c>
      <c r="N33" s="3">
        <v>70.383499999999998</v>
      </c>
      <c r="O33" s="3">
        <v>928.13369999999998</v>
      </c>
      <c r="P33" s="3">
        <v>265.54829999999998</v>
      </c>
      <c r="R33" s="6">
        <f t="shared" si="19"/>
        <v>1.7297630090602034</v>
      </c>
      <c r="S33" s="6">
        <f t="shared" si="20"/>
        <v>0.86842370998687635</v>
      </c>
      <c r="T33" s="6">
        <f t="shared" si="21"/>
        <v>-3.8947379604151844</v>
      </c>
      <c r="U33" s="6">
        <f t="shared" si="22"/>
        <v>4.2429129706593738</v>
      </c>
      <c r="V33" s="6">
        <f t="shared" si="23"/>
        <v>5.6547619047619069</v>
      </c>
      <c r="W33" s="6">
        <f t="shared" si="24"/>
        <v>-4.7736752664915834</v>
      </c>
      <c r="X33" s="6">
        <f t="shared" si="25"/>
        <v>-1.7550410754294199</v>
      </c>
      <c r="Y33" s="6">
        <f t="shared" si="26"/>
        <v>-5.573782037863662</v>
      </c>
      <c r="Z33" s="6">
        <f t="shared" si="27"/>
        <v>-1.9428961715310167</v>
      </c>
      <c r="AA33" s="6">
        <f t="shared" si="28"/>
        <v>0.37317542168626705</v>
      </c>
      <c r="AB33" s="6">
        <f t="shared" si="29"/>
        <v>3.9161089225534296</v>
      </c>
      <c r="AC33" s="6">
        <f t="shared" si="30"/>
        <v>-1.9709435796035346</v>
      </c>
      <c r="AD33" s="6">
        <f t="shared" si="31"/>
        <v>-8.3643630871784289</v>
      </c>
      <c r="AE33" s="6">
        <f t="shared" si="32"/>
        <v>-0.70216352511317526</v>
      </c>
      <c r="AF33" s="6">
        <f t="shared" si="33"/>
        <v>-14.445345835679902</v>
      </c>
      <c r="AY33" s="6">
        <f t="shared" si="4"/>
        <v>-43.776241356779821</v>
      </c>
      <c r="AZ33" s="6">
        <f t="shared" si="5"/>
        <v>0.17724945471708195</v>
      </c>
      <c r="BA33" s="6">
        <f t="shared" si="6"/>
        <v>-3.8249507930934472</v>
      </c>
      <c r="BB33" s="6">
        <f t="shared" si="7"/>
        <v>-7.5542676739029266</v>
      </c>
      <c r="BC33" s="6">
        <f t="shared" si="8"/>
        <v>-1.2775083369172886</v>
      </c>
      <c r="BD33" s="6">
        <f t="shared" si="9"/>
        <v>3.3858551515716693</v>
      </c>
      <c r="BE33" s="6">
        <f t="shared" si="10"/>
        <v>-0.19398027302624754</v>
      </c>
      <c r="BF33" s="6">
        <f t="shared" si="11"/>
        <v>-9.099956388092707</v>
      </c>
      <c r="BG33" s="6">
        <f t="shared" si="12"/>
        <v>-0.97538537346928811</v>
      </c>
      <c r="BH33" s="6">
        <f t="shared" si="13"/>
        <v>-6.4639536318226565</v>
      </c>
      <c r="BI33" s="6">
        <f t="shared" si="14"/>
        <v>3.91891885275869</v>
      </c>
      <c r="BJ33" s="6">
        <f t="shared" si="15"/>
        <v>-2.4455970436518055</v>
      </c>
      <c r="BK33" s="6">
        <f t="shared" si="16"/>
        <v>-0.37626132390177958</v>
      </c>
      <c r="BL33" s="6">
        <f t="shared" si="17"/>
        <v>-10.385445222626686</v>
      </c>
      <c r="BM33" s="6">
        <f t="shared" si="18"/>
        <v>-8.4369673903071583</v>
      </c>
      <c r="BO33" s="4" t="s">
        <v>22</v>
      </c>
      <c r="BP33" s="13">
        <f>AT5</f>
        <v>13.708404028238762</v>
      </c>
      <c r="BS33" s="4" t="s">
        <v>22</v>
      </c>
      <c r="BT33" s="12">
        <v>1.1423670023532307E-2</v>
      </c>
      <c r="BU33" s="12">
        <v>6.9011417965523583E-2</v>
      </c>
    </row>
    <row r="34" spans="1:73" x14ac:dyDescent="0.3">
      <c r="A34" s="1">
        <v>43103</v>
      </c>
      <c r="B34" s="3">
        <v>6973.5298000000003</v>
      </c>
      <c r="C34" s="3">
        <v>1.0007999999999999</v>
      </c>
      <c r="D34" s="3">
        <v>2640.87</v>
      </c>
      <c r="E34" s="3">
        <v>1447.34</v>
      </c>
      <c r="F34" s="3">
        <v>81.459999999999994</v>
      </c>
      <c r="G34" s="3">
        <v>64.94</v>
      </c>
      <c r="H34" s="3">
        <v>1322.8</v>
      </c>
      <c r="I34" s="3">
        <v>1031.79</v>
      </c>
      <c r="J34" s="3">
        <v>8.1263000000000005</v>
      </c>
      <c r="K34" s="3">
        <v>98.057900000000004</v>
      </c>
      <c r="L34" s="3">
        <v>7650.3462</v>
      </c>
      <c r="M34" s="3">
        <v>28.869199999999999</v>
      </c>
      <c r="N34" s="3">
        <v>71.064800000000005</v>
      </c>
      <c r="O34" s="3">
        <v>858.27200000000005</v>
      </c>
      <c r="P34" s="3">
        <v>247.6139</v>
      </c>
      <c r="R34" s="6">
        <f t="shared" si="19"/>
        <v>-32.933289109020514</v>
      </c>
      <c r="S34" s="6">
        <f t="shared" si="20"/>
        <v>0.19020923015315994</v>
      </c>
      <c r="T34" s="6">
        <f t="shared" si="21"/>
        <v>-2.6884513768364315</v>
      </c>
      <c r="U34" s="6">
        <f t="shared" si="22"/>
        <v>-4.3049357003537398</v>
      </c>
      <c r="V34" s="6">
        <f t="shared" si="23"/>
        <v>-0.23270055113290278</v>
      </c>
      <c r="W34" s="6">
        <f t="shared" si="24"/>
        <v>5.3536664503569087</v>
      </c>
      <c r="X34" s="6">
        <f t="shared" si="25"/>
        <v>0.55492208285823352</v>
      </c>
      <c r="Y34" s="6">
        <f t="shared" si="26"/>
        <v>-6.6025182623808636</v>
      </c>
      <c r="Z34" s="6">
        <f t="shared" si="27"/>
        <v>1.0758974103833641</v>
      </c>
      <c r="AA34" s="6">
        <f t="shared" si="28"/>
        <v>-4.7878021687795087</v>
      </c>
      <c r="AB34" s="6">
        <f t="shared" si="29"/>
        <v>5.6933768591659772</v>
      </c>
      <c r="AC34" s="6">
        <f t="shared" si="30"/>
        <v>-1.3032300412985753</v>
      </c>
      <c r="AD34" s="6">
        <f t="shared" si="31"/>
        <v>0.96798255272898537</v>
      </c>
      <c r="AE34" s="6">
        <f t="shared" si="32"/>
        <v>-7.5271159747781979</v>
      </c>
      <c r="AF34" s="6">
        <f t="shared" si="33"/>
        <v>-6.7537242753954674</v>
      </c>
      <c r="AY34" s="6">
        <f t="shared" si="4"/>
        <v>-3.3770043715489093</v>
      </c>
      <c r="AZ34" s="6">
        <f t="shared" si="5"/>
        <v>-0.29273595449282347</v>
      </c>
      <c r="BA34" s="6">
        <f t="shared" si="6"/>
        <v>1.3020908967837739</v>
      </c>
      <c r="BB34" s="6">
        <f t="shared" si="7"/>
        <v>9.3448062386193413</v>
      </c>
      <c r="BC34" s="6">
        <f t="shared" si="8"/>
        <v>13.305793736435135</v>
      </c>
      <c r="BD34" s="6">
        <f t="shared" si="9"/>
        <v>1.2659429358929375</v>
      </c>
      <c r="BE34" s="6">
        <f t="shared" si="10"/>
        <v>-2.464959204992442</v>
      </c>
      <c r="BF34" s="6">
        <f t="shared" si="11"/>
        <v>2.6586498379241803</v>
      </c>
      <c r="BG34" s="6">
        <f t="shared" si="12"/>
        <v>-0.14635680277886154</v>
      </c>
      <c r="BH34" s="6">
        <f t="shared" si="13"/>
        <v>-3.8743425317892726</v>
      </c>
      <c r="BI34" s="6">
        <f t="shared" si="14"/>
        <v>15.906273879948372</v>
      </c>
      <c r="BJ34" s="6">
        <f t="shared" si="15"/>
        <v>9.7362536393950538E-2</v>
      </c>
      <c r="BK34" s="6">
        <f t="shared" si="16"/>
        <v>-8.1968628947663404</v>
      </c>
      <c r="BL34" s="6">
        <f t="shared" si="17"/>
        <v>1.5202826607306017</v>
      </c>
      <c r="BM34" s="6">
        <f t="shared" si="18"/>
        <v>6.1798857320552916</v>
      </c>
      <c r="BO34" s="4" t="s">
        <v>23</v>
      </c>
      <c r="BP34" s="13">
        <f>AU5</f>
        <v>16.130926519569179</v>
      </c>
      <c r="BS34" s="4" t="s">
        <v>23</v>
      </c>
      <c r="BT34" s="12">
        <v>1.3442438766307643E-2</v>
      </c>
      <c r="BU34" s="12">
        <v>4.51177050191938E-2</v>
      </c>
    </row>
    <row r="35" spans="1:73" x14ac:dyDescent="0.3">
      <c r="A35" s="1">
        <v>43105</v>
      </c>
      <c r="B35" s="3">
        <v>7494.1698999999999</v>
      </c>
      <c r="C35" s="3">
        <v>0.998</v>
      </c>
      <c r="D35" s="3">
        <v>2705.27</v>
      </c>
      <c r="E35" s="3">
        <v>1629.62</v>
      </c>
      <c r="F35" s="3">
        <v>93.15</v>
      </c>
      <c r="G35" s="3">
        <v>67.040000000000006</v>
      </c>
      <c r="H35" s="3">
        <v>1300.0999999999999</v>
      </c>
      <c r="I35" s="3">
        <v>1084.99</v>
      </c>
      <c r="J35" s="3">
        <v>8.2811000000000003</v>
      </c>
      <c r="K35" s="3">
        <v>95.9024</v>
      </c>
      <c r="L35" s="3">
        <v>9002.9833999999992</v>
      </c>
      <c r="M35" s="3">
        <v>29.2271</v>
      </c>
      <c r="N35" s="3">
        <v>66.194999999999993</v>
      </c>
      <c r="O35" s="3">
        <v>895.85239999999999</v>
      </c>
      <c r="P35" s="3">
        <v>267.08409999999998</v>
      </c>
      <c r="R35" s="6">
        <f t="shared" si="19"/>
        <v>7.4659478762103992</v>
      </c>
      <c r="S35" s="6">
        <f t="shared" si="20"/>
        <v>-0.27977617905674546</v>
      </c>
      <c r="T35" s="6">
        <f t="shared" si="21"/>
        <v>2.4385903130407893</v>
      </c>
      <c r="U35" s="6">
        <f t="shared" si="22"/>
        <v>12.594138212168527</v>
      </c>
      <c r="V35" s="6">
        <f t="shared" si="23"/>
        <v>14.35060152221952</v>
      </c>
      <c r="W35" s="6">
        <f t="shared" si="24"/>
        <v>3.2337542346781767</v>
      </c>
      <c r="X35" s="6">
        <f t="shared" si="25"/>
        <v>-1.7160568491079609</v>
      </c>
      <c r="Y35" s="6">
        <f t="shared" si="26"/>
        <v>5.1560879636360246</v>
      </c>
      <c r="Z35" s="6">
        <f t="shared" si="27"/>
        <v>1.9049259810737906</v>
      </c>
      <c r="AA35" s="6">
        <f t="shared" si="28"/>
        <v>-2.1981910687461248</v>
      </c>
      <c r="AB35" s="6">
        <f t="shared" si="29"/>
        <v>17.680731886355659</v>
      </c>
      <c r="AC35" s="6">
        <f t="shared" si="30"/>
        <v>1.2397295387471807</v>
      </c>
      <c r="AD35" s="6">
        <f t="shared" si="31"/>
        <v>-6.8526190181355755</v>
      </c>
      <c r="AE35" s="6">
        <f t="shared" si="32"/>
        <v>4.3786119085790887</v>
      </c>
      <c r="AF35" s="6">
        <f t="shared" si="33"/>
        <v>7.8631288469669824</v>
      </c>
      <c r="AY35" s="6">
        <f t="shared" si="4"/>
        <v>-25.389858903825381</v>
      </c>
      <c r="AZ35" s="6">
        <f t="shared" si="5"/>
        <v>0.10728070552585264</v>
      </c>
      <c r="BA35" s="6">
        <f t="shared" si="6"/>
        <v>-0.65225939585240167</v>
      </c>
      <c r="BB35" s="6">
        <f t="shared" si="7"/>
        <v>1.057193474101191</v>
      </c>
      <c r="BC35" s="6">
        <f t="shared" si="8"/>
        <v>-9.3861926489083878</v>
      </c>
      <c r="BD35" s="6">
        <f t="shared" si="9"/>
        <v>8.6377972931002009</v>
      </c>
      <c r="BE35" s="6">
        <f t="shared" si="10"/>
        <v>-4.502459774544584</v>
      </c>
      <c r="BF35" s="6">
        <f t="shared" si="11"/>
        <v>0.32839437044020325</v>
      </c>
      <c r="BG35" s="6">
        <f t="shared" si="12"/>
        <v>4.7654444625276415</v>
      </c>
      <c r="BH35" s="6">
        <f t="shared" si="13"/>
        <v>-4.3021545661980198</v>
      </c>
      <c r="BI35" s="6">
        <f t="shared" si="14"/>
        <v>0.54582284627094868</v>
      </c>
      <c r="BJ35" s="6">
        <f t="shared" si="15"/>
        <v>0.87117522386831281</v>
      </c>
      <c r="BK35" s="6">
        <f t="shared" si="16"/>
        <v>5.3388892905268861</v>
      </c>
      <c r="BL35" s="6">
        <f t="shared" si="17"/>
        <v>2.6878857313155011</v>
      </c>
      <c r="BM35" s="6">
        <f t="shared" si="18"/>
        <v>-5.467332096621945</v>
      </c>
      <c r="BO35" s="4" t="s">
        <v>24</v>
      </c>
      <c r="BP35" s="13">
        <f>AV5</f>
        <v>34.29995097418184</v>
      </c>
      <c r="BS35" s="4" t="s">
        <v>24</v>
      </c>
      <c r="BT35" s="12">
        <v>2.8583292478484876E-2</v>
      </c>
      <c r="BU35" s="12">
        <v>8.6885572379335599E-2</v>
      </c>
    </row>
    <row r="36" spans="1:73" x14ac:dyDescent="0.3">
      <c r="A36" s="1">
        <v>43106</v>
      </c>
      <c r="B36" s="3">
        <v>6404</v>
      </c>
      <c r="C36" s="3">
        <v>0.99919999999999998</v>
      </c>
      <c r="D36" s="3">
        <v>2718.37</v>
      </c>
      <c r="E36" s="3">
        <v>1699.8</v>
      </c>
      <c r="F36" s="3">
        <v>85.38</v>
      </c>
      <c r="G36" s="3">
        <v>74.150000000000006</v>
      </c>
      <c r="H36" s="3">
        <v>1251.3</v>
      </c>
      <c r="I36" s="3">
        <v>1115.6500000000001</v>
      </c>
      <c r="J36" s="3">
        <v>8.8455999999999992</v>
      </c>
      <c r="K36" s="3">
        <v>93.384</v>
      </c>
      <c r="L36" s="3">
        <v>9211.8778999999995</v>
      </c>
      <c r="M36" s="3">
        <v>29.8156</v>
      </c>
      <c r="N36" s="3">
        <v>70.618899999999996</v>
      </c>
      <c r="O36" s="3">
        <v>945.53830000000005</v>
      </c>
      <c r="P36" s="3">
        <v>256.97739999999999</v>
      </c>
      <c r="R36" s="6">
        <f t="shared" si="19"/>
        <v>-14.546906656066072</v>
      </c>
      <c r="S36" s="6">
        <f t="shared" si="20"/>
        <v>0.12024048096193063</v>
      </c>
      <c r="T36" s="6">
        <f t="shared" si="21"/>
        <v>0.48424002040461378</v>
      </c>
      <c r="U36" s="6">
        <f t="shared" si="22"/>
        <v>4.3065254476503778</v>
      </c>
      <c r="V36" s="6">
        <f t="shared" si="23"/>
        <v>-8.3413848631240022</v>
      </c>
      <c r="W36" s="6">
        <f t="shared" si="24"/>
        <v>10.60560859188544</v>
      </c>
      <c r="X36" s="6">
        <f t="shared" si="25"/>
        <v>-3.7535574186601028</v>
      </c>
      <c r="Y36" s="6">
        <f t="shared" si="26"/>
        <v>2.8258324961520476</v>
      </c>
      <c r="Z36" s="6">
        <f t="shared" si="27"/>
        <v>6.8167272463802941</v>
      </c>
      <c r="AA36" s="6">
        <f t="shared" si="28"/>
        <v>-2.6260031031548725</v>
      </c>
      <c r="AB36" s="6">
        <f t="shared" si="29"/>
        <v>2.3202808526782359</v>
      </c>
      <c r="AC36" s="6">
        <f t="shared" si="30"/>
        <v>2.013542226221543</v>
      </c>
      <c r="AD36" s="6">
        <f t="shared" si="31"/>
        <v>6.683133167157651</v>
      </c>
      <c r="AE36" s="6">
        <f t="shared" si="32"/>
        <v>5.5462149791639881</v>
      </c>
      <c r="AF36" s="6">
        <f t="shared" si="33"/>
        <v>-3.7840889817102541</v>
      </c>
      <c r="AY36" s="6">
        <f t="shared" si="4"/>
        <v>-0.9494466262727439</v>
      </c>
      <c r="AZ36" s="6">
        <f t="shared" si="5"/>
        <v>0.4173844999842688</v>
      </c>
      <c r="BA36" s="6">
        <f t="shared" si="6"/>
        <v>5.6009940081112752</v>
      </c>
      <c r="BB36" s="6">
        <f t="shared" si="7"/>
        <v>15.159304336604961</v>
      </c>
      <c r="BC36" s="6">
        <f t="shared" si="8"/>
        <v>-4.640497642893771</v>
      </c>
      <c r="BD36" s="6">
        <f t="shared" si="9"/>
        <v>-7.8342981497629989</v>
      </c>
      <c r="BE36" s="6">
        <f t="shared" si="10"/>
        <v>-4.8246635642278015</v>
      </c>
      <c r="BF36" s="6">
        <f t="shared" si="11"/>
        <v>6.6936074530987186</v>
      </c>
      <c r="BG36" s="6">
        <f t="shared" si="12"/>
        <v>5.7039853720666844</v>
      </c>
      <c r="BH36" s="6">
        <f t="shared" si="13"/>
        <v>8.8830449731771939</v>
      </c>
      <c r="BI36" s="6">
        <f t="shared" si="14"/>
        <v>16.290088854336503</v>
      </c>
      <c r="BJ36" s="6">
        <f t="shared" si="15"/>
        <v>13.300743315735284</v>
      </c>
      <c r="BK36" s="6">
        <f t="shared" si="16"/>
        <v>5.8848406885493789</v>
      </c>
      <c r="BL36" s="6">
        <f t="shared" si="17"/>
        <v>25.611717919992294</v>
      </c>
      <c r="BM36" s="6">
        <f t="shared" si="18"/>
        <v>17.692157212120975</v>
      </c>
      <c r="BO36" s="4" t="s">
        <v>25</v>
      </c>
      <c r="BP36" s="13">
        <f>AW5</f>
        <v>20.198917378940287</v>
      </c>
      <c r="BS36" s="4" t="s">
        <v>25</v>
      </c>
      <c r="BT36" s="12">
        <v>1.6832431149116908E-2</v>
      </c>
      <c r="BU36" s="12">
        <v>0.12897354796226765</v>
      </c>
    </row>
    <row r="37" spans="1:73" x14ac:dyDescent="0.3">
      <c r="A37" s="1">
        <v>43108</v>
      </c>
      <c r="B37" s="3">
        <v>7037.5801000000001</v>
      </c>
      <c r="C37" s="3">
        <v>1.0035000000000001</v>
      </c>
      <c r="D37" s="3">
        <v>2901.52</v>
      </c>
      <c r="E37" s="3">
        <v>2012.71</v>
      </c>
      <c r="F37" s="3">
        <v>82.31</v>
      </c>
      <c r="G37" s="3">
        <v>69.8</v>
      </c>
      <c r="H37" s="3">
        <v>1200.3</v>
      </c>
      <c r="I37" s="3">
        <v>1218.1899000000001</v>
      </c>
      <c r="J37" s="3">
        <v>9.5315999999999992</v>
      </c>
      <c r="K37" s="3">
        <v>103.24460000000001</v>
      </c>
      <c r="L37" s="3">
        <v>10875.9619</v>
      </c>
      <c r="M37" s="3">
        <v>34.121899999999997</v>
      </c>
      <c r="N37" s="3">
        <v>75.724000000000004</v>
      </c>
      <c r="O37" s="3">
        <v>1214.7335</v>
      </c>
      <c r="P37" s="3">
        <v>306.76780000000002</v>
      </c>
      <c r="R37" s="6">
        <f t="shared" si="19"/>
        <v>9.8935056214865646</v>
      </c>
      <c r="S37" s="6">
        <f t="shared" si="20"/>
        <v>0.43034427542034681</v>
      </c>
      <c r="T37" s="6">
        <f t="shared" si="21"/>
        <v>6.7374934243682905</v>
      </c>
      <c r="U37" s="6">
        <f t="shared" si="22"/>
        <v>18.408636310154147</v>
      </c>
      <c r="V37" s="6">
        <f t="shared" si="23"/>
        <v>-3.5956898571093854</v>
      </c>
      <c r="W37" s="6">
        <f t="shared" si="24"/>
        <v>-5.8664868509777595</v>
      </c>
      <c r="X37" s="6">
        <f t="shared" si="25"/>
        <v>-4.0757612083433203</v>
      </c>
      <c r="Y37" s="6">
        <f t="shared" si="26"/>
        <v>9.1910455788105629</v>
      </c>
      <c r="Z37" s="6">
        <f t="shared" si="27"/>
        <v>7.755268155919337</v>
      </c>
      <c r="AA37" s="6">
        <f t="shared" si="28"/>
        <v>10.559196436220342</v>
      </c>
      <c r="AB37" s="6">
        <f t="shared" si="29"/>
        <v>18.064546860743789</v>
      </c>
      <c r="AC37" s="6">
        <f t="shared" si="30"/>
        <v>14.443110318088515</v>
      </c>
      <c r="AD37" s="6">
        <f t="shared" si="31"/>
        <v>7.2290845651801439</v>
      </c>
      <c r="AE37" s="6">
        <f t="shared" si="32"/>
        <v>28.470047167840782</v>
      </c>
      <c r="AF37" s="6">
        <f t="shared" si="33"/>
        <v>19.375400327032665</v>
      </c>
      <c r="AY37" s="6">
        <f t="shared" si="4"/>
        <v>-16.697521490956991</v>
      </c>
      <c r="AZ37" s="6">
        <f t="shared" si="5"/>
        <v>-0.32187855969119689</v>
      </c>
      <c r="BA37" s="6">
        <f t="shared" si="6"/>
        <v>-0.7070693244430617</v>
      </c>
      <c r="BB37" s="6">
        <f t="shared" si="7"/>
        <v>-3.7317661046460628</v>
      </c>
      <c r="BC37" s="6">
        <f t="shared" si="8"/>
        <v>-7.7876093894777352</v>
      </c>
      <c r="BD37" s="6">
        <f t="shared" si="9"/>
        <v>2.9748821109568766</v>
      </c>
      <c r="BE37" s="6">
        <f t="shared" si="10"/>
        <v>-1.4820524017063543</v>
      </c>
      <c r="BF37" s="6">
        <f t="shared" si="11"/>
        <v>-4.5266701855081042</v>
      </c>
      <c r="BG37" s="6">
        <f t="shared" si="12"/>
        <v>-4.1222887010124154</v>
      </c>
      <c r="BH37" s="6">
        <f t="shared" si="13"/>
        <v>-3.1947781030805045</v>
      </c>
      <c r="BI37" s="6">
        <f t="shared" si="14"/>
        <v>-17.87444360860032</v>
      </c>
      <c r="BJ37" s="6">
        <f t="shared" si="15"/>
        <v>5.9521968994224892</v>
      </c>
      <c r="BK37" s="6">
        <f t="shared" si="16"/>
        <v>-1.0067022781943455</v>
      </c>
      <c r="BL37" s="6">
        <f t="shared" si="17"/>
        <v>-1.5455557053389493</v>
      </c>
      <c r="BM37" s="6">
        <f t="shared" si="18"/>
        <v>-15.927436931863813</v>
      </c>
    </row>
    <row r="38" spans="1:73" x14ac:dyDescent="0.3">
      <c r="A38" s="1">
        <v>43109</v>
      </c>
      <c r="B38" s="3">
        <v>6625.5600999999997</v>
      </c>
      <c r="C38" s="3">
        <v>1.0004</v>
      </c>
      <c r="D38" s="3">
        <v>2913.98</v>
      </c>
      <c r="E38" s="3">
        <v>2003</v>
      </c>
      <c r="F38" s="3">
        <v>76.760000000000005</v>
      </c>
      <c r="G38" s="3">
        <v>73.25</v>
      </c>
      <c r="H38" s="3">
        <v>1191.5</v>
      </c>
      <c r="I38" s="3">
        <v>1193.47</v>
      </c>
      <c r="J38" s="3">
        <v>9.3341999999999992</v>
      </c>
      <c r="K38" s="3">
        <v>101.6767</v>
      </c>
      <c r="L38" s="3">
        <v>9124.9336000000003</v>
      </c>
      <c r="M38" s="3">
        <v>36.542700000000004</v>
      </c>
      <c r="N38" s="3">
        <v>75.979600000000005</v>
      </c>
      <c r="O38" s="3">
        <v>1230.6802</v>
      </c>
      <c r="P38" s="3">
        <v>263.07119999999998</v>
      </c>
      <c r="R38" s="6">
        <f t="shared" si="19"/>
        <v>-5.8545692431976821</v>
      </c>
      <c r="S38" s="6">
        <f t="shared" si="20"/>
        <v>-0.30891878425511887</v>
      </c>
      <c r="T38" s="6">
        <f t="shared" si="21"/>
        <v>0.42943009181395375</v>
      </c>
      <c r="U38" s="6">
        <f t="shared" si="22"/>
        <v>-0.48243413109687605</v>
      </c>
      <c r="V38" s="6">
        <f t="shared" si="23"/>
        <v>-6.7428016036933496</v>
      </c>
      <c r="W38" s="6">
        <f t="shared" si="24"/>
        <v>4.942693409742116</v>
      </c>
      <c r="X38" s="6">
        <f t="shared" si="25"/>
        <v>-0.73315004582187315</v>
      </c>
      <c r="Y38" s="6">
        <f t="shared" si="26"/>
        <v>-2.0292320597962599</v>
      </c>
      <c r="Z38" s="6">
        <f t="shared" si="27"/>
        <v>-2.0710059171597628</v>
      </c>
      <c r="AA38" s="6">
        <f t="shared" si="28"/>
        <v>-1.5186266400373571</v>
      </c>
      <c r="AB38" s="6">
        <f t="shared" si="29"/>
        <v>-16.099985602193033</v>
      </c>
      <c r="AC38" s="6">
        <f t="shared" si="30"/>
        <v>7.0945639017757189</v>
      </c>
      <c r="AD38" s="6">
        <f t="shared" si="31"/>
        <v>0.3375415984364194</v>
      </c>
      <c r="AE38" s="6">
        <f t="shared" si="32"/>
        <v>1.3127735425095377</v>
      </c>
      <c r="AF38" s="6">
        <f t="shared" si="33"/>
        <v>-14.244193816952123</v>
      </c>
      <c r="AY38" s="6">
        <f t="shared" si="4"/>
        <v>-15.490864203157606</v>
      </c>
      <c r="AZ38" s="6">
        <f t="shared" si="5"/>
        <v>-1.2424679721573852</v>
      </c>
      <c r="BA38" s="6">
        <f t="shared" si="6"/>
        <v>-8.0768353142384797</v>
      </c>
      <c r="BB38" s="6">
        <f t="shared" si="7"/>
        <v>-23.468503216684478</v>
      </c>
      <c r="BC38" s="6">
        <f t="shared" si="8"/>
        <v>-0.91453160027109637</v>
      </c>
      <c r="BD38" s="6">
        <f t="shared" si="9"/>
        <v>-12.807401742471249</v>
      </c>
      <c r="BE38" s="6">
        <f t="shared" si="10"/>
        <v>0.99679634323427735</v>
      </c>
      <c r="BF38" s="6">
        <f t="shared" si="11"/>
        <v>-12.275647883812177</v>
      </c>
      <c r="BG38" s="6">
        <f t="shared" si="12"/>
        <v>-8.9335008636023776</v>
      </c>
      <c r="BH38" s="6">
        <f t="shared" si="13"/>
        <v>-5.0614895001745612</v>
      </c>
      <c r="BI38" s="6">
        <f t="shared" si="14"/>
        <v>2.8463164395568947</v>
      </c>
      <c r="BJ38" s="6">
        <f t="shared" si="15"/>
        <v>-3.4342064121396083</v>
      </c>
      <c r="BK38" s="6">
        <f t="shared" si="16"/>
        <v>5.203829553605769</v>
      </c>
      <c r="BL38" s="6">
        <f t="shared" si="17"/>
        <v>-18.494877231638259</v>
      </c>
      <c r="BM38" s="6">
        <f t="shared" si="18"/>
        <v>4.3054397967867377</v>
      </c>
    </row>
    <row r="39" spans="1:73" x14ac:dyDescent="0.3">
      <c r="A39" s="1">
        <v>43110</v>
      </c>
      <c r="B39" s="3">
        <v>6317.6099000000004</v>
      </c>
      <c r="C39" s="3">
        <v>0.98809999999999998</v>
      </c>
      <c r="D39" s="3">
        <v>2711.74</v>
      </c>
      <c r="E39" s="3">
        <v>1598.01</v>
      </c>
      <c r="F39" s="3">
        <v>76.86</v>
      </c>
      <c r="G39" s="3">
        <v>65.31</v>
      </c>
      <c r="H39" s="3">
        <v>1212.3</v>
      </c>
      <c r="I39" s="3">
        <v>1076.77</v>
      </c>
      <c r="J39" s="3">
        <v>8.6918000000000006</v>
      </c>
      <c r="K39" s="3">
        <v>98.2346</v>
      </c>
      <c r="L39" s="3">
        <v>9546.5761999999995</v>
      </c>
      <c r="M39" s="3">
        <v>35.705199999999998</v>
      </c>
      <c r="N39" s="3">
        <v>80.954800000000006</v>
      </c>
      <c r="O39" s="3">
        <v>1038.2443000000001</v>
      </c>
      <c r="P39" s="3">
        <v>278.82569999999998</v>
      </c>
      <c r="R39" s="6">
        <f t="shared" si="19"/>
        <v>-4.6479119553982979</v>
      </c>
      <c r="S39" s="6">
        <f t="shared" si="20"/>
        <v>-1.2295081967213073</v>
      </c>
      <c r="T39" s="6">
        <f t="shared" si="21"/>
        <v>-6.9403358979814644</v>
      </c>
      <c r="U39" s="6">
        <f t="shared" si="22"/>
        <v>-20.219171243135293</v>
      </c>
      <c r="V39" s="6">
        <f t="shared" si="23"/>
        <v>0.13027618551328946</v>
      </c>
      <c r="W39" s="6">
        <f t="shared" si="24"/>
        <v>-10.83959044368601</v>
      </c>
      <c r="X39" s="6">
        <f t="shared" si="25"/>
        <v>1.7456986991187584</v>
      </c>
      <c r="Y39" s="6">
        <f t="shared" si="26"/>
        <v>-9.7782097581003313</v>
      </c>
      <c r="Z39" s="6">
        <f t="shared" si="27"/>
        <v>-6.882218079749725</v>
      </c>
      <c r="AA39" s="6">
        <f t="shared" si="28"/>
        <v>-3.3853380371314135</v>
      </c>
      <c r="AB39" s="6">
        <f t="shared" si="29"/>
        <v>4.620774445964182</v>
      </c>
      <c r="AC39" s="6">
        <f t="shared" si="30"/>
        <v>-2.2918394097863781</v>
      </c>
      <c r="AD39" s="6">
        <f t="shared" si="31"/>
        <v>6.548073430236534</v>
      </c>
      <c r="AE39" s="6">
        <f t="shared" si="32"/>
        <v>-15.636547983789772</v>
      </c>
      <c r="AF39" s="6">
        <f t="shared" si="33"/>
        <v>5.9886829116984286</v>
      </c>
      <c r="AY39" s="6">
        <f t="shared" si="4"/>
        <v>-47.254527770964692</v>
      </c>
      <c r="AZ39" s="6">
        <f t="shared" si="5"/>
        <v>0.36149625128187285</v>
      </c>
      <c r="BA39" s="6">
        <f t="shared" si="6"/>
        <v>0.6494387636569996</v>
      </c>
      <c r="BB39" s="6">
        <f t="shared" si="7"/>
        <v>2.5178409477717087</v>
      </c>
      <c r="BC39" s="6">
        <f t="shared" si="8"/>
        <v>-0.6544877233331754</v>
      </c>
      <c r="BD39" s="6">
        <f t="shared" si="9"/>
        <v>-23.985878976016906</v>
      </c>
      <c r="BE39" s="6">
        <f t="shared" si="10"/>
        <v>-9.7248474831931442E-2</v>
      </c>
      <c r="BF39" s="6">
        <f t="shared" si="11"/>
        <v>-0.85733856870338787</v>
      </c>
      <c r="BG39" s="6">
        <f t="shared" si="12"/>
        <v>3.1685796151901218</v>
      </c>
      <c r="BH39" s="6">
        <f t="shared" si="13"/>
        <v>1.0285981872837289</v>
      </c>
      <c r="BI39" s="6">
        <f t="shared" si="14"/>
        <v>4.3056621103734312</v>
      </c>
      <c r="BJ39" s="6">
        <f t="shared" si="15"/>
        <v>6.2195858784596414</v>
      </c>
      <c r="BK39" s="6">
        <f t="shared" si="16"/>
        <v>6.1719256401860303</v>
      </c>
      <c r="BL39" s="6">
        <f t="shared" si="17"/>
        <v>7.1581379747502814</v>
      </c>
      <c r="BM39" s="6">
        <f t="shared" si="18"/>
        <v>-0.52829219037352315</v>
      </c>
      <c r="BP39" s="5" t="s">
        <v>39</v>
      </c>
    </row>
    <row r="40" spans="1:73" x14ac:dyDescent="0.3">
      <c r="A40" s="1">
        <v>43111</v>
      </c>
      <c r="B40" s="3">
        <v>4017.2685999999999</v>
      </c>
      <c r="C40" s="3">
        <v>0.99180000000000001</v>
      </c>
      <c r="D40" s="3">
        <v>2760.17</v>
      </c>
      <c r="E40" s="3">
        <v>1690.17</v>
      </c>
      <c r="F40" s="3">
        <v>77.16</v>
      </c>
      <c r="G40" s="3">
        <v>50.93</v>
      </c>
      <c r="H40" s="3">
        <v>1220.2</v>
      </c>
      <c r="I40" s="3">
        <v>1094.4301</v>
      </c>
      <c r="J40" s="3">
        <v>9.1455000000000002</v>
      </c>
      <c r="K40" s="3">
        <v>100.8916</v>
      </c>
      <c r="L40" s="3">
        <v>10127.0195</v>
      </c>
      <c r="M40" s="3">
        <v>38.333799999999997</v>
      </c>
      <c r="N40" s="3">
        <v>87.039500000000004</v>
      </c>
      <c r="O40" s="3">
        <v>1142.2397000000001</v>
      </c>
      <c r="P40" s="3">
        <v>282.04599999999999</v>
      </c>
      <c r="R40" s="6">
        <f t="shared" si="19"/>
        <v>-36.411575523205386</v>
      </c>
      <c r="S40" s="6">
        <f t="shared" si="20"/>
        <v>0.37445602671795086</v>
      </c>
      <c r="T40" s="6">
        <f t="shared" si="21"/>
        <v>1.785938179914015</v>
      </c>
      <c r="U40" s="6">
        <f t="shared" si="22"/>
        <v>5.7671729213208955</v>
      </c>
      <c r="V40" s="6">
        <f t="shared" si="23"/>
        <v>0.39032006245121043</v>
      </c>
      <c r="W40" s="6">
        <f t="shared" si="24"/>
        <v>-22.018067677231667</v>
      </c>
      <c r="X40" s="6">
        <f t="shared" si="25"/>
        <v>0.65165388105254962</v>
      </c>
      <c r="Y40" s="6">
        <f t="shared" si="26"/>
        <v>1.6400995570084564</v>
      </c>
      <c r="Z40" s="6">
        <f t="shared" si="27"/>
        <v>5.2198623990427739</v>
      </c>
      <c r="AA40" s="6">
        <f t="shared" si="28"/>
        <v>2.7047496503268764</v>
      </c>
      <c r="AB40" s="6">
        <f t="shared" si="29"/>
        <v>6.0801201167807184</v>
      </c>
      <c r="AC40" s="6">
        <f t="shared" si="30"/>
        <v>7.361952880812872</v>
      </c>
      <c r="AD40" s="6">
        <f t="shared" si="31"/>
        <v>7.5161695168167952</v>
      </c>
      <c r="AE40" s="6">
        <f t="shared" si="32"/>
        <v>10.016467222598768</v>
      </c>
      <c r="AF40" s="6">
        <f t="shared" si="33"/>
        <v>1.1549509245381673</v>
      </c>
      <c r="AY40" s="6">
        <f t="shared" si="4"/>
        <v>-17.677650828780244</v>
      </c>
      <c r="AZ40" s="6">
        <f t="shared" si="5"/>
        <v>2.1951466976431742</v>
      </c>
      <c r="BA40" s="6">
        <f t="shared" si="6"/>
        <v>-10.314194992978749</v>
      </c>
      <c r="BB40" s="6">
        <f t="shared" si="7"/>
        <v>-14.384306561904204</v>
      </c>
      <c r="BC40" s="6">
        <f t="shared" si="8"/>
        <v>-7.4730089262716746</v>
      </c>
      <c r="BD40" s="6">
        <f t="shared" si="9"/>
        <v>-12.806216953605588</v>
      </c>
      <c r="BE40" s="6">
        <f t="shared" si="10"/>
        <v>4.0126121499342391</v>
      </c>
      <c r="BF40" s="6">
        <f t="shared" si="11"/>
        <v>-7.871933947784</v>
      </c>
      <c r="BG40" s="6">
        <f t="shared" si="12"/>
        <v>-5.4988799627931169</v>
      </c>
      <c r="BH40" s="6">
        <f t="shared" si="13"/>
        <v>-13.880537160167579</v>
      </c>
      <c r="BI40" s="6">
        <f t="shared" si="14"/>
        <v>1.1981747608150846</v>
      </c>
      <c r="BJ40" s="6">
        <f t="shared" si="15"/>
        <v>-5.9548301549757223</v>
      </c>
      <c r="BK40" s="6">
        <f t="shared" si="16"/>
        <v>-4.0846088833231224</v>
      </c>
      <c r="BL40" s="6">
        <f t="shared" si="17"/>
        <v>-6.8238891911773649</v>
      </c>
      <c r="BM40" s="6">
        <f t="shared" si="18"/>
        <v>2.2689845358970469</v>
      </c>
      <c r="BO40" s="4" t="s">
        <v>1</v>
      </c>
      <c r="BP40" s="2">
        <f>1/15</f>
        <v>6.6666666666666666E-2</v>
      </c>
    </row>
    <row r="41" spans="1:73" x14ac:dyDescent="0.3">
      <c r="A41" s="1">
        <v>43112</v>
      </c>
      <c r="B41" s="3">
        <v>3742.7004000000002</v>
      </c>
      <c r="C41" s="3">
        <v>1.0137</v>
      </c>
      <c r="D41" s="3">
        <v>2506.85</v>
      </c>
      <c r="E41" s="3">
        <v>1501.97</v>
      </c>
      <c r="F41" s="3">
        <v>72.2</v>
      </c>
      <c r="G41" s="3">
        <v>45.41</v>
      </c>
      <c r="H41" s="3">
        <v>1278.3</v>
      </c>
      <c r="I41" s="3">
        <v>1035.6099999999999</v>
      </c>
      <c r="J41" s="3">
        <v>8.8301999999999996</v>
      </c>
      <c r="K41" s="3">
        <v>88.578400000000002</v>
      </c>
      <c r="L41" s="3">
        <v>10428.0586</v>
      </c>
      <c r="M41" s="3">
        <v>36.488999999999997</v>
      </c>
      <c r="N41" s="3">
        <v>84.654300000000006</v>
      </c>
      <c r="O41" s="3">
        <v>1096.9435000000001</v>
      </c>
      <c r="P41" s="3">
        <v>293.19310000000002</v>
      </c>
      <c r="R41" s="6">
        <f t="shared" si="19"/>
        <v>-6.8346985810209375</v>
      </c>
      <c r="S41" s="6">
        <f t="shared" si="20"/>
        <v>2.2081064730792521</v>
      </c>
      <c r="T41" s="6">
        <f t="shared" si="21"/>
        <v>-9.1776955767217334</v>
      </c>
      <c r="U41" s="6">
        <f t="shared" si="22"/>
        <v>-11.134974588355018</v>
      </c>
      <c r="V41" s="6">
        <f t="shared" si="23"/>
        <v>-6.428201140487289</v>
      </c>
      <c r="W41" s="6">
        <f t="shared" si="24"/>
        <v>-10.838405654820349</v>
      </c>
      <c r="X41" s="6">
        <f t="shared" si="25"/>
        <v>4.7615145058187203</v>
      </c>
      <c r="Y41" s="6">
        <f t="shared" si="26"/>
        <v>-5.3744958220721557</v>
      </c>
      <c r="Z41" s="6">
        <f t="shared" si="27"/>
        <v>-3.4475971789404647</v>
      </c>
      <c r="AA41" s="6">
        <f t="shared" si="28"/>
        <v>-12.204385697124431</v>
      </c>
      <c r="AB41" s="6">
        <f t="shared" si="29"/>
        <v>2.9726327672223718</v>
      </c>
      <c r="AC41" s="6">
        <f t="shared" si="30"/>
        <v>-4.8124631526224926</v>
      </c>
      <c r="AD41" s="6">
        <f t="shared" si="31"/>
        <v>-2.7403650066923579</v>
      </c>
      <c r="AE41" s="6">
        <f t="shared" si="32"/>
        <v>-3.965559943328878</v>
      </c>
      <c r="AF41" s="6">
        <f t="shared" si="33"/>
        <v>3.9522276508087373</v>
      </c>
      <c r="AY41" s="6">
        <f t="shared" si="4"/>
        <v>-18.455308823241545</v>
      </c>
      <c r="AZ41" s="6">
        <f t="shared" si="5"/>
        <v>-0.72322908588296508</v>
      </c>
      <c r="BA41" s="6">
        <f t="shared" si="6"/>
        <v>6.7319410568466731</v>
      </c>
      <c r="BB41" s="6">
        <f t="shared" si="7"/>
        <v>11.182381043355281</v>
      </c>
      <c r="BC41" s="6">
        <f t="shared" si="8"/>
        <v>2.0022836269579898</v>
      </c>
      <c r="BD41" s="6">
        <f t="shared" si="9"/>
        <v>16.486273704517995</v>
      </c>
      <c r="BE41" s="6">
        <f t="shared" si="10"/>
        <v>2.4897740111655162</v>
      </c>
      <c r="BF41" s="6">
        <f t="shared" si="11"/>
        <v>5.3008643240520721</v>
      </c>
      <c r="BG41" s="6">
        <f t="shared" si="12"/>
        <v>11.393486304050233</v>
      </c>
      <c r="BH41" s="6">
        <f t="shared" si="13"/>
        <v>4.3472131495486162</v>
      </c>
      <c r="BI41" s="6">
        <f t="shared" si="14"/>
        <v>2.4413219087535349</v>
      </c>
      <c r="BJ41" s="6">
        <f t="shared" si="15"/>
        <v>-3.8916887157463016</v>
      </c>
      <c r="BK41" s="6">
        <f t="shared" si="16"/>
        <v>3.6056523483690297</v>
      </c>
      <c r="BL41" s="6">
        <f t="shared" si="17"/>
        <v>6.5864963060656398</v>
      </c>
      <c r="BM41" s="6">
        <f t="shared" si="18"/>
        <v>-2.4436293586534412</v>
      </c>
      <c r="BO41" s="4" t="s">
        <v>2</v>
      </c>
      <c r="BP41" s="2">
        <f t="shared" ref="BP41:BP54" si="37">1/15</f>
        <v>6.6666666666666666E-2</v>
      </c>
    </row>
    <row r="42" spans="1:73" x14ac:dyDescent="0.3">
      <c r="A42" s="1">
        <v>43466</v>
      </c>
      <c r="B42" s="3">
        <v>3457.7927</v>
      </c>
      <c r="C42" s="3">
        <v>1.0065</v>
      </c>
      <c r="D42" s="3">
        <v>2704.1</v>
      </c>
      <c r="E42" s="3">
        <v>1718.73</v>
      </c>
      <c r="F42" s="3">
        <v>74.400000000000006</v>
      </c>
      <c r="G42" s="3">
        <v>53.79</v>
      </c>
      <c r="H42" s="3">
        <v>1319.7</v>
      </c>
      <c r="I42" s="3">
        <v>1116.3699999999999</v>
      </c>
      <c r="J42" s="3">
        <v>10.0174</v>
      </c>
      <c r="K42" s="3">
        <v>93.913799999999995</v>
      </c>
      <c r="L42" s="3">
        <v>10867.6826</v>
      </c>
      <c r="M42" s="3">
        <v>35.485799999999998</v>
      </c>
      <c r="N42" s="3">
        <v>88.8446</v>
      </c>
      <c r="O42" s="3">
        <v>1200.5479</v>
      </c>
      <c r="P42" s="3">
        <v>290.96370000000002</v>
      </c>
      <c r="R42" s="6">
        <f t="shared" si="19"/>
        <v>-7.612356575482238</v>
      </c>
      <c r="S42" s="6">
        <f t="shared" si="20"/>
        <v>-0.71026931044688713</v>
      </c>
      <c r="T42" s="6">
        <f t="shared" si="21"/>
        <v>7.8684404731036883</v>
      </c>
      <c r="U42" s="6">
        <f t="shared" si="22"/>
        <v>14.431713016904467</v>
      </c>
      <c r="V42" s="6">
        <f t="shared" si="23"/>
        <v>3.0470914127423754</v>
      </c>
      <c r="W42" s="6">
        <f t="shared" si="24"/>
        <v>18.454085003303234</v>
      </c>
      <c r="X42" s="6">
        <f t="shared" si="25"/>
        <v>3.2386763670499974</v>
      </c>
      <c r="Y42" s="6">
        <f t="shared" si="26"/>
        <v>7.7983024497639164</v>
      </c>
      <c r="Z42" s="6">
        <f t="shared" si="27"/>
        <v>13.444769087902886</v>
      </c>
      <c r="AA42" s="6">
        <f t="shared" si="28"/>
        <v>6.0233646125917639</v>
      </c>
      <c r="AB42" s="6">
        <f t="shared" si="29"/>
        <v>4.2157799151608222</v>
      </c>
      <c r="AC42" s="6">
        <f t="shared" si="30"/>
        <v>-2.7493217133930714</v>
      </c>
      <c r="AD42" s="6">
        <f t="shared" si="31"/>
        <v>4.9498962249997946</v>
      </c>
      <c r="AE42" s="6">
        <f t="shared" si="32"/>
        <v>9.4448255539141268</v>
      </c>
      <c r="AF42" s="6">
        <f t="shared" si="33"/>
        <v>-0.76038624374175079</v>
      </c>
      <c r="AY42" s="6">
        <f t="shared" si="4"/>
        <v>0.63814955455521094</v>
      </c>
      <c r="AZ42" s="6">
        <f t="shared" si="5"/>
        <v>0.34471533633739199</v>
      </c>
      <c r="BA42" s="6">
        <f t="shared" si="6"/>
        <v>1.8363935980545907</v>
      </c>
      <c r="BB42" s="6">
        <f t="shared" si="7"/>
        <v>-7.8399308459724333</v>
      </c>
      <c r="BC42" s="6">
        <f t="shared" si="8"/>
        <v>-4.620076602988699</v>
      </c>
      <c r="BD42" s="6">
        <f t="shared" si="9"/>
        <v>4.4088386361469043</v>
      </c>
      <c r="BE42" s="6">
        <f t="shared" si="10"/>
        <v>-1.2717484572711681</v>
      </c>
      <c r="BF42" s="6">
        <f t="shared" si="11"/>
        <v>-2.1794431957155096</v>
      </c>
      <c r="BG42" s="6">
        <f t="shared" si="12"/>
        <v>-2.2599197555219592</v>
      </c>
      <c r="BH42" s="6">
        <f t="shared" si="13"/>
        <v>-2.6340679111498622E-2</v>
      </c>
      <c r="BI42" s="6">
        <f t="shared" si="14"/>
        <v>-9.2375789849312717</v>
      </c>
      <c r="BJ42" s="6">
        <f t="shared" si="15"/>
        <v>1.9182938817187227</v>
      </c>
      <c r="BK42" s="6">
        <f t="shared" si="16"/>
        <v>1.6200330743600757</v>
      </c>
      <c r="BL42" s="6">
        <f t="shared" si="17"/>
        <v>-2.5405243522670675</v>
      </c>
      <c r="BM42" s="6">
        <f t="shared" si="18"/>
        <v>-10.060576782307315</v>
      </c>
      <c r="BO42" s="4" t="s">
        <v>4</v>
      </c>
      <c r="BP42" s="2">
        <f t="shared" si="37"/>
        <v>6.6666666666666666E-2</v>
      </c>
    </row>
    <row r="43" spans="1:73" x14ac:dyDescent="0.3">
      <c r="A43" s="1">
        <v>43467</v>
      </c>
      <c r="B43" s="3">
        <v>3854.7854000000002</v>
      </c>
      <c r="C43" s="3">
        <v>1.0101</v>
      </c>
      <c r="D43" s="3">
        <v>2784.49</v>
      </c>
      <c r="E43" s="3">
        <v>1639.83</v>
      </c>
      <c r="F43" s="3">
        <v>71.739999999999995</v>
      </c>
      <c r="G43" s="3">
        <v>57.22</v>
      </c>
      <c r="H43" s="3">
        <v>1312.8</v>
      </c>
      <c r="I43" s="3">
        <v>1119.92</v>
      </c>
      <c r="J43" s="3">
        <v>9.9964999999999993</v>
      </c>
      <c r="K43" s="3">
        <v>95.463200000000001</v>
      </c>
      <c r="L43" s="3">
        <v>10056.614299999999</v>
      </c>
      <c r="M43" s="3">
        <v>36.571899999999999</v>
      </c>
      <c r="N43" s="3">
        <v>91.478200000000001</v>
      </c>
      <c r="O43" s="3">
        <v>1204.3633</v>
      </c>
      <c r="P43" s="3">
        <v>266.58870000000002</v>
      </c>
      <c r="R43" s="6">
        <f t="shared" si="19"/>
        <v>11.481101802314519</v>
      </c>
      <c r="S43" s="6">
        <f t="shared" si="20"/>
        <v>0.35767511177347</v>
      </c>
      <c r="T43" s="6">
        <f t="shared" si="21"/>
        <v>2.9728930143116061</v>
      </c>
      <c r="U43" s="6">
        <f t="shared" si="22"/>
        <v>-4.5905988724232465</v>
      </c>
      <c r="V43" s="6">
        <f t="shared" si="23"/>
        <v>-3.5752688172043134</v>
      </c>
      <c r="W43" s="6">
        <f t="shared" si="24"/>
        <v>6.3766499349321437</v>
      </c>
      <c r="X43" s="6">
        <f t="shared" si="25"/>
        <v>-0.52284610138668697</v>
      </c>
      <c r="Y43" s="6">
        <f t="shared" si="26"/>
        <v>0.31799492999633472</v>
      </c>
      <c r="Z43" s="6">
        <f t="shared" si="27"/>
        <v>-0.20863697166930706</v>
      </c>
      <c r="AA43" s="6">
        <f t="shared" si="28"/>
        <v>1.6498107839316489</v>
      </c>
      <c r="AB43" s="6">
        <f t="shared" si="29"/>
        <v>-7.4631209785239854</v>
      </c>
      <c r="AC43" s="6">
        <f t="shared" si="30"/>
        <v>3.0606608840719529</v>
      </c>
      <c r="AD43" s="6">
        <f t="shared" si="31"/>
        <v>2.9642769509908407</v>
      </c>
      <c r="AE43" s="6">
        <f t="shared" si="32"/>
        <v>0.31780489558141944</v>
      </c>
      <c r="AF43" s="6">
        <f t="shared" si="33"/>
        <v>-8.3773336673956251</v>
      </c>
      <c r="AY43" s="6">
        <f t="shared" si="4"/>
        <v>-4.3414515416499553</v>
      </c>
      <c r="AZ43" s="6">
        <f t="shared" si="5"/>
        <v>-0.95346071593702142</v>
      </c>
      <c r="BA43" s="6">
        <f t="shared" si="6"/>
        <v>0.65592935885081949</v>
      </c>
      <c r="BB43" s="6">
        <f t="shared" si="7"/>
        <v>5.3442417505563773</v>
      </c>
      <c r="BC43" s="6">
        <f t="shared" si="8"/>
        <v>7.1375172769421287</v>
      </c>
      <c r="BD43" s="6">
        <f t="shared" si="9"/>
        <v>3.1352995016341909</v>
      </c>
      <c r="BE43" s="6">
        <f t="shared" si="10"/>
        <v>-2.2571290469265284</v>
      </c>
      <c r="BF43" s="6">
        <f t="shared" si="11"/>
        <v>2.2698756109836111</v>
      </c>
      <c r="BG43" s="6">
        <f t="shared" si="12"/>
        <v>-9.2597243913665306E-2</v>
      </c>
      <c r="BH43" s="6">
        <f t="shared" si="13"/>
        <v>-4.6754223862889699</v>
      </c>
      <c r="BI43" s="6">
        <f t="shared" si="14"/>
        <v>1.2444168449430411</v>
      </c>
      <c r="BJ43" s="6">
        <f t="shared" si="15"/>
        <v>-3.1723408347217892</v>
      </c>
      <c r="BK43" s="6">
        <f t="shared" si="16"/>
        <v>4.2367579358229248</v>
      </c>
      <c r="BL43" s="6">
        <f t="shared" si="17"/>
        <v>7.880473570204841</v>
      </c>
      <c r="BM43" s="6">
        <f t="shared" si="18"/>
        <v>17.532537598974542</v>
      </c>
      <c r="BO43" s="4" t="s">
        <v>7</v>
      </c>
      <c r="BP43" s="2">
        <f t="shared" si="37"/>
        <v>6.6666666666666666E-2</v>
      </c>
    </row>
    <row r="44" spans="1:73" x14ac:dyDescent="0.3">
      <c r="A44" s="1">
        <v>43468</v>
      </c>
      <c r="B44" s="3">
        <v>4105.4043000000001</v>
      </c>
      <c r="C44" s="3">
        <v>1.0005999999999999</v>
      </c>
      <c r="D44" s="3">
        <v>2834.4</v>
      </c>
      <c r="E44" s="3">
        <v>1780.75</v>
      </c>
      <c r="F44" s="3">
        <v>77.61</v>
      </c>
      <c r="G44" s="3">
        <v>60.14</v>
      </c>
      <c r="H44" s="3">
        <v>1293</v>
      </c>
      <c r="I44" s="3">
        <v>1173.3100999999999</v>
      </c>
      <c r="J44" s="3">
        <v>10.192299999999999</v>
      </c>
      <c r="K44" s="3">
        <v>92.6</v>
      </c>
      <c r="L44" s="3">
        <v>10360.2109</v>
      </c>
      <c r="M44" s="3">
        <v>35.829500000000003</v>
      </c>
      <c r="N44" s="3">
        <v>96.583600000000004</v>
      </c>
      <c r="O44" s="3">
        <v>1333.6975</v>
      </c>
      <c r="P44" s="3">
        <v>317.81580000000002</v>
      </c>
      <c r="R44" s="6">
        <f t="shared" si="19"/>
        <v>6.5015007061093533</v>
      </c>
      <c r="S44" s="6">
        <f t="shared" si="20"/>
        <v>-0.94050094050094346</v>
      </c>
      <c r="T44" s="6">
        <f t="shared" si="21"/>
        <v>1.7924287751078349</v>
      </c>
      <c r="U44" s="6">
        <f t="shared" si="22"/>
        <v>8.5935737241055641</v>
      </c>
      <c r="V44" s="6">
        <f t="shared" si="23"/>
        <v>8.1823250627265143</v>
      </c>
      <c r="W44" s="6">
        <f t="shared" si="24"/>
        <v>5.1031108004194303</v>
      </c>
      <c r="X44" s="6">
        <f t="shared" si="25"/>
        <v>-1.5082266910420472</v>
      </c>
      <c r="Y44" s="6">
        <f t="shared" si="26"/>
        <v>4.7673137366954554</v>
      </c>
      <c r="Z44" s="6">
        <f t="shared" si="27"/>
        <v>1.9586855399389869</v>
      </c>
      <c r="AA44" s="6">
        <f t="shared" si="28"/>
        <v>-2.9992709232458226</v>
      </c>
      <c r="AB44" s="6">
        <f t="shared" si="29"/>
        <v>3.0188748513503283</v>
      </c>
      <c r="AC44" s="6">
        <f t="shared" si="30"/>
        <v>-2.029973832368559</v>
      </c>
      <c r="AD44" s="6">
        <f t="shared" si="31"/>
        <v>5.5810018124536898</v>
      </c>
      <c r="AE44" s="6">
        <f t="shared" si="32"/>
        <v>10.738802818053328</v>
      </c>
      <c r="AF44" s="6">
        <f t="shared" si="33"/>
        <v>19.215780713886232</v>
      </c>
      <c r="AY44" s="6">
        <f t="shared" si="4"/>
        <v>19.490778829591584</v>
      </c>
      <c r="AZ44" s="6">
        <f t="shared" si="5"/>
        <v>0.52671641884735587</v>
      </c>
      <c r="BA44" s="6">
        <f t="shared" si="6"/>
        <v>2.7948440779569195</v>
      </c>
      <c r="BB44" s="6">
        <f t="shared" si="7"/>
        <v>4.9365447637805913</v>
      </c>
      <c r="BC44" s="6">
        <f t="shared" si="8"/>
        <v>-3.1450525995970322</v>
      </c>
      <c r="BD44" s="6">
        <f t="shared" si="9"/>
        <v>4.3008950530604482</v>
      </c>
      <c r="BE44" s="6">
        <f t="shared" si="10"/>
        <v>-1.5377654649332131</v>
      </c>
      <c r="BF44" s="6">
        <f t="shared" si="11"/>
        <v>-1.2045233199840037</v>
      </c>
      <c r="BG44" s="6">
        <f t="shared" si="12"/>
        <v>-3.6063782971322884</v>
      </c>
      <c r="BH44" s="6">
        <f t="shared" si="13"/>
        <v>12.963805340412586</v>
      </c>
      <c r="BI44" s="6">
        <f t="shared" si="14"/>
        <v>-2.2821658176449882</v>
      </c>
      <c r="BJ44" s="6">
        <f t="shared" si="15"/>
        <v>-5.5219983117491225</v>
      </c>
      <c r="BK44" s="6">
        <f t="shared" si="16"/>
        <v>0.99114225517629517</v>
      </c>
      <c r="BL44" s="6">
        <f t="shared" si="17"/>
        <v>-0.69072377509323513</v>
      </c>
      <c r="BM44" s="6">
        <f t="shared" si="18"/>
        <v>-5.0503507288188736</v>
      </c>
      <c r="BO44" s="4" t="s">
        <v>10</v>
      </c>
      <c r="BP44" s="2">
        <f t="shared" si="37"/>
        <v>6.6666666666666666E-2</v>
      </c>
    </row>
    <row r="45" spans="1:73" x14ac:dyDescent="0.3">
      <c r="A45" s="1">
        <v>43469</v>
      </c>
      <c r="B45" s="3">
        <v>5350.7266</v>
      </c>
      <c r="C45" s="3">
        <v>1.006</v>
      </c>
      <c r="D45" s="3">
        <v>2945.83</v>
      </c>
      <c r="E45" s="3">
        <v>1926.52</v>
      </c>
      <c r="F45" s="3">
        <v>75.98</v>
      </c>
      <c r="G45" s="3">
        <v>63.91</v>
      </c>
      <c r="H45" s="3">
        <v>1282.8</v>
      </c>
      <c r="I45" s="3">
        <v>1188.48</v>
      </c>
      <c r="J45" s="3">
        <v>10.033799999999999</v>
      </c>
      <c r="K45" s="3">
        <v>106.1566</v>
      </c>
      <c r="L45" s="3">
        <v>10307.6113</v>
      </c>
      <c r="M45" s="3">
        <v>34.260300000000001</v>
      </c>
      <c r="N45" s="3">
        <v>98.839200000000005</v>
      </c>
      <c r="O45" s="3">
        <v>1362.6068</v>
      </c>
      <c r="P45" s="3">
        <v>307.1146</v>
      </c>
      <c r="R45" s="6">
        <f t="shared" si="19"/>
        <v>30.33373107735089</v>
      </c>
      <c r="S45" s="6">
        <f t="shared" si="20"/>
        <v>0.53967619428343383</v>
      </c>
      <c r="T45" s="6">
        <f t="shared" si="21"/>
        <v>3.9313434942139347</v>
      </c>
      <c r="U45" s="6">
        <f t="shared" si="22"/>
        <v>8.1858767373297781</v>
      </c>
      <c r="V45" s="6">
        <f t="shared" si="23"/>
        <v>-2.1002448138126462</v>
      </c>
      <c r="W45" s="6">
        <f t="shared" si="24"/>
        <v>6.2687063518456876</v>
      </c>
      <c r="X45" s="6">
        <f t="shared" si="25"/>
        <v>-0.78886310904873191</v>
      </c>
      <c r="Y45" s="6">
        <f t="shared" si="26"/>
        <v>1.2929148057278406</v>
      </c>
      <c r="Z45" s="6">
        <f t="shared" si="27"/>
        <v>-1.5550955132796362</v>
      </c>
      <c r="AA45" s="6">
        <f t="shared" si="28"/>
        <v>14.639956803455734</v>
      </c>
      <c r="AB45" s="6">
        <f t="shared" si="29"/>
        <v>-0.50770781123770092</v>
      </c>
      <c r="AC45" s="6">
        <f t="shared" si="30"/>
        <v>-4.3796313093958927</v>
      </c>
      <c r="AD45" s="6">
        <f t="shared" si="31"/>
        <v>2.3353861318070601</v>
      </c>
      <c r="AE45" s="6">
        <f t="shared" si="32"/>
        <v>2.1676054727552518</v>
      </c>
      <c r="AF45" s="6">
        <f t="shared" si="33"/>
        <v>-3.3671076139071832</v>
      </c>
      <c r="AY45" s="6">
        <f t="shared" si="4"/>
        <v>49.406349220942161</v>
      </c>
      <c r="AZ45" s="6">
        <f t="shared" si="5"/>
        <v>-0.2614687217581349</v>
      </c>
      <c r="BA45" s="6">
        <f t="shared" si="6"/>
        <v>-7.7142720643731693</v>
      </c>
      <c r="BB45" s="6">
        <f t="shared" si="7"/>
        <v>-11.11066224782612</v>
      </c>
      <c r="BC45" s="6">
        <f t="shared" si="8"/>
        <v>-11.442280804999971</v>
      </c>
      <c r="BD45" s="6">
        <f t="shared" si="9"/>
        <v>-18.256342045147303</v>
      </c>
      <c r="BE45" s="6">
        <f t="shared" si="10"/>
        <v>1.0440505596128666</v>
      </c>
      <c r="BF45" s="6">
        <f t="shared" si="11"/>
        <v>-9.6368094235039727</v>
      </c>
      <c r="BG45" s="6">
        <f t="shared" si="12"/>
        <v>-4.7461740513684383</v>
      </c>
      <c r="BH45" s="6">
        <f t="shared" si="13"/>
        <v>-9.6719802669046189</v>
      </c>
      <c r="BI45" s="6">
        <f t="shared" si="14"/>
        <v>3.9022296661284424</v>
      </c>
      <c r="BJ45" s="6">
        <f t="shared" si="15"/>
        <v>1.0987108632813363</v>
      </c>
      <c r="BK45" s="6">
        <f t="shared" si="16"/>
        <v>-4.014844205245323</v>
      </c>
      <c r="BL45" s="6">
        <f t="shared" si="17"/>
        <v>-7.3564647334485835</v>
      </c>
      <c r="BM45" s="6">
        <f t="shared" si="18"/>
        <v>12.044759396203055</v>
      </c>
      <c r="BO45" s="4" t="s">
        <v>11</v>
      </c>
      <c r="BP45" s="2">
        <f t="shared" si="37"/>
        <v>6.6666666666666666E-2</v>
      </c>
    </row>
    <row r="46" spans="1:73" x14ac:dyDescent="0.3">
      <c r="A46" s="1">
        <v>43470</v>
      </c>
      <c r="B46" s="3">
        <v>8574.5020000000004</v>
      </c>
      <c r="C46" s="3">
        <v>1.0035000000000001</v>
      </c>
      <c r="D46" s="3">
        <v>2752.06</v>
      </c>
      <c r="E46" s="3">
        <v>1775.0699</v>
      </c>
      <c r="F46" s="3">
        <v>68.08</v>
      </c>
      <c r="G46" s="3">
        <v>53.5</v>
      </c>
      <c r="H46" s="3">
        <v>1305.8</v>
      </c>
      <c r="I46" s="3">
        <v>1103.6300000000001</v>
      </c>
      <c r="J46" s="3">
        <v>9.7634000000000007</v>
      </c>
      <c r="K46" s="3">
        <v>97.668499999999995</v>
      </c>
      <c r="L46" s="3">
        <v>10892.742200000001</v>
      </c>
      <c r="M46" s="3">
        <v>35.028100000000002</v>
      </c>
      <c r="N46" s="3">
        <v>96.199600000000004</v>
      </c>
      <c r="O46" s="3">
        <v>1301.3149000000001</v>
      </c>
      <c r="P46" s="3">
        <v>349.27530000000002</v>
      </c>
      <c r="R46" s="6">
        <f t="shared" si="19"/>
        <v>60.249301468701468</v>
      </c>
      <c r="S46" s="6">
        <f t="shared" si="20"/>
        <v>-0.24850894632205689</v>
      </c>
      <c r="T46" s="6">
        <f t="shared" si="21"/>
        <v>-6.577772648116154</v>
      </c>
      <c r="U46" s="6">
        <f t="shared" si="22"/>
        <v>-7.8613302742769342</v>
      </c>
      <c r="V46" s="6">
        <f t="shared" si="23"/>
        <v>-10.397473019215585</v>
      </c>
      <c r="W46" s="6">
        <f t="shared" si="24"/>
        <v>-16.288530746362063</v>
      </c>
      <c r="X46" s="6">
        <f t="shared" si="25"/>
        <v>1.7929529154973478</v>
      </c>
      <c r="Y46" s="6">
        <f t="shared" si="26"/>
        <v>-7.1393712977921293</v>
      </c>
      <c r="Z46" s="6">
        <f t="shared" si="27"/>
        <v>-2.6948912675157866</v>
      </c>
      <c r="AA46" s="6">
        <f t="shared" si="28"/>
        <v>-7.9958288038614711</v>
      </c>
      <c r="AB46" s="6">
        <f t="shared" si="29"/>
        <v>5.6766876725357296</v>
      </c>
      <c r="AC46" s="6">
        <f t="shared" si="30"/>
        <v>2.2410778656345665</v>
      </c>
      <c r="AD46" s="6">
        <f t="shared" si="31"/>
        <v>-2.6706003286145585</v>
      </c>
      <c r="AE46" s="6">
        <f t="shared" si="32"/>
        <v>-4.4981354856000966</v>
      </c>
      <c r="AF46" s="6">
        <f t="shared" si="33"/>
        <v>13.728002511114745</v>
      </c>
      <c r="AY46" s="6">
        <f t="shared" si="4"/>
        <v>15.311957973265764</v>
      </c>
      <c r="AZ46" s="6">
        <f t="shared" si="5"/>
        <v>-1.1091232034380729</v>
      </c>
      <c r="BA46" s="6">
        <f t="shared" si="6"/>
        <v>5.7565189045644827</v>
      </c>
      <c r="BB46" s="6">
        <f t="shared" si="7"/>
        <v>3.4298472520125953</v>
      </c>
      <c r="BC46" s="6">
        <f t="shared" si="8"/>
        <v>-8.2862883968302103</v>
      </c>
      <c r="BD46" s="6">
        <f t="shared" si="9"/>
        <v>7.3219083273829852</v>
      </c>
      <c r="BE46" s="6">
        <f t="shared" si="10"/>
        <v>7.2079057311119996</v>
      </c>
      <c r="BF46" s="6">
        <f t="shared" si="11"/>
        <v>-4.5560990899842961</v>
      </c>
      <c r="BG46" s="6">
        <f t="shared" si="12"/>
        <v>0.14569777619814639</v>
      </c>
      <c r="BH46" s="6">
        <f t="shared" si="13"/>
        <v>3.8353491743169084</v>
      </c>
      <c r="BI46" s="6">
        <f t="shared" si="14"/>
        <v>2.2968088229866952</v>
      </c>
      <c r="BJ46" s="6">
        <f t="shared" si="15"/>
        <v>4.1685119776656663</v>
      </c>
      <c r="BK46" s="6">
        <f t="shared" si="16"/>
        <v>5.2052636057288417</v>
      </c>
      <c r="BL46" s="6">
        <f t="shared" si="17"/>
        <v>-8.6509010534890756</v>
      </c>
      <c r="BM46" s="6">
        <f t="shared" si="18"/>
        <v>0.79903948566154748</v>
      </c>
      <c r="BO46" s="4" t="s">
        <v>12</v>
      </c>
      <c r="BP46" s="2">
        <f t="shared" si="37"/>
        <v>6.6666666666666666E-2</v>
      </c>
    </row>
    <row r="47" spans="1:73" x14ac:dyDescent="0.3">
      <c r="A47" s="1">
        <v>43471</v>
      </c>
      <c r="B47" s="3">
        <v>10817.1553</v>
      </c>
      <c r="C47" s="3">
        <v>0.99250000000000005</v>
      </c>
      <c r="D47" s="3">
        <v>2941.76</v>
      </c>
      <c r="E47" s="3">
        <v>1893.63</v>
      </c>
      <c r="F47" s="3">
        <v>63.15</v>
      </c>
      <c r="G47" s="3">
        <v>58.47</v>
      </c>
      <c r="H47" s="3">
        <v>1409.7</v>
      </c>
      <c r="I47" s="3">
        <v>1080.9100000000001</v>
      </c>
      <c r="J47" s="3">
        <v>9.9779</v>
      </c>
      <c r="K47" s="3">
        <v>103.0515</v>
      </c>
      <c r="L47" s="3">
        <v>11336.2148</v>
      </c>
      <c r="M47" s="3">
        <v>36.888399999999997</v>
      </c>
      <c r="N47" s="3">
        <v>102.50020000000001</v>
      </c>
      <c r="O47" s="3">
        <v>1225.9353000000001</v>
      </c>
      <c r="P47" s="3">
        <v>357.94529999999997</v>
      </c>
      <c r="R47" s="6">
        <f t="shared" si="19"/>
        <v>26.154910221025073</v>
      </c>
      <c r="S47" s="6">
        <f t="shared" si="20"/>
        <v>-1.096163428001995</v>
      </c>
      <c r="T47" s="6">
        <f t="shared" si="21"/>
        <v>6.8930183208214979</v>
      </c>
      <c r="U47" s="6">
        <f t="shared" si="22"/>
        <v>6.6791792255617821</v>
      </c>
      <c r="V47" s="6">
        <f t="shared" si="23"/>
        <v>-7.2414806110458247</v>
      </c>
      <c r="W47" s="6">
        <f t="shared" si="24"/>
        <v>9.2897196261682247</v>
      </c>
      <c r="X47" s="6">
        <f t="shared" si="25"/>
        <v>7.9568080869964808</v>
      </c>
      <c r="Y47" s="6">
        <f t="shared" si="26"/>
        <v>-2.0586609642724518</v>
      </c>
      <c r="Z47" s="6">
        <f t="shared" si="27"/>
        <v>2.1969805600507986</v>
      </c>
      <c r="AA47" s="6">
        <f t="shared" si="28"/>
        <v>5.5115006373600561</v>
      </c>
      <c r="AB47" s="6">
        <f t="shared" si="29"/>
        <v>4.0712668293939824</v>
      </c>
      <c r="AC47" s="6">
        <f t="shared" si="30"/>
        <v>5.310878980018896</v>
      </c>
      <c r="AD47" s="6">
        <f t="shared" si="31"/>
        <v>6.5495074823596067</v>
      </c>
      <c r="AE47" s="6">
        <f t="shared" si="32"/>
        <v>-5.7925718056405895</v>
      </c>
      <c r="AF47" s="6">
        <f t="shared" si="33"/>
        <v>2.4822826005732379</v>
      </c>
      <c r="AY47" s="6">
        <f t="shared" si="4"/>
        <v>-17.605611927795529</v>
      </c>
      <c r="AZ47" s="6">
        <f t="shared" si="5"/>
        <v>1.1255792673850737</v>
      </c>
      <c r="BA47" s="6">
        <f t="shared" si="6"/>
        <v>0.17632012034692202</v>
      </c>
      <c r="BB47" s="6">
        <f t="shared" si="7"/>
        <v>-4.6672436035930751</v>
      </c>
      <c r="BC47" s="6">
        <f t="shared" si="8"/>
        <v>-0.93396059655240848</v>
      </c>
      <c r="BD47" s="6">
        <f t="shared" si="9"/>
        <v>-1.7796806334868032</v>
      </c>
      <c r="BE47" s="6">
        <f t="shared" si="10"/>
        <v>0.41446573661746744</v>
      </c>
      <c r="BF47" s="6">
        <f t="shared" si="11"/>
        <v>10.063283858542153</v>
      </c>
      <c r="BG47" s="6">
        <f t="shared" si="12"/>
        <v>5.2358217170944421</v>
      </c>
      <c r="BH47" s="6">
        <f t="shared" si="13"/>
        <v>2.0805138935989049</v>
      </c>
      <c r="BI47" s="6">
        <f t="shared" si="14"/>
        <v>-3.7614351762470748</v>
      </c>
      <c r="BJ47" s="6">
        <f t="shared" si="15"/>
        <v>-11.483829359083256</v>
      </c>
      <c r="BK47" s="6">
        <f t="shared" si="16"/>
        <v>6.3073509495256621</v>
      </c>
      <c r="BL47" s="6">
        <f t="shared" si="17"/>
        <v>-9.7891436227995978</v>
      </c>
      <c r="BM47" s="6">
        <f t="shared" si="18"/>
        <v>-9.7247790702657522</v>
      </c>
      <c r="BO47" s="4" t="s">
        <v>13</v>
      </c>
      <c r="BP47" s="2">
        <f t="shared" si="37"/>
        <v>6.6666666666666666E-2</v>
      </c>
    </row>
    <row r="48" spans="1:73" x14ac:dyDescent="0.3">
      <c r="A48" s="1">
        <v>43472</v>
      </c>
      <c r="B48" s="3">
        <v>10085.627899999999</v>
      </c>
      <c r="C48" s="3">
        <v>1.0038</v>
      </c>
      <c r="D48" s="3">
        <v>2980.38</v>
      </c>
      <c r="E48" s="3">
        <v>1866.78</v>
      </c>
      <c r="F48" s="3">
        <v>63.22</v>
      </c>
      <c r="G48" s="3">
        <v>58.58</v>
      </c>
      <c r="H48" s="3">
        <v>1426.1</v>
      </c>
      <c r="I48" s="3">
        <v>1216.6801</v>
      </c>
      <c r="J48" s="3">
        <v>10.705</v>
      </c>
      <c r="K48" s="3">
        <v>106.9228</v>
      </c>
      <c r="L48" s="3">
        <v>11110.9668</v>
      </c>
      <c r="M48" s="3">
        <v>33.073599999999999</v>
      </c>
      <c r="N48" s="3">
        <v>110.34310000000001</v>
      </c>
      <c r="O48" s="3">
        <v>1140.9680000000001</v>
      </c>
      <c r="P48" s="3">
        <v>329.161</v>
      </c>
      <c r="R48" s="6">
        <f t="shared" si="19"/>
        <v>-6.7626596800362204</v>
      </c>
      <c r="S48" s="6">
        <f t="shared" si="20"/>
        <v>1.1385390428211517</v>
      </c>
      <c r="T48" s="6">
        <f t="shared" si="21"/>
        <v>1.3128195366039375</v>
      </c>
      <c r="U48" s="6">
        <f t="shared" si="22"/>
        <v>-1.4179116300438888</v>
      </c>
      <c r="V48" s="6">
        <f t="shared" si="23"/>
        <v>0.11084718923197734</v>
      </c>
      <c r="W48" s="6">
        <f t="shared" si="24"/>
        <v>0.18813066529843603</v>
      </c>
      <c r="X48" s="6">
        <f t="shared" si="25"/>
        <v>1.1633680925019485</v>
      </c>
      <c r="Y48" s="6">
        <f t="shared" si="26"/>
        <v>12.560721984253998</v>
      </c>
      <c r="Z48" s="6">
        <f t="shared" si="27"/>
        <v>7.2871045009470947</v>
      </c>
      <c r="AA48" s="6">
        <f t="shared" si="28"/>
        <v>3.7566653566420527</v>
      </c>
      <c r="AB48" s="6">
        <f t="shared" si="29"/>
        <v>-1.9869771698397876</v>
      </c>
      <c r="AC48" s="6">
        <f t="shared" si="30"/>
        <v>-10.341462356730025</v>
      </c>
      <c r="AD48" s="6">
        <f t="shared" si="31"/>
        <v>7.6515948261564271</v>
      </c>
      <c r="AE48" s="6">
        <f t="shared" si="32"/>
        <v>-6.9308143749511109</v>
      </c>
      <c r="AF48" s="6">
        <f t="shared" si="33"/>
        <v>-8.0415359553540622</v>
      </c>
      <c r="AY48" s="6">
        <f t="shared" si="4"/>
        <v>-15.35396340651919</v>
      </c>
      <c r="AZ48" s="6">
        <f t="shared" si="5"/>
        <v>-2.292191928943724E-2</v>
      </c>
      <c r="BA48" s="6">
        <f t="shared" si="6"/>
        <v>-2.9456646904837918</v>
      </c>
      <c r="BB48" s="6">
        <f t="shared" si="7"/>
        <v>-8.0967162395044667</v>
      </c>
      <c r="BC48" s="6">
        <f t="shared" si="8"/>
        <v>-7.640821705430068</v>
      </c>
      <c r="BD48" s="6">
        <f t="shared" si="9"/>
        <v>-7.9084053581911746</v>
      </c>
      <c r="BE48" s="6">
        <f t="shared" si="10"/>
        <v>5.7723794616598632</v>
      </c>
      <c r="BF48" s="6">
        <f t="shared" si="11"/>
        <v>-4.8464615049879711</v>
      </c>
      <c r="BG48" s="6">
        <f t="shared" si="12"/>
        <v>-0.55011510519780549</v>
      </c>
      <c r="BH48" s="6">
        <f t="shared" si="13"/>
        <v>-6.2987389747805889</v>
      </c>
      <c r="BI48" s="6">
        <f t="shared" si="14"/>
        <v>8.4971450011725693</v>
      </c>
      <c r="BJ48" s="6">
        <f t="shared" si="15"/>
        <v>-9.6131715110852749</v>
      </c>
      <c r="BK48" s="6">
        <f t="shared" si="16"/>
        <v>1.1705486205892548</v>
      </c>
      <c r="BL48" s="6">
        <f t="shared" si="17"/>
        <v>4.1984856672060786</v>
      </c>
      <c r="BM48" s="6">
        <f t="shared" si="18"/>
        <v>-19.247960684733144</v>
      </c>
      <c r="BO48" s="4" t="s">
        <v>16</v>
      </c>
      <c r="BP48" s="2">
        <f t="shared" si="37"/>
        <v>6.6666666666666666E-2</v>
      </c>
    </row>
    <row r="49" spans="1:74" x14ac:dyDescent="0.3">
      <c r="A49" s="1">
        <v>43473</v>
      </c>
      <c r="B49" s="3">
        <v>9630.6641</v>
      </c>
      <c r="C49" s="3">
        <v>1.0037</v>
      </c>
      <c r="D49" s="3">
        <v>2926.46</v>
      </c>
      <c r="E49" s="3">
        <v>1776.29</v>
      </c>
      <c r="F49" s="3">
        <v>59.05</v>
      </c>
      <c r="G49" s="3">
        <v>55.1</v>
      </c>
      <c r="H49" s="3">
        <v>1519.1</v>
      </c>
      <c r="I49" s="3">
        <v>1188.0999999999999</v>
      </c>
      <c r="J49" s="3">
        <v>10.8657</v>
      </c>
      <c r="K49" s="3">
        <v>101.9802</v>
      </c>
      <c r="L49" s="3">
        <v>12252.2412</v>
      </c>
      <c r="M49" s="3">
        <v>30.271999999999998</v>
      </c>
      <c r="N49" s="3">
        <v>113.11799999999999</v>
      </c>
      <c r="O49" s="3">
        <v>1221.4839999999999</v>
      </c>
      <c r="P49" s="3">
        <v>271.34480000000002</v>
      </c>
      <c r="R49" s="6">
        <f t="shared" si="19"/>
        <v>-4.5110111587598816</v>
      </c>
      <c r="S49" s="6">
        <f t="shared" si="20"/>
        <v>-9.962143853359251E-3</v>
      </c>
      <c r="T49" s="6">
        <f t="shared" si="21"/>
        <v>-1.8091652742267761</v>
      </c>
      <c r="U49" s="6">
        <f t="shared" si="22"/>
        <v>-4.847384265955279</v>
      </c>
      <c r="V49" s="6">
        <f t="shared" si="23"/>
        <v>-6.5960139196456824</v>
      </c>
      <c r="W49" s="6">
        <f t="shared" si="24"/>
        <v>-5.9405940594059352</v>
      </c>
      <c r="X49" s="6">
        <f t="shared" si="25"/>
        <v>6.5212818175443443</v>
      </c>
      <c r="Y49" s="6">
        <f t="shared" si="26"/>
        <v>-2.3490233792761273</v>
      </c>
      <c r="Z49" s="6">
        <f t="shared" si="27"/>
        <v>1.5011676786548467</v>
      </c>
      <c r="AA49" s="6">
        <f t="shared" si="28"/>
        <v>-4.6225875117374411</v>
      </c>
      <c r="AB49" s="6">
        <f t="shared" si="29"/>
        <v>10.271603007579856</v>
      </c>
      <c r="AC49" s="6">
        <f t="shared" si="30"/>
        <v>-8.4708045087320443</v>
      </c>
      <c r="AD49" s="6">
        <f t="shared" si="31"/>
        <v>2.5147924972200197</v>
      </c>
      <c r="AE49" s="6">
        <f t="shared" si="32"/>
        <v>7.0568149150545656</v>
      </c>
      <c r="AF49" s="6">
        <f t="shared" si="33"/>
        <v>-17.564717569821454</v>
      </c>
      <c r="AY49" s="6">
        <f t="shared" si="4"/>
        <v>-15.319062052066579</v>
      </c>
      <c r="AZ49" s="6">
        <f t="shared" si="5"/>
        <v>0.25604490723802303</v>
      </c>
      <c r="BA49" s="6">
        <f t="shared" si="6"/>
        <v>2.6598962289935679</v>
      </c>
      <c r="BB49" s="6">
        <f t="shared" si="7"/>
        <v>-3.2285020414997936</v>
      </c>
      <c r="BC49" s="6">
        <f t="shared" si="8"/>
        <v>8.0830499618870775</v>
      </c>
      <c r="BD49" s="6">
        <f t="shared" si="9"/>
        <v>-3.6375027688396857</v>
      </c>
      <c r="BE49" s="6">
        <f t="shared" si="10"/>
        <v>-1.2557814290198834</v>
      </c>
      <c r="BF49" s="6">
        <f t="shared" si="11"/>
        <v>3.5634995058006531</v>
      </c>
      <c r="BG49" s="6">
        <f t="shared" si="12"/>
        <v>-18.586802814775641</v>
      </c>
      <c r="BH49" s="6">
        <f t="shared" si="13"/>
        <v>12.032195843590891</v>
      </c>
      <c r="BI49" s="6">
        <f t="shared" si="14"/>
        <v>16.109044809387761</v>
      </c>
      <c r="BJ49" s="6">
        <f t="shared" si="15"/>
        <v>7.8550563591689748</v>
      </c>
      <c r="BK49" s="6">
        <f t="shared" si="16"/>
        <v>2.2155786096225407</v>
      </c>
      <c r="BL49" s="6">
        <f t="shared" si="17"/>
        <v>15.075208972873192</v>
      </c>
      <c r="BM49" s="6">
        <f t="shared" si="18"/>
        <v>12.393790976030896</v>
      </c>
      <c r="BO49" s="4" t="s">
        <v>18</v>
      </c>
      <c r="BP49" s="2">
        <f t="shared" si="37"/>
        <v>6.6666666666666666E-2</v>
      </c>
    </row>
    <row r="50" spans="1:74" x14ac:dyDescent="0.3">
      <c r="A50" s="1">
        <v>43475</v>
      </c>
      <c r="B50" s="3">
        <v>9199.5849999999991</v>
      </c>
      <c r="C50" s="3">
        <v>1.0064</v>
      </c>
      <c r="D50" s="3">
        <v>3037.56</v>
      </c>
      <c r="E50" s="3">
        <v>1776.66</v>
      </c>
      <c r="F50" s="3">
        <v>64.44</v>
      </c>
      <c r="G50" s="3">
        <v>54.18</v>
      </c>
      <c r="H50" s="3">
        <v>1511.4</v>
      </c>
      <c r="I50" s="3">
        <v>1260.1099999999999</v>
      </c>
      <c r="J50" s="3">
        <v>9.0690000000000008</v>
      </c>
      <c r="K50" s="3">
        <v>115.96</v>
      </c>
      <c r="L50" s="3">
        <v>14443.3711</v>
      </c>
      <c r="M50" s="3">
        <v>32.995699999999999</v>
      </c>
      <c r="N50" s="3">
        <v>117.1448</v>
      </c>
      <c r="O50" s="3">
        <v>1440.5392999999999</v>
      </c>
      <c r="P50" s="3">
        <v>309.5421</v>
      </c>
      <c r="R50" s="6">
        <f t="shared" si="19"/>
        <v>-4.4761098043072707</v>
      </c>
      <c r="S50" s="6">
        <f t="shared" si="20"/>
        <v>0.26900468267410105</v>
      </c>
      <c r="T50" s="6">
        <f t="shared" si="21"/>
        <v>3.7963956452505832</v>
      </c>
      <c r="U50" s="6">
        <f t="shared" si="22"/>
        <v>2.0829932049393207E-2</v>
      </c>
      <c r="V50" s="6">
        <f t="shared" si="23"/>
        <v>9.1278577476714631</v>
      </c>
      <c r="W50" s="6">
        <f t="shared" si="24"/>
        <v>-1.6696914700544463</v>
      </c>
      <c r="X50" s="6">
        <f t="shared" si="25"/>
        <v>-0.50687907313540226</v>
      </c>
      <c r="Y50" s="6">
        <f t="shared" si="26"/>
        <v>6.0609376315124974</v>
      </c>
      <c r="Z50" s="6">
        <f t="shared" si="27"/>
        <v>-16.535520030922989</v>
      </c>
      <c r="AA50" s="6">
        <f t="shared" si="28"/>
        <v>13.708347306634039</v>
      </c>
      <c r="AB50" s="6">
        <f t="shared" si="29"/>
        <v>17.883502815795048</v>
      </c>
      <c r="AC50" s="6">
        <f t="shared" si="30"/>
        <v>8.9974233615222055</v>
      </c>
      <c r="AD50" s="6">
        <f t="shared" si="31"/>
        <v>3.5598224862533057</v>
      </c>
      <c r="AE50" s="6">
        <f t="shared" si="32"/>
        <v>17.93353822072168</v>
      </c>
      <c r="AF50" s="6">
        <f t="shared" si="33"/>
        <v>14.077034090942586</v>
      </c>
      <c r="AY50" s="6">
        <f t="shared" si="4"/>
        <v>-28.56065473107784</v>
      </c>
      <c r="AZ50" s="6">
        <f t="shared" si="5"/>
        <v>-0.47997090421190741</v>
      </c>
      <c r="BA50" s="6">
        <f t="shared" si="6"/>
        <v>2.2682069928345028</v>
      </c>
      <c r="BB50" s="6">
        <f t="shared" si="7"/>
        <v>-1.8906026725011529</v>
      </c>
      <c r="BC50" s="6">
        <f t="shared" si="8"/>
        <v>-1.1068810322151574</v>
      </c>
      <c r="BD50" s="6">
        <f t="shared" si="9"/>
        <v>-0.14056877386828925</v>
      </c>
      <c r="BE50" s="6">
        <f t="shared" si="10"/>
        <v>-3.7792053861875199</v>
      </c>
      <c r="BF50" s="6">
        <f t="shared" si="11"/>
        <v>1.0617749588601439</v>
      </c>
      <c r="BG50" s="6">
        <f t="shared" si="12"/>
        <v>1.706573650153294</v>
      </c>
      <c r="BH50" s="6">
        <f t="shared" si="13"/>
        <v>4.6443038663807874</v>
      </c>
      <c r="BI50" s="6">
        <f t="shared" si="14"/>
        <v>-5.0731165861899523</v>
      </c>
      <c r="BJ50" s="6">
        <f t="shared" si="15"/>
        <v>-0.7514069681669695</v>
      </c>
      <c r="BK50" s="6">
        <f t="shared" si="16"/>
        <v>-2.6858313820087263</v>
      </c>
      <c r="BL50" s="6">
        <f t="shared" si="17"/>
        <v>3.0692146935073747</v>
      </c>
      <c r="BM50" s="6">
        <f t="shared" si="18"/>
        <v>7.7437782821777503</v>
      </c>
      <c r="BO50" s="4" t="s">
        <v>20</v>
      </c>
      <c r="BP50" s="2">
        <f t="shared" si="37"/>
        <v>6.6666666666666666E-2</v>
      </c>
    </row>
    <row r="51" spans="1:74" x14ac:dyDescent="0.3">
      <c r="A51" s="1">
        <v>43476</v>
      </c>
      <c r="B51" s="3">
        <v>7569.6298999999999</v>
      </c>
      <c r="C51" s="3">
        <v>1.0017</v>
      </c>
      <c r="D51" s="3">
        <v>3140.98</v>
      </c>
      <c r="E51" s="3">
        <v>1800.8</v>
      </c>
      <c r="F51" s="3">
        <v>64.400000000000006</v>
      </c>
      <c r="G51" s="3">
        <v>55.17</v>
      </c>
      <c r="H51" s="3">
        <v>1465.6</v>
      </c>
      <c r="I51" s="3">
        <v>1304.96</v>
      </c>
      <c r="J51" s="3">
        <v>9.4098000000000006</v>
      </c>
      <c r="K51" s="3">
        <v>123.28919999999999</v>
      </c>
      <c r="L51" s="3">
        <v>13966.9336</v>
      </c>
      <c r="M51" s="3">
        <v>33.124699999999997</v>
      </c>
      <c r="N51" s="3">
        <v>115.5732</v>
      </c>
      <c r="O51" s="3">
        <v>1525.9278999999999</v>
      </c>
      <c r="P51" s="3">
        <v>338.72269999999997</v>
      </c>
      <c r="R51" s="6">
        <f t="shared" si="19"/>
        <v>-17.717702483318533</v>
      </c>
      <c r="S51" s="6">
        <f t="shared" si="20"/>
        <v>-0.4670111287758294</v>
      </c>
      <c r="T51" s="6">
        <f t="shared" si="21"/>
        <v>3.404706409091518</v>
      </c>
      <c r="U51" s="6">
        <f t="shared" si="22"/>
        <v>1.3587293010480339</v>
      </c>
      <c r="V51" s="6">
        <f t="shared" si="23"/>
        <v>-6.2073246430771611E-2</v>
      </c>
      <c r="W51" s="6">
        <f t="shared" si="24"/>
        <v>1.8272425249169499</v>
      </c>
      <c r="X51" s="6">
        <f t="shared" si="25"/>
        <v>-3.0303030303030387</v>
      </c>
      <c r="Y51" s="6">
        <f t="shared" si="26"/>
        <v>3.5592130845719883</v>
      </c>
      <c r="Z51" s="6">
        <f t="shared" si="27"/>
        <v>3.7578564340059462</v>
      </c>
      <c r="AA51" s="6">
        <f t="shared" si="28"/>
        <v>6.3204553294239352</v>
      </c>
      <c r="AB51" s="6">
        <f t="shared" si="29"/>
        <v>-3.2986585797826651</v>
      </c>
      <c r="AC51" s="6">
        <f t="shared" si="30"/>
        <v>0.39096003418626069</v>
      </c>
      <c r="AD51" s="6">
        <f t="shared" si="31"/>
        <v>-1.3415875053779613</v>
      </c>
      <c r="AE51" s="6">
        <f t="shared" si="32"/>
        <v>5.9275439413558617</v>
      </c>
      <c r="AF51" s="6">
        <f t="shared" si="33"/>
        <v>9.4270213970894403</v>
      </c>
      <c r="AY51" s="6">
        <f t="shared" si="4"/>
        <v>12.683949642120405</v>
      </c>
      <c r="AZ51" s="6">
        <f t="shared" si="5"/>
        <v>-0.12277309279657447</v>
      </c>
      <c r="BA51" s="6">
        <f t="shared" si="6"/>
        <v>1.555017244148331</v>
      </c>
      <c r="BB51" s="6">
        <f t="shared" si="7"/>
        <v>8.2966475910887567</v>
      </c>
      <c r="BC51" s="6">
        <f t="shared" si="8"/>
        <v>3.768856810488896</v>
      </c>
      <c r="BD51" s="6">
        <f t="shared" si="9"/>
        <v>-8.5112225730284887</v>
      </c>
      <c r="BE51" s="6">
        <f t="shared" si="10"/>
        <v>7.2546456790500224</v>
      </c>
      <c r="BF51" s="6">
        <f t="shared" si="11"/>
        <v>7.4086126344647214</v>
      </c>
      <c r="BG51" s="6">
        <f t="shared" si="12"/>
        <v>9.4441793938769347</v>
      </c>
      <c r="BH51" s="6">
        <f t="shared" si="13"/>
        <v>-1.2207993316318013</v>
      </c>
      <c r="BI51" s="6">
        <f t="shared" si="14"/>
        <v>4.9025150981258365</v>
      </c>
      <c r="BJ51" s="6">
        <f t="shared" si="15"/>
        <v>-3.4801994959305267</v>
      </c>
      <c r="BK51" s="6">
        <f t="shared" si="16"/>
        <v>0.75312817848236868</v>
      </c>
      <c r="BL51" s="6">
        <f t="shared" si="17"/>
        <v>-11.851657176382975</v>
      </c>
      <c r="BM51" s="6">
        <f t="shared" si="18"/>
        <v>-8.5283408895810418</v>
      </c>
      <c r="BO51" s="4" t="s">
        <v>22</v>
      </c>
      <c r="BP51" s="2">
        <f t="shared" si="37"/>
        <v>6.6666666666666666E-2</v>
      </c>
    </row>
    <row r="52" spans="1:74" x14ac:dyDescent="0.3">
      <c r="A52" s="1">
        <v>43831</v>
      </c>
      <c r="B52" s="3">
        <v>9350.5293000000001</v>
      </c>
      <c r="C52" s="3">
        <v>1.0005999999999999</v>
      </c>
      <c r="D52" s="3">
        <v>3225.52</v>
      </c>
      <c r="E52" s="3">
        <v>2008.72</v>
      </c>
      <c r="F52" s="3">
        <v>67.5</v>
      </c>
      <c r="G52" s="3">
        <v>51.56</v>
      </c>
      <c r="H52" s="3">
        <v>1582.9</v>
      </c>
      <c r="I52" s="3">
        <v>1434.23</v>
      </c>
      <c r="J52" s="3">
        <v>10.4915</v>
      </c>
      <c r="K52" s="3">
        <v>123.8506</v>
      </c>
      <c r="L52" s="3">
        <v>14899.502</v>
      </c>
      <c r="M52" s="3">
        <v>32.350299999999997</v>
      </c>
      <c r="N52" s="3">
        <v>117.99720000000001</v>
      </c>
      <c r="O52" s="3">
        <v>1388.6962000000001</v>
      </c>
      <c r="P52" s="3">
        <v>315.53680000000003</v>
      </c>
      <c r="R52" s="6">
        <f t="shared" si="19"/>
        <v>23.526901889879714</v>
      </c>
      <c r="S52" s="6">
        <f t="shared" si="20"/>
        <v>-0.10981331736049649</v>
      </c>
      <c r="T52" s="6">
        <f t="shared" si="21"/>
        <v>2.6915166604053464</v>
      </c>
      <c r="U52" s="6">
        <f t="shared" si="22"/>
        <v>11.545979564637943</v>
      </c>
      <c r="V52" s="6">
        <f t="shared" si="23"/>
        <v>4.8136645962732816</v>
      </c>
      <c r="W52" s="6">
        <f t="shared" si="24"/>
        <v>-6.5434112742432493</v>
      </c>
      <c r="X52" s="6">
        <f t="shared" si="25"/>
        <v>8.0035480349345036</v>
      </c>
      <c r="Y52" s="6">
        <f t="shared" si="26"/>
        <v>9.9060507601765657</v>
      </c>
      <c r="Z52" s="6">
        <f t="shared" si="27"/>
        <v>11.495462177729587</v>
      </c>
      <c r="AA52" s="6">
        <f t="shared" si="28"/>
        <v>0.45535213141134623</v>
      </c>
      <c r="AB52" s="6">
        <f t="shared" si="29"/>
        <v>6.6769731045331238</v>
      </c>
      <c r="AC52" s="6">
        <f t="shared" si="30"/>
        <v>-2.3378324935772965</v>
      </c>
      <c r="AD52" s="6">
        <f t="shared" si="31"/>
        <v>2.0973720551131336</v>
      </c>
      <c r="AE52" s="6">
        <f t="shared" si="32"/>
        <v>-8.9933279285344891</v>
      </c>
      <c r="AF52" s="6">
        <f t="shared" si="33"/>
        <v>-6.8450977746693509</v>
      </c>
      <c r="AY52" s="6">
        <f t="shared" si="4"/>
        <v>-18.874802380564091</v>
      </c>
      <c r="AZ52" s="6">
        <f t="shared" si="5"/>
        <v>0.56669243323871887</v>
      </c>
      <c r="BA52" s="6">
        <f t="shared" si="6"/>
        <v>-9.547546317221828</v>
      </c>
      <c r="BB52" s="6">
        <f t="shared" si="7"/>
        <v>-9.4707067793957016</v>
      </c>
      <c r="BC52" s="6">
        <f t="shared" si="8"/>
        <v>-9.8003633413399349</v>
      </c>
      <c r="BD52" s="6">
        <f t="shared" si="9"/>
        <v>-15.156329529972213</v>
      </c>
      <c r="BE52" s="6">
        <f t="shared" si="10"/>
        <v>-1.9365958298879073</v>
      </c>
      <c r="BF52" s="6">
        <f t="shared" si="11"/>
        <v>-9.114229016991489</v>
      </c>
      <c r="BG52" s="6">
        <f t="shared" si="12"/>
        <v>-10.171189374902561</v>
      </c>
      <c r="BH52" s="6">
        <f t="shared" si="13"/>
        <v>-13.390103595693299</v>
      </c>
      <c r="BI52" s="6">
        <f t="shared" si="14"/>
        <v>0.95610171297125746</v>
      </c>
      <c r="BJ52" s="6">
        <f t="shared" si="15"/>
        <v>-10.433161832694829</v>
      </c>
      <c r="BK52" s="6">
        <f t="shared" si="16"/>
        <v>-9.9442784537224291</v>
      </c>
      <c r="BL52" s="6">
        <f t="shared" si="17"/>
        <v>-8.7379737662103913</v>
      </c>
      <c r="BM52" s="6">
        <f t="shared" si="18"/>
        <v>-6.5348800713617905</v>
      </c>
      <c r="BO52" s="4" t="s">
        <v>23</v>
      </c>
      <c r="BP52" s="2">
        <f t="shared" si="37"/>
        <v>6.6666666666666666E-2</v>
      </c>
    </row>
    <row r="53" spans="1:74" x14ac:dyDescent="0.3">
      <c r="A53" s="1">
        <v>43832</v>
      </c>
      <c r="B53" s="3">
        <v>8599.5087999999996</v>
      </c>
      <c r="C53" s="3">
        <v>1.0064</v>
      </c>
      <c r="D53" s="3">
        <v>2954.22</v>
      </c>
      <c r="E53" s="3">
        <v>1883.75</v>
      </c>
      <c r="F53" s="3">
        <v>61.59</v>
      </c>
      <c r="G53" s="3">
        <v>44.76</v>
      </c>
      <c r="H53" s="3">
        <v>1564.1</v>
      </c>
      <c r="I53" s="3">
        <v>1339.33</v>
      </c>
      <c r="J53" s="3">
        <v>9.6395999999999997</v>
      </c>
      <c r="K53" s="3">
        <v>109.3428</v>
      </c>
      <c r="L53" s="3">
        <v>15306.3418</v>
      </c>
      <c r="M53" s="3">
        <v>29.3447</v>
      </c>
      <c r="N53" s="3">
        <v>107.8494</v>
      </c>
      <c r="O53" s="3">
        <v>1307.0458000000001</v>
      </c>
      <c r="P53" s="3">
        <v>300.22809999999998</v>
      </c>
      <c r="R53" s="6">
        <f t="shared" si="19"/>
        <v>-8.0318501328047844</v>
      </c>
      <c r="S53" s="6">
        <f t="shared" si="20"/>
        <v>0.57965220867479683</v>
      </c>
      <c r="T53" s="6">
        <f t="shared" si="21"/>
        <v>-8.4110469009648128</v>
      </c>
      <c r="U53" s="6">
        <f t="shared" si="22"/>
        <v>-6.2213748058465139</v>
      </c>
      <c r="V53" s="6">
        <f t="shared" si="23"/>
        <v>-8.7555555555555493</v>
      </c>
      <c r="W53" s="6">
        <f t="shared" si="24"/>
        <v>-13.188518231186974</v>
      </c>
      <c r="X53" s="6">
        <f t="shared" si="25"/>
        <v>-1.1876934740034262</v>
      </c>
      <c r="Y53" s="6">
        <f t="shared" si="26"/>
        <v>-6.6167908912796447</v>
      </c>
      <c r="Z53" s="6">
        <f t="shared" si="27"/>
        <v>-8.119906591049908</v>
      </c>
      <c r="AA53" s="6">
        <f t="shared" si="28"/>
        <v>-11.713952132650151</v>
      </c>
      <c r="AB53" s="6">
        <f t="shared" si="29"/>
        <v>2.7305597193785447</v>
      </c>
      <c r="AC53" s="6">
        <f t="shared" si="30"/>
        <v>-9.2907948303415981</v>
      </c>
      <c r="AD53" s="6">
        <f t="shared" si="31"/>
        <v>-8.6000345770916642</v>
      </c>
      <c r="AE53" s="6">
        <f t="shared" si="32"/>
        <v>-5.8796445183619035</v>
      </c>
      <c r="AF53" s="6">
        <f t="shared" si="33"/>
        <v>-4.8516369564501005</v>
      </c>
      <c r="AY53" s="6">
        <f t="shared" si="4"/>
        <v>-10.156344426624209</v>
      </c>
      <c r="AZ53" s="6">
        <f t="shared" si="5"/>
        <v>-0.14213306637405634</v>
      </c>
      <c r="BA53" s="6">
        <f t="shared" si="6"/>
        <v>-2.5510860076415414</v>
      </c>
      <c r="BB53" s="6">
        <f t="shared" si="7"/>
        <v>28.084443739788565</v>
      </c>
      <c r="BC53" s="6">
        <f t="shared" si="8"/>
        <v>-6.7762576964841781</v>
      </c>
      <c r="BD53" s="6">
        <f t="shared" si="9"/>
        <v>-59.876658483771827</v>
      </c>
      <c r="BE53" s="6">
        <f t="shared" si="10"/>
        <v>6.9296348220453305</v>
      </c>
      <c r="BF53" s="6">
        <f t="shared" si="11"/>
        <v>-1.8008211605128182</v>
      </c>
      <c r="BG53" s="6">
        <f t="shared" si="12"/>
        <v>-10.392915216733682</v>
      </c>
      <c r="BH53" s="6">
        <f t="shared" si="13"/>
        <v>-19.202591246915521</v>
      </c>
      <c r="BI53" s="6">
        <f t="shared" si="14"/>
        <v>11.82474830427368</v>
      </c>
      <c r="BJ53" s="6">
        <f t="shared" si="15"/>
        <v>13.639177876279026</v>
      </c>
      <c r="BK53" s="6">
        <f t="shared" si="16"/>
        <v>2.7535999685830239</v>
      </c>
      <c r="BL53" s="6">
        <f t="shared" si="17"/>
        <v>7.4792350517345705</v>
      </c>
      <c r="BM53" s="6">
        <f t="shared" si="18"/>
        <v>-38.811946257622182</v>
      </c>
      <c r="BO53" s="4" t="s">
        <v>24</v>
      </c>
      <c r="BP53" s="2">
        <f t="shared" si="37"/>
        <v>6.6666666666666666E-2</v>
      </c>
    </row>
    <row r="54" spans="1:74" x14ac:dyDescent="0.3">
      <c r="A54" s="1">
        <v>43834</v>
      </c>
      <c r="B54" s="3">
        <v>8658.5537000000004</v>
      </c>
      <c r="C54" s="3">
        <v>1.0051000000000001</v>
      </c>
      <c r="D54" s="3">
        <v>2912.43</v>
      </c>
      <c r="E54" s="3">
        <v>2474</v>
      </c>
      <c r="F54" s="3">
        <v>58.06</v>
      </c>
      <c r="G54" s="3">
        <v>18.84</v>
      </c>
      <c r="H54" s="3">
        <v>1684.2</v>
      </c>
      <c r="I54" s="3">
        <v>1348.66</v>
      </c>
      <c r="J54" s="3">
        <v>8.8354999999999997</v>
      </c>
      <c r="K54" s="3">
        <v>90.178899999999999</v>
      </c>
      <c r="L54" s="3">
        <v>17387.882799999999</v>
      </c>
      <c r="M54" s="3">
        <v>33.682299999999998</v>
      </c>
      <c r="N54" s="3">
        <v>112.2689</v>
      </c>
      <c r="O54" s="3">
        <v>1442.1624999999999</v>
      </c>
      <c r="P54" s="3">
        <v>188.75729999999999</v>
      </c>
      <c r="R54" s="6">
        <f t="shared" si="19"/>
        <v>0.68660782113509899</v>
      </c>
      <c r="S54" s="6">
        <f t="shared" si="20"/>
        <v>-0.12917329093797836</v>
      </c>
      <c r="T54" s="6">
        <f t="shared" si="21"/>
        <v>-1.4145865913845257</v>
      </c>
      <c r="U54" s="6">
        <f t="shared" si="22"/>
        <v>31.333775713337751</v>
      </c>
      <c r="V54" s="6">
        <f t="shared" si="23"/>
        <v>-5.7314499106997925</v>
      </c>
      <c r="W54" s="6">
        <f t="shared" si="24"/>
        <v>-57.908847184986591</v>
      </c>
      <c r="X54" s="6">
        <f t="shared" si="25"/>
        <v>7.6785371779298117</v>
      </c>
      <c r="Y54" s="6">
        <f t="shared" si="26"/>
        <v>0.69661696519902616</v>
      </c>
      <c r="Z54" s="6">
        <f t="shared" si="27"/>
        <v>-8.3416324328810294</v>
      </c>
      <c r="AA54" s="6">
        <f t="shared" si="28"/>
        <v>-17.526439783872373</v>
      </c>
      <c r="AB54" s="6">
        <f t="shared" si="29"/>
        <v>13.599206310680966</v>
      </c>
      <c r="AC54" s="6">
        <f t="shared" si="30"/>
        <v>14.781544878632257</v>
      </c>
      <c r="AD54" s="6">
        <f t="shared" si="31"/>
        <v>4.0978438452137889</v>
      </c>
      <c r="AE54" s="6">
        <f t="shared" si="32"/>
        <v>10.337564299583057</v>
      </c>
      <c r="AF54" s="6">
        <f t="shared" si="33"/>
        <v>-37.128703142710492</v>
      </c>
      <c r="AY54" s="6">
        <f t="shared" si="4"/>
        <v>-1.5746041170547453</v>
      </c>
      <c r="AZ54" s="6">
        <f t="shared" si="5"/>
        <v>-0.71935714883177315</v>
      </c>
      <c r="BA54" s="6">
        <f t="shared" si="6"/>
        <v>3.3916780850048278</v>
      </c>
      <c r="BB54" s="6">
        <f t="shared" si="7"/>
        <v>-4.5278242936785293</v>
      </c>
      <c r="BC54" s="6">
        <f t="shared" si="8"/>
        <v>-1.8543151919159679</v>
      </c>
      <c r="BD54" s="6">
        <f t="shared" si="9"/>
        <v>86.407984879558725</v>
      </c>
      <c r="BE54" s="6">
        <f t="shared" si="10"/>
        <v>2.380179700878374</v>
      </c>
      <c r="BF54" s="6">
        <f t="shared" si="11"/>
        <v>3.4536540695041458</v>
      </c>
      <c r="BG54" s="6">
        <f t="shared" si="12"/>
        <v>-3.4603711206756911</v>
      </c>
      <c r="BH54" s="6">
        <f t="shared" si="13"/>
        <v>0.99842097019788167</v>
      </c>
      <c r="BI54" s="6">
        <f t="shared" si="14"/>
        <v>-3.915900436649578</v>
      </c>
      <c r="BJ54" s="6">
        <f t="shared" si="15"/>
        <v>-1.5856265184789016</v>
      </c>
      <c r="BK54" s="6">
        <f t="shared" si="16"/>
        <v>-2.3430066684635951</v>
      </c>
      <c r="BL54" s="6">
        <f t="shared" si="17"/>
        <v>-2.020608117254671</v>
      </c>
      <c r="BM54" s="6">
        <f t="shared" si="18"/>
        <v>-17.011339034910542</v>
      </c>
      <c r="BO54" s="4" t="s">
        <v>25</v>
      </c>
      <c r="BP54" s="2">
        <f t="shared" si="37"/>
        <v>6.6666666666666666E-2</v>
      </c>
    </row>
    <row r="55" spans="1:74" x14ac:dyDescent="0.3">
      <c r="A55" s="1">
        <v>43835</v>
      </c>
      <c r="B55" s="3">
        <v>9461.0586000000003</v>
      </c>
      <c r="C55" s="3">
        <v>0.998</v>
      </c>
      <c r="D55" s="3">
        <v>3044.31</v>
      </c>
      <c r="E55" s="3">
        <v>2442.3701000000001</v>
      </c>
      <c r="F55" s="3">
        <v>57.59</v>
      </c>
      <c r="G55" s="3">
        <v>35.49</v>
      </c>
      <c r="H55" s="3">
        <v>1736.9</v>
      </c>
      <c r="I55" s="3">
        <v>1428.92</v>
      </c>
      <c r="J55" s="3">
        <v>8.7110000000000003</v>
      </c>
      <c r="K55" s="3">
        <v>92.590800000000002</v>
      </c>
      <c r="L55" s="3">
        <v>17015.531299999999</v>
      </c>
      <c r="M55" s="3">
        <v>33.533000000000001</v>
      </c>
      <c r="N55" s="3">
        <v>111.1476</v>
      </c>
      <c r="O55" s="3">
        <v>1454.2438</v>
      </c>
      <c r="P55" s="3">
        <v>159.8244</v>
      </c>
      <c r="R55" s="6">
        <f t="shared" si="19"/>
        <v>9.2683481307045632</v>
      </c>
      <c r="S55" s="6">
        <f t="shared" si="20"/>
        <v>-0.70639737339569519</v>
      </c>
      <c r="T55" s="6">
        <f t="shared" si="21"/>
        <v>4.528177501261843</v>
      </c>
      <c r="U55" s="6">
        <f t="shared" si="22"/>
        <v>-1.278492320129343</v>
      </c>
      <c r="V55" s="6">
        <f t="shared" si="23"/>
        <v>-0.80950740613158212</v>
      </c>
      <c r="W55" s="6">
        <f t="shared" si="24"/>
        <v>88.375796178343961</v>
      </c>
      <c r="X55" s="6">
        <f t="shared" si="25"/>
        <v>3.1290820567628552</v>
      </c>
      <c r="Y55" s="6">
        <f t="shared" si="26"/>
        <v>5.9510921952159901</v>
      </c>
      <c r="Z55" s="6">
        <f t="shared" si="27"/>
        <v>-1.4090883368230389</v>
      </c>
      <c r="AA55" s="6">
        <f t="shared" si="28"/>
        <v>2.6745724332410292</v>
      </c>
      <c r="AB55" s="6">
        <f t="shared" si="29"/>
        <v>-2.1414424302422908</v>
      </c>
      <c r="AC55" s="6">
        <f t="shared" si="30"/>
        <v>-0.44325951612567138</v>
      </c>
      <c r="AD55" s="6">
        <f t="shared" si="31"/>
        <v>-0.99876279183283012</v>
      </c>
      <c r="AE55" s="6">
        <f t="shared" si="32"/>
        <v>0.83772113059381592</v>
      </c>
      <c r="AF55" s="6">
        <f t="shared" si="33"/>
        <v>-15.328095919998852</v>
      </c>
      <c r="AY55" s="6">
        <f t="shared" si="4"/>
        <v>-14.257637788339295</v>
      </c>
      <c r="AZ55" s="6">
        <f t="shared" si="5"/>
        <v>0.17742098608696774</v>
      </c>
      <c r="BA55" s="6">
        <f t="shared" si="6"/>
        <v>0.70234091209325089</v>
      </c>
      <c r="BB55" s="6">
        <f t="shared" si="7"/>
        <v>9.7073448216670499</v>
      </c>
      <c r="BC55" s="6">
        <f t="shared" si="8"/>
        <v>4.8416308320311847</v>
      </c>
      <c r="BD55" s="6">
        <f t="shared" si="9"/>
        <v>8.6830762751792676</v>
      </c>
      <c r="BE55" s="6">
        <f t="shared" si="10"/>
        <v>2.480989981037621</v>
      </c>
      <c r="BF55" s="6">
        <f t="shared" si="11"/>
        <v>-3.5688766947010246</v>
      </c>
      <c r="BG55" s="6">
        <f t="shared" si="12"/>
        <v>5.5850391080082229</v>
      </c>
      <c r="BH55" s="6">
        <f t="shared" si="13"/>
        <v>-5.0160081226680768</v>
      </c>
      <c r="BI55" s="6">
        <f t="shared" si="14"/>
        <v>-3.1295164875961738</v>
      </c>
      <c r="BJ55" s="6">
        <f t="shared" si="15"/>
        <v>-14.618047675123348</v>
      </c>
      <c r="BK55" s="6">
        <f t="shared" si="16"/>
        <v>1.8045420620669752</v>
      </c>
      <c r="BL55" s="6">
        <f t="shared" si="17"/>
        <v>13.510150370218312</v>
      </c>
      <c r="BM55" s="6">
        <f t="shared" si="18"/>
        <v>8.9491133963594329</v>
      </c>
      <c r="BO55" s="10" t="s">
        <v>40</v>
      </c>
      <c r="BP55" s="2">
        <f>SUM(BP40:BP54)</f>
        <v>0.99999999999999989</v>
      </c>
    </row>
    <row r="56" spans="1:74" x14ac:dyDescent="0.3">
      <c r="A56" s="1">
        <v>43836</v>
      </c>
      <c r="B56" s="3">
        <v>9137.9932000000008</v>
      </c>
      <c r="C56" s="3">
        <v>0.99990000000000001</v>
      </c>
      <c r="D56" s="3">
        <v>3100.29</v>
      </c>
      <c r="E56" s="3">
        <v>2758.8200999999999</v>
      </c>
      <c r="F56" s="3">
        <v>60.98</v>
      </c>
      <c r="G56" s="3">
        <v>39.270000000000003</v>
      </c>
      <c r="H56" s="3">
        <v>1793</v>
      </c>
      <c r="I56" s="3">
        <v>1413.61</v>
      </c>
      <c r="J56" s="3">
        <v>9.3762000000000008</v>
      </c>
      <c r="K56" s="3">
        <v>89.498400000000004</v>
      </c>
      <c r="L56" s="3">
        <v>16784.960899999998</v>
      </c>
      <c r="M56" s="3">
        <v>29.014199999999999</v>
      </c>
      <c r="N56" s="3">
        <v>114.6474</v>
      </c>
      <c r="O56" s="3">
        <v>1692.2814000000001</v>
      </c>
      <c r="P56" s="3">
        <v>176.8175</v>
      </c>
      <c r="R56" s="6">
        <f t="shared" si="19"/>
        <v>-3.414685540579987</v>
      </c>
      <c r="S56" s="6">
        <f t="shared" si="20"/>
        <v>0.19038076152304573</v>
      </c>
      <c r="T56" s="6">
        <f t="shared" si="21"/>
        <v>1.8388403283502663</v>
      </c>
      <c r="U56" s="6">
        <f t="shared" si="22"/>
        <v>12.956676795216238</v>
      </c>
      <c r="V56" s="6">
        <f t="shared" si="23"/>
        <v>5.8864386178155703</v>
      </c>
      <c r="W56" s="6">
        <f t="shared" si="24"/>
        <v>10.650887573964507</v>
      </c>
      <c r="X56" s="6">
        <f t="shared" si="25"/>
        <v>3.2298923369221022</v>
      </c>
      <c r="Y56" s="6">
        <f t="shared" si="26"/>
        <v>-1.0714385689891803</v>
      </c>
      <c r="Z56" s="6">
        <f t="shared" si="27"/>
        <v>7.6363218918608755</v>
      </c>
      <c r="AA56" s="6">
        <f t="shared" si="28"/>
        <v>-3.3398566596249291</v>
      </c>
      <c r="AB56" s="6">
        <f t="shared" si="29"/>
        <v>-1.3550584811888866</v>
      </c>
      <c r="AC56" s="6">
        <f t="shared" si="30"/>
        <v>-13.475680672770117</v>
      </c>
      <c r="AD56" s="6">
        <f t="shared" si="31"/>
        <v>3.1487859386977401</v>
      </c>
      <c r="AE56" s="6">
        <f t="shared" si="32"/>
        <v>16.3684796180668</v>
      </c>
      <c r="AF56" s="6">
        <f t="shared" si="33"/>
        <v>10.632356511271123</v>
      </c>
      <c r="AY56" s="6">
        <f t="shared" si="4"/>
        <v>13.073388596092483</v>
      </c>
      <c r="AZ56" s="6">
        <f t="shared" si="5"/>
        <v>7.0422247639476375E-3</v>
      </c>
      <c r="BA56" s="6">
        <f t="shared" si="6"/>
        <v>4.373630281287415</v>
      </c>
      <c r="BB56" s="6">
        <f t="shared" si="7"/>
        <v>11.462022347814514</v>
      </c>
      <c r="BC56" s="6">
        <f t="shared" si="8"/>
        <v>1.1198363598371335</v>
      </c>
      <c r="BD56" s="6">
        <f t="shared" si="9"/>
        <v>0.57866183592319875</v>
      </c>
      <c r="BE56" s="6">
        <f t="shared" si="10"/>
        <v>8.7212593842158999</v>
      </c>
      <c r="BF56" s="6">
        <f t="shared" si="11"/>
        <v>2.4084411479209296</v>
      </c>
      <c r="BG56" s="6">
        <f t="shared" si="12"/>
        <v>30.971690275595737</v>
      </c>
      <c r="BH56" s="6">
        <f t="shared" si="13"/>
        <v>1.066802600940113</v>
      </c>
      <c r="BI56" s="6">
        <f t="shared" si="14"/>
        <v>-5.216026940893137</v>
      </c>
      <c r="BJ56" s="6">
        <f t="shared" si="15"/>
        <v>16.533460695808355</v>
      </c>
      <c r="BK56" s="6">
        <f t="shared" si="16"/>
        <v>8.3152861257940671</v>
      </c>
      <c r="BL56" s="6">
        <f t="shared" si="17"/>
        <v>18.443240337446234</v>
      </c>
      <c r="BM56" s="6">
        <f t="shared" si="18"/>
        <v>5.6017258502642733</v>
      </c>
    </row>
    <row r="57" spans="1:74" x14ac:dyDescent="0.3">
      <c r="A57" s="1">
        <v>43837</v>
      </c>
      <c r="B57" s="3">
        <v>11323.4668</v>
      </c>
      <c r="C57" s="3">
        <v>1.0001</v>
      </c>
      <c r="D57" s="3">
        <v>3271.12</v>
      </c>
      <c r="E57" s="3">
        <v>3164.6799000000001</v>
      </c>
      <c r="F57" s="3">
        <v>62.3</v>
      </c>
      <c r="G57" s="3">
        <v>40.270000000000003</v>
      </c>
      <c r="H57" s="3">
        <v>1962.8</v>
      </c>
      <c r="I57" s="3">
        <v>1482.96</v>
      </c>
      <c r="J57" s="3">
        <v>12.4725</v>
      </c>
      <c r="K57" s="3">
        <v>91.953299999999999</v>
      </c>
      <c r="L57" s="3">
        <v>16207.294900000001</v>
      </c>
      <c r="M57" s="3">
        <v>34.142699999999998</v>
      </c>
      <c r="N57" s="3">
        <v>125.7218</v>
      </c>
      <c r="O57" s="3">
        <v>2052.7638999999999</v>
      </c>
      <c r="P57" s="3">
        <v>189.6986</v>
      </c>
      <c r="R57" s="6">
        <f t="shared" si="19"/>
        <v>23.916340843851792</v>
      </c>
      <c r="S57" s="6">
        <f t="shared" si="20"/>
        <v>2.0002000200025627E-2</v>
      </c>
      <c r="T57" s="6">
        <f t="shared" si="21"/>
        <v>5.5101296975444303</v>
      </c>
      <c r="U57" s="6">
        <f t="shared" si="22"/>
        <v>14.7113543213637</v>
      </c>
      <c r="V57" s="6">
        <f t="shared" si="23"/>
        <v>2.1646441456215193</v>
      </c>
      <c r="W57" s="6">
        <f t="shared" si="24"/>
        <v>2.5464731347084379</v>
      </c>
      <c r="X57" s="6">
        <f t="shared" si="25"/>
        <v>9.4701617401003801</v>
      </c>
      <c r="Y57" s="6">
        <f t="shared" si="26"/>
        <v>4.9058792736327739</v>
      </c>
      <c r="Z57" s="6">
        <f t="shared" si="27"/>
        <v>33.02297305944839</v>
      </c>
      <c r="AA57" s="6">
        <f t="shared" si="28"/>
        <v>2.7429540639832606</v>
      </c>
      <c r="AB57" s="6">
        <f t="shared" si="29"/>
        <v>-3.4415689344858502</v>
      </c>
      <c r="AC57" s="6">
        <f t="shared" si="30"/>
        <v>17.675827698161584</v>
      </c>
      <c r="AD57" s="6">
        <f t="shared" si="31"/>
        <v>9.6595300024248321</v>
      </c>
      <c r="AE57" s="6">
        <f t="shared" si="32"/>
        <v>21.301569585294722</v>
      </c>
      <c r="AF57" s="6">
        <f t="shared" si="33"/>
        <v>7.2849689651759642</v>
      </c>
      <c r="AY57" s="6">
        <f t="shared" si="4"/>
        <v>-7.6870857069575091</v>
      </c>
      <c r="AZ57" s="6">
        <f t="shared" si="5"/>
        <v>0.29700922766361909</v>
      </c>
      <c r="BA57" s="6">
        <f t="shared" si="6"/>
        <v>5.8699693161649069</v>
      </c>
      <c r="BB57" s="6">
        <f t="shared" si="7"/>
        <v>5.7967677599499146</v>
      </c>
      <c r="BC57" s="6">
        <f t="shared" si="8"/>
        <v>2.3420300954355096</v>
      </c>
      <c r="BD57" s="6">
        <f t="shared" si="9"/>
        <v>3.8429659547533621</v>
      </c>
      <c r="BE57" s="6">
        <f t="shared" si="10"/>
        <v>-0.50435375184943687</v>
      </c>
      <c r="BF57" s="6">
        <f t="shared" si="11"/>
        <v>7.6997418386836864</v>
      </c>
      <c r="BG57" s="6">
        <f t="shared" si="12"/>
        <v>-3.9971637219164009</v>
      </c>
      <c r="BH57" s="6">
        <f t="shared" si="13"/>
        <v>3.0075303624051903</v>
      </c>
      <c r="BI57" s="6">
        <f t="shared" si="14"/>
        <v>-5.2403991364104234</v>
      </c>
      <c r="BJ57" s="6">
        <f t="shared" si="15"/>
        <v>-1.9232074162630748</v>
      </c>
      <c r="BK57" s="6">
        <f t="shared" si="16"/>
        <v>4.8200808466869063</v>
      </c>
      <c r="BL57" s="6">
        <f t="shared" si="17"/>
        <v>-1.8224478198869045</v>
      </c>
      <c r="BM57" s="6">
        <f t="shared" si="18"/>
        <v>9.0506262968815498</v>
      </c>
      <c r="BO57" s="11" t="s">
        <v>41</v>
      </c>
      <c r="BP57">
        <f t="array" ref="BP57">MMULT(TRANSPOSE(BP40:BP54),$BP$22:$BP$36)</f>
        <v>27.224622779371842</v>
      </c>
    </row>
    <row r="58" spans="1:74" x14ac:dyDescent="0.3">
      <c r="A58" s="1">
        <v>43838</v>
      </c>
      <c r="B58" s="3">
        <v>11680.820299999999</v>
      </c>
      <c r="C58" s="3">
        <v>1.0032000000000001</v>
      </c>
      <c r="D58" s="3">
        <v>3500.31</v>
      </c>
      <c r="E58" s="3">
        <v>3450.96</v>
      </c>
      <c r="F58" s="3">
        <v>64.41</v>
      </c>
      <c r="G58" s="3">
        <v>42.61</v>
      </c>
      <c r="H58" s="3">
        <v>1967.6</v>
      </c>
      <c r="I58" s="3">
        <v>1634.1801</v>
      </c>
      <c r="J58" s="3">
        <v>12.229799999999999</v>
      </c>
      <c r="K58" s="3">
        <v>96.260099999999994</v>
      </c>
      <c r="L58" s="3">
        <v>15645.559600000001</v>
      </c>
      <c r="M58" s="3">
        <v>33.876100000000001</v>
      </c>
      <c r="N58" s="3">
        <v>133.4717</v>
      </c>
      <c r="O58" s="3">
        <v>2074.0281</v>
      </c>
      <c r="P58" s="3">
        <v>210.06059999999999</v>
      </c>
      <c r="R58" s="6">
        <f t="shared" si="19"/>
        <v>3.1558665408017994</v>
      </c>
      <c r="S58" s="6">
        <f t="shared" si="20"/>
        <v>0.3099690030996971</v>
      </c>
      <c r="T58" s="6">
        <f t="shared" si="21"/>
        <v>7.0064687324219221</v>
      </c>
      <c r="U58" s="6">
        <f t="shared" si="22"/>
        <v>9.0460997334991013</v>
      </c>
      <c r="V58" s="6">
        <f t="shared" si="23"/>
        <v>3.3868378812198952</v>
      </c>
      <c r="W58" s="6">
        <f t="shared" si="24"/>
        <v>5.8107772535386015</v>
      </c>
      <c r="X58" s="6">
        <f t="shared" si="25"/>
        <v>0.24454860403504419</v>
      </c>
      <c r="Y58" s="6">
        <f t="shared" si="26"/>
        <v>10.197179964395531</v>
      </c>
      <c r="Z58" s="6">
        <f t="shared" si="27"/>
        <v>-1.9458809380637487</v>
      </c>
      <c r="AA58" s="6">
        <f t="shared" si="28"/>
        <v>4.6836818254483381</v>
      </c>
      <c r="AB58" s="6">
        <f t="shared" si="29"/>
        <v>-3.4659411300031362</v>
      </c>
      <c r="AC58" s="6">
        <f t="shared" si="30"/>
        <v>-0.7808404139098446</v>
      </c>
      <c r="AD58" s="6">
        <f t="shared" si="31"/>
        <v>6.1643247233176712</v>
      </c>
      <c r="AE58" s="6">
        <f t="shared" si="32"/>
        <v>1.0358814279615824</v>
      </c>
      <c r="AF58" s="6">
        <f t="shared" si="33"/>
        <v>10.73386941179324</v>
      </c>
      <c r="AY58" s="6">
        <f t="shared" si="4"/>
        <v>-18.516463841803766</v>
      </c>
      <c r="AZ58" s="6">
        <f t="shared" si="5"/>
        <v>-0.19238561275665725</v>
      </c>
      <c r="BA58" s="6">
        <f t="shared" si="6"/>
        <v>-5.0592948258064556</v>
      </c>
      <c r="BB58" s="6">
        <f t="shared" si="7"/>
        <v>-12.007184860861699</v>
      </c>
      <c r="BC58" s="6">
        <f t="shared" si="8"/>
        <v>-0.92060346968440077</v>
      </c>
      <c r="BD58" s="6">
        <f t="shared" si="9"/>
        <v>-7.5768232678065992</v>
      </c>
      <c r="BE58" s="6">
        <f t="shared" si="10"/>
        <v>-4.8198517358397499</v>
      </c>
      <c r="BF58" s="6">
        <f t="shared" si="11"/>
        <v>-12.568549626824861</v>
      </c>
      <c r="BG58" s="6">
        <f t="shared" si="12"/>
        <v>7.552308444131457</v>
      </c>
      <c r="BH58" s="6">
        <f t="shared" si="13"/>
        <v>-5.588779852168031</v>
      </c>
      <c r="BI58" s="6">
        <f t="shared" si="14"/>
        <v>-1.9681909298368887</v>
      </c>
      <c r="BJ58" s="6">
        <f t="shared" si="15"/>
        <v>-4.0267013855909717</v>
      </c>
      <c r="BK58" s="6">
        <f t="shared" si="16"/>
        <v>-0.86713899222456625</v>
      </c>
      <c r="BL58" s="6">
        <f t="shared" si="17"/>
        <v>4.5261994381418456</v>
      </c>
      <c r="BM58" s="6">
        <f t="shared" si="18"/>
        <v>-14.23043187853513</v>
      </c>
      <c r="BO58" s="11" t="s">
        <v>42</v>
      </c>
      <c r="BP58">
        <f t="array" ref="BP58">SQRT(MMULT(MMULT(TRANSPOSE(BP40:BP54),$BP$3:$CD$17),BP40:BP54))</f>
        <v>4.5170586604529639</v>
      </c>
    </row>
    <row r="59" spans="1:74" x14ac:dyDescent="0.3">
      <c r="A59" s="1">
        <v>43839</v>
      </c>
      <c r="B59" s="3">
        <v>10784.4912</v>
      </c>
      <c r="C59" s="3">
        <v>1.0014000000000001</v>
      </c>
      <c r="D59" s="3">
        <v>3363</v>
      </c>
      <c r="E59" s="3">
        <v>3148.73</v>
      </c>
      <c r="F59" s="3">
        <v>64.489999999999995</v>
      </c>
      <c r="G59" s="3">
        <v>40.22</v>
      </c>
      <c r="H59" s="3">
        <v>1887.5</v>
      </c>
      <c r="I59" s="3">
        <v>1469.6</v>
      </c>
      <c r="J59" s="3">
        <v>13.404299999999999</v>
      </c>
      <c r="K59" s="3">
        <v>92.493799999999993</v>
      </c>
      <c r="L59" s="3">
        <v>15615.249</v>
      </c>
      <c r="M59" s="3">
        <v>32.899000000000001</v>
      </c>
      <c r="N59" s="3">
        <v>134.10849999999999</v>
      </c>
      <c r="O59" s="3">
        <v>2227.1853000000001</v>
      </c>
      <c r="P59" s="3">
        <v>183.7039</v>
      </c>
      <c r="R59" s="6">
        <f t="shared" si="19"/>
        <v>-7.6735115940444576</v>
      </c>
      <c r="S59" s="6">
        <f t="shared" si="20"/>
        <v>-0.17942583732057926</v>
      </c>
      <c r="T59" s="6">
        <f t="shared" si="21"/>
        <v>-3.9227954095494399</v>
      </c>
      <c r="U59" s="6">
        <f t="shared" si="22"/>
        <v>-8.7578528873125112</v>
      </c>
      <c r="V59" s="6">
        <f t="shared" si="23"/>
        <v>0.12420431609998506</v>
      </c>
      <c r="W59" s="6">
        <f t="shared" si="24"/>
        <v>-5.6090119690213598</v>
      </c>
      <c r="X59" s="6">
        <f t="shared" si="25"/>
        <v>-4.0709493799552687</v>
      </c>
      <c r="Y59" s="6">
        <f t="shared" si="26"/>
        <v>-10.071111501113016</v>
      </c>
      <c r="Z59" s="6">
        <f t="shared" si="27"/>
        <v>9.6035912279841096</v>
      </c>
      <c r="AA59" s="6">
        <f t="shared" si="28"/>
        <v>-3.9126283891248836</v>
      </c>
      <c r="AB59" s="6">
        <f t="shared" si="29"/>
        <v>-0.19373292342960147</v>
      </c>
      <c r="AC59" s="6">
        <f t="shared" si="30"/>
        <v>-2.8843343832377411</v>
      </c>
      <c r="AD59" s="6">
        <f t="shared" si="31"/>
        <v>0.47710488440619869</v>
      </c>
      <c r="AE59" s="6">
        <f t="shared" si="32"/>
        <v>7.3845286859903325</v>
      </c>
      <c r="AF59" s="6">
        <f t="shared" si="33"/>
        <v>-12.54718876362344</v>
      </c>
      <c r="AY59" s="6">
        <f t="shared" si="4"/>
        <v>16.942353933398316</v>
      </c>
      <c r="AZ59" s="6">
        <f t="shared" si="5"/>
        <v>-0.13279201030726465</v>
      </c>
      <c r="BA59" s="6">
        <f t="shared" si="6"/>
        <v>-3.9030768768576651</v>
      </c>
      <c r="BB59" s="6">
        <f t="shared" si="7"/>
        <v>-6.8247449178156074</v>
      </c>
      <c r="BC59" s="6">
        <f t="shared" si="8"/>
        <v>5.8244742734496198</v>
      </c>
      <c r="BD59" s="6">
        <f t="shared" si="9"/>
        <v>-12.982231985010996</v>
      </c>
      <c r="BE59" s="6">
        <f t="shared" si="10"/>
        <v>-1.284001693632816</v>
      </c>
      <c r="BF59" s="6">
        <f t="shared" si="11"/>
        <v>7.8053653582293707</v>
      </c>
      <c r="BG59" s="6">
        <f t="shared" si="12"/>
        <v>1.2797378587769486</v>
      </c>
      <c r="BH59" s="6">
        <f t="shared" si="13"/>
        <v>0.16245825998694596</v>
      </c>
      <c r="BI59" s="6">
        <f t="shared" si="14"/>
        <v>6.0336710858665539</v>
      </c>
      <c r="BJ59" s="6">
        <f t="shared" si="15"/>
        <v>-4.4667841578898821</v>
      </c>
      <c r="BK59" s="6">
        <f t="shared" si="16"/>
        <v>-2.7040383713868708</v>
      </c>
      <c r="BL59" s="6">
        <f t="shared" si="17"/>
        <v>-10.907650514471431</v>
      </c>
      <c r="BM59" s="6">
        <f t="shared" si="18"/>
        <v>0.39335950484759197</v>
      </c>
      <c r="BO59" s="11" t="s">
        <v>43</v>
      </c>
      <c r="BP59">
        <f>(BP57-BP19)/BP58</f>
        <v>5.9348257633689689</v>
      </c>
    </row>
    <row r="60" spans="1:74" x14ac:dyDescent="0.3">
      <c r="A60" s="1">
        <v>43840</v>
      </c>
      <c r="B60" s="3">
        <v>13780.9951</v>
      </c>
      <c r="C60" s="3">
        <v>1.0002</v>
      </c>
      <c r="D60" s="3">
        <v>3269.96</v>
      </c>
      <c r="E60" s="3">
        <v>3036.1498999999999</v>
      </c>
      <c r="F60" s="3">
        <v>68.92</v>
      </c>
      <c r="G60" s="3">
        <v>35.79</v>
      </c>
      <c r="H60" s="3">
        <v>1877.4</v>
      </c>
      <c r="I60" s="3">
        <v>1621.01</v>
      </c>
      <c r="J60" s="3">
        <v>13.8508</v>
      </c>
      <c r="K60" s="3">
        <v>94.194400000000002</v>
      </c>
      <c r="L60" s="3">
        <v>16834.507799999999</v>
      </c>
      <c r="M60" s="3">
        <v>31.805299999999999</v>
      </c>
      <c r="N60" s="3">
        <v>132.28489999999999</v>
      </c>
      <c r="O60" s="3">
        <v>2047.912</v>
      </c>
      <c r="P60" s="3">
        <v>187.5187</v>
      </c>
      <c r="R60" s="6">
        <f t="shared" si="19"/>
        <v>27.785306181157623</v>
      </c>
      <c r="S60" s="6">
        <f t="shared" si="20"/>
        <v>-0.11983223487118666</v>
      </c>
      <c r="T60" s="6">
        <f t="shared" si="21"/>
        <v>-2.7665774606006499</v>
      </c>
      <c r="U60" s="6">
        <f t="shared" si="22"/>
        <v>-3.5754129442664206</v>
      </c>
      <c r="V60" s="6">
        <f t="shared" si="23"/>
        <v>6.8692820592340054</v>
      </c>
      <c r="W60" s="6">
        <f t="shared" si="24"/>
        <v>-11.014420686225757</v>
      </c>
      <c r="X60" s="6">
        <f t="shared" si="25"/>
        <v>-0.53509933774833485</v>
      </c>
      <c r="Y60" s="6">
        <f t="shared" si="26"/>
        <v>10.302803483941215</v>
      </c>
      <c r="Z60" s="6">
        <f t="shared" si="27"/>
        <v>3.3310206426296007</v>
      </c>
      <c r="AA60" s="6">
        <f t="shared" si="28"/>
        <v>1.8386097230300935</v>
      </c>
      <c r="AB60" s="6">
        <f t="shared" si="29"/>
        <v>7.8081290922738411</v>
      </c>
      <c r="AC60" s="6">
        <f t="shared" si="30"/>
        <v>-3.324417155536652</v>
      </c>
      <c r="AD60" s="6">
        <f t="shared" si="31"/>
        <v>-1.3597944947561058</v>
      </c>
      <c r="AE60" s="6">
        <f t="shared" si="32"/>
        <v>-8.0493212666229432</v>
      </c>
      <c r="AF60" s="6">
        <f t="shared" si="33"/>
        <v>2.0766026197592824</v>
      </c>
      <c r="AY60" s="6">
        <f t="shared" si="4"/>
        <v>99.604265021768668</v>
      </c>
      <c r="AZ60" s="6">
        <f t="shared" si="5"/>
        <v>2.7032226163597763E-2</v>
      </c>
      <c r="BA60" s="6">
        <f t="shared" si="6"/>
        <v>13.729431665468764</v>
      </c>
      <c r="BB60" s="6">
        <f t="shared" si="7"/>
        <v>4.0223775029822759</v>
      </c>
      <c r="BC60" s="6">
        <f t="shared" si="8"/>
        <v>12.30400242895734</v>
      </c>
      <c r="BD60" s="6">
        <f t="shared" si="9"/>
        <v>33.600783280706253</v>
      </c>
      <c r="BE60" s="6">
        <f t="shared" si="10"/>
        <v>8.7360560915331509E-2</v>
      </c>
      <c r="BF60" s="6">
        <f t="shared" si="11"/>
        <v>5.5759235438645289</v>
      </c>
      <c r="BG60" s="6">
        <f t="shared" si="12"/>
        <v>17.987270945895823</v>
      </c>
      <c r="BH60" s="6">
        <f t="shared" si="13"/>
        <v>29.136932966604462</v>
      </c>
      <c r="BI60" s="6">
        <f t="shared" si="14"/>
        <v>6.2366167218957385</v>
      </c>
      <c r="BJ60" s="6">
        <f t="shared" si="15"/>
        <v>9.3948705020878567</v>
      </c>
      <c r="BK60" s="6">
        <f t="shared" si="16"/>
        <v>0.70701065052994139</v>
      </c>
      <c r="BL60" s="6">
        <f t="shared" si="17"/>
        <v>-6.2265403819206613</v>
      </c>
      <c r="BM60" s="6">
        <f t="shared" si="18"/>
        <v>43.600827220473526</v>
      </c>
    </row>
    <row r="61" spans="1:74" x14ac:dyDescent="0.3">
      <c r="A61" s="1">
        <v>43842</v>
      </c>
      <c r="B61" s="3">
        <v>29001.720700000002</v>
      </c>
      <c r="C61" s="3">
        <v>1.0005999999999999</v>
      </c>
      <c r="D61" s="3">
        <v>3756.07</v>
      </c>
      <c r="E61" s="3">
        <v>3256.9299000000001</v>
      </c>
      <c r="F61" s="3">
        <v>78.12</v>
      </c>
      <c r="G61" s="3">
        <v>48.52</v>
      </c>
      <c r="H61" s="3">
        <v>1893.1</v>
      </c>
      <c r="I61" s="3">
        <v>1751.88</v>
      </c>
      <c r="J61" s="3">
        <v>16.626300000000001</v>
      </c>
      <c r="K61" s="3">
        <v>123.2186</v>
      </c>
      <c r="L61" s="3">
        <v>18183.132799999999</v>
      </c>
      <c r="M61" s="3">
        <v>35.156700000000001</v>
      </c>
      <c r="N61" s="3">
        <v>134.9984</v>
      </c>
      <c r="O61" s="3">
        <v>1978.934</v>
      </c>
      <c r="P61" s="3">
        <v>272.4348</v>
      </c>
      <c r="R61" s="6">
        <f t="shared" si="19"/>
        <v>110.44721726952798</v>
      </c>
      <c r="S61" s="6">
        <f t="shared" si="20"/>
        <v>3.9992001599675753E-2</v>
      </c>
      <c r="T61" s="6">
        <f t="shared" si="21"/>
        <v>14.86593108172578</v>
      </c>
      <c r="U61" s="6">
        <f t="shared" si="22"/>
        <v>7.2717094765314627</v>
      </c>
      <c r="V61" s="6">
        <f t="shared" si="23"/>
        <v>13.348810214741725</v>
      </c>
      <c r="W61" s="6">
        <f t="shared" si="24"/>
        <v>35.568594579491489</v>
      </c>
      <c r="X61" s="6">
        <f t="shared" si="25"/>
        <v>0.83626291679981257</v>
      </c>
      <c r="Y61" s="6">
        <f t="shared" si="26"/>
        <v>8.0733616695763732</v>
      </c>
      <c r="Z61" s="6">
        <f t="shared" si="27"/>
        <v>20.038553729748475</v>
      </c>
      <c r="AA61" s="6">
        <f t="shared" si="28"/>
        <v>30.81308442964761</v>
      </c>
      <c r="AB61" s="6">
        <f t="shared" si="29"/>
        <v>8.0110747283030257</v>
      </c>
      <c r="AC61" s="6">
        <f t="shared" si="30"/>
        <v>10.537237504441087</v>
      </c>
      <c r="AD61" s="6">
        <f t="shared" si="31"/>
        <v>2.0512545271607063</v>
      </c>
      <c r="AE61" s="6">
        <f t="shared" si="32"/>
        <v>-3.3682111340721743</v>
      </c>
      <c r="AF61" s="6">
        <f t="shared" si="33"/>
        <v>45.284070335385216</v>
      </c>
      <c r="AY61" s="6">
        <f t="shared" si="4"/>
        <v>3.3377191080613091</v>
      </c>
      <c r="AZ61" s="6">
        <f t="shared" si="5"/>
        <v>7.0282317595924092E-3</v>
      </c>
      <c r="BA61" s="6">
        <f t="shared" si="6"/>
        <v>-2.2501634321033759</v>
      </c>
      <c r="BB61" s="6">
        <f t="shared" si="7"/>
        <v>-4.8069307416405813</v>
      </c>
      <c r="BC61" s="6">
        <f t="shared" si="8"/>
        <v>2.1809986658285148</v>
      </c>
      <c r="BD61" s="6">
        <f t="shared" si="9"/>
        <v>5.6166899378182187</v>
      </c>
      <c r="BE61" s="6">
        <f t="shared" si="10"/>
        <v>-3.1682145950688825</v>
      </c>
      <c r="BF61" s="6">
        <f t="shared" si="11"/>
        <v>2.2894194216087334</v>
      </c>
      <c r="BG61" s="6">
        <f t="shared" si="12"/>
        <v>-2.4638820993948913</v>
      </c>
      <c r="BH61" s="6">
        <f t="shared" si="13"/>
        <v>-0.41700714554562945</v>
      </c>
      <c r="BI61" s="6">
        <f t="shared" si="14"/>
        <v>-9.0079172483702443</v>
      </c>
      <c r="BJ61" s="6">
        <f t="shared" si="15"/>
        <v>-3.6147264672631869</v>
      </c>
      <c r="BK61" s="6">
        <f t="shared" si="16"/>
        <v>-9.199670311314442</v>
      </c>
      <c r="BL61" s="6">
        <f t="shared" si="17"/>
        <v>-10.078903557047276</v>
      </c>
      <c r="BM61" s="6">
        <f t="shared" si="18"/>
        <v>0.91719559556141705</v>
      </c>
    </row>
    <row r="62" spans="1:74" x14ac:dyDescent="0.3">
      <c r="A62" s="1">
        <v>44197</v>
      </c>
      <c r="B62" s="3">
        <v>33114.359400000001</v>
      </c>
      <c r="C62" s="3">
        <v>1.0007999999999999</v>
      </c>
      <c r="D62" s="3">
        <v>3714.24</v>
      </c>
      <c r="E62" s="3">
        <v>3206.2</v>
      </c>
      <c r="F62" s="3">
        <v>80.64</v>
      </c>
      <c r="G62" s="3">
        <v>52.2</v>
      </c>
      <c r="H62" s="3">
        <v>1847.3</v>
      </c>
      <c r="I62" s="3">
        <v>1835.74</v>
      </c>
      <c r="J62" s="3">
        <v>16.557700000000001</v>
      </c>
      <c r="K62" s="3">
        <v>124.7701</v>
      </c>
      <c r="L62" s="3">
        <v>16867.863300000001</v>
      </c>
      <c r="M62" s="3">
        <v>34.287500000000001</v>
      </c>
      <c r="N62" s="3">
        <v>124.3937</v>
      </c>
      <c r="O62" s="3">
        <v>1836.0436</v>
      </c>
      <c r="P62" s="3">
        <v>279.51929999999999</v>
      </c>
      <c r="R62" s="6">
        <f t="shared" si="19"/>
        <v>14.180671355820618</v>
      </c>
      <c r="S62" s="6">
        <f t="shared" si="20"/>
        <v>1.9988007195670399E-2</v>
      </c>
      <c r="T62" s="6">
        <f t="shared" si="21"/>
        <v>-1.1136640158463607</v>
      </c>
      <c r="U62" s="6">
        <f t="shared" si="22"/>
        <v>-1.557598768091395</v>
      </c>
      <c r="V62" s="6">
        <f t="shared" si="23"/>
        <v>3.2258064516129004</v>
      </c>
      <c r="W62" s="6">
        <f t="shared" si="24"/>
        <v>7.5845012366034581</v>
      </c>
      <c r="X62" s="6">
        <f t="shared" si="25"/>
        <v>-2.4193122391844013</v>
      </c>
      <c r="Y62" s="6">
        <f t="shared" si="26"/>
        <v>4.7868575473205777</v>
      </c>
      <c r="Z62" s="6">
        <f t="shared" si="27"/>
        <v>-0.41259931554223916</v>
      </c>
      <c r="AA62" s="6">
        <f t="shared" si="28"/>
        <v>1.2591443174975181</v>
      </c>
      <c r="AB62" s="6">
        <f t="shared" si="29"/>
        <v>-7.233459241962958</v>
      </c>
      <c r="AC62" s="6">
        <f t="shared" si="30"/>
        <v>-2.4723594649099567</v>
      </c>
      <c r="AD62" s="6">
        <f t="shared" si="31"/>
        <v>-7.8554264346836771</v>
      </c>
      <c r="AE62" s="6">
        <f t="shared" si="32"/>
        <v>-7.2205743091987902</v>
      </c>
      <c r="AF62" s="6">
        <f t="shared" si="33"/>
        <v>2.6004387104731075</v>
      </c>
      <c r="AY62" s="6">
        <f t="shared" si="4"/>
        <v>25.46579814890395</v>
      </c>
      <c r="AZ62" s="6">
        <f t="shared" si="5"/>
        <v>0.11693630769741811</v>
      </c>
      <c r="BA62" s="6">
        <f t="shared" si="6"/>
        <v>1.4726480809429663</v>
      </c>
      <c r="BB62" s="6">
        <f t="shared" si="7"/>
        <v>-6.7821777099349347</v>
      </c>
      <c r="BC62" s="6">
        <f t="shared" si="8"/>
        <v>7.8589620554854527</v>
      </c>
      <c r="BD62" s="6">
        <f t="shared" si="9"/>
        <v>15.848280655237744</v>
      </c>
      <c r="BE62" s="6">
        <f t="shared" si="10"/>
        <v>-7.2015629957372402</v>
      </c>
      <c r="BF62" s="6">
        <f t="shared" si="11"/>
        <v>8.4583617152242212</v>
      </c>
      <c r="BG62" s="6">
        <f t="shared" si="12"/>
        <v>-0.62958774166684117</v>
      </c>
      <c r="BH62" s="6">
        <f t="shared" si="13"/>
        <v>13.52540724373034</v>
      </c>
      <c r="BI62" s="6">
        <f t="shared" si="14"/>
        <v>-7.3922738681234668</v>
      </c>
      <c r="BJ62" s="6">
        <f t="shared" si="15"/>
        <v>-6.840653549928879</v>
      </c>
      <c r="BK62" s="6">
        <f t="shared" si="16"/>
        <v>-4.413531147609925</v>
      </c>
      <c r="BL62" s="6">
        <f t="shared" si="17"/>
        <v>10.380365083811185</v>
      </c>
      <c r="BM62" s="6">
        <f t="shared" si="18"/>
        <v>36.618798998101624</v>
      </c>
      <c r="BP62" s="5" t="s">
        <v>44</v>
      </c>
      <c r="BU62" s="5" t="s">
        <v>44</v>
      </c>
    </row>
    <row r="63" spans="1:74" x14ac:dyDescent="0.3">
      <c r="A63" s="1">
        <v>44198</v>
      </c>
      <c r="B63" s="3">
        <v>45137.769500000002</v>
      </c>
      <c r="C63" s="3">
        <v>1.0021</v>
      </c>
      <c r="D63" s="3">
        <v>3811.15</v>
      </c>
      <c r="E63" s="3">
        <v>3092.9299000000001</v>
      </c>
      <c r="F63" s="3">
        <v>87.82</v>
      </c>
      <c r="G63" s="3">
        <v>61.5</v>
      </c>
      <c r="H63" s="3">
        <v>1728.1</v>
      </c>
      <c r="I63" s="3">
        <v>2036.86</v>
      </c>
      <c r="J63" s="3">
        <v>16.793099999999999</v>
      </c>
      <c r="K63" s="3">
        <v>143.7371</v>
      </c>
      <c r="L63" s="3">
        <v>15920.257799999999</v>
      </c>
      <c r="M63" s="3">
        <v>32.3337</v>
      </c>
      <c r="N63" s="3">
        <v>120.5757</v>
      </c>
      <c r="O63" s="3">
        <v>2079.1118000000001</v>
      </c>
      <c r="P63" s="3">
        <v>386.58089999999999</v>
      </c>
      <c r="R63" s="6">
        <f t="shared" si="19"/>
        <v>36.308750396663257</v>
      </c>
      <c r="S63" s="6">
        <f t="shared" si="20"/>
        <v>0.1298960831334961</v>
      </c>
      <c r="T63" s="6">
        <f t="shared" si="21"/>
        <v>2.6091474971999817</v>
      </c>
      <c r="U63" s="6">
        <f t="shared" si="22"/>
        <v>-3.5328457363857479</v>
      </c>
      <c r="V63" s="6">
        <f t="shared" si="23"/>
        <v>8.9037698412698383</v>
      </c>
      <c r="W63" s="6">
        <f t="shared" si="24"/>
        <v>17.816091954022983</v>
      </c>
      <c r="X63" s="6">
        <f t="shared" si="25"/>
        <v>-6.4526606398527591</v>
      </c>
      <c r="Y63" s="6">
        <f t="shared" si="26"/>
        <v>10.955799840936065</v>
      </c>
      <c r="Z63" s="6">
        <f t="shared" si="27"/>
        <v>1.421695042185811</v>
      </c>
      <c r="AA63" s="6">
        <f t="shared" si="28"/>
        <v>15.201558706773488</v>
      </c>
      <c r="AB63" s="6">
        <f t="shared" si="29"/>
        <v>-5.6178158617161795</v>
      </c>
      <c r="AC63" s="6">
        <f t="shared" si="30"/>
        <v>-5.6982865475756483</v>
      </c>
      <c r="AD63" s="6">
        <f t="shared" si="31"/>
        <v>-3.0692872709791597</v>
      </c>
      <c r="AE63" s="6">
        <f t="shared" si="32"/>
        <v>13.238694331659673</v>
      </c>
      <c r="AF63" s="6">
        <f t="shared" si="33"/>
        <v>38.302042113013314</v>
      </c>
      <c r="AY63" s="6">
        <f t="shared" si="4"/>
        <v>19.688158732370084</v>
      </c>
      <c r="AZ63" s="6">
        <f t="shared" si="5"/>
        <v>-0.22251969959534182</v>
      </c>
      <c r="BA63" s="6">
        <f t="shared" si="6"/>
        <v>3.1073639845537615</v>
      </c>
      <c r="BB63" s="6">
        <f t="shared" si="7"/>
        <v>-3.2121439338202453</v>
      </c>
      <c r="BC63" s="6">
        <f t="shared" si="8"/>
        <v>-8.9473356837575082</v>
      </c>
      <c r="BD63" s="6">
        <f t="shared" si="9"/>
        <v>-5.7726893475657306</v>
      </c>
      <c r="BE63" s="6">
        <f t="shared" si="10"/>
        <v>-1.5764007645413827</v>
      </c>
      <c r="BF63" s="6">
        <f t="shared" si="11"/>
        <v>-0.93768929663179001</v>
      </c>
      <c r="BG63" s="6">
        <f t="shared" si="12"/>
        <v>7.2942222152243517</v>
      </c>
      <c r="BH63" s="6">
        <f t="shared" si="13"/>
        <v>1.762000551989866</v>
      </c>
      <c r="BI63" s="6">
        <f t="shared" si="14"/>
        <v>4.831095202661972</v>
      </c>
      <c r="BJ63" s="6">
        <f t="shared" si="15"/>
        <v>7.0391897016429095</v>
      </c>
      <c r="BK63" s="6">
        <f t="shared" si="16"/>
        <v>8.2890404418513288</v>
      </c>
      <c r="BL63" s="6">
        <f t="shared" si="17"/>
        <v>-6.8232434963271</v>
      </c>
      <c r="BM63" s="6">
        <f t="shared" si="18"/>
        <v>-8.3089196550614961</v>
      </c>
      <c r="BO63" s="4" t="s">
        <v>1</v>
      </c>
      <c r="BP63" s="12">
        <v>0.11866059507381034</v>
      </c>
      <c r="BT63" s="4" t="s">
        <v>1</v>
      </c>
      <c r="BU63" s="12">
        <v>0.1965436892016926</v>
      </c>
      <c r="BV63">
        <v>0</v>
      </c>
    </row>
    <row r="64" spans="1:74" x14ac:dyDescent="0.3">
      <c r="A64" s="1">
        <v>44199</v>
      </c>
      <c r="B64" s="3">
        <v>58918.832000000002</v>
      </c>
      <c r="C64" s="3">
        <v>1</v>
      </c>
      <c r="D64" s="3">
        <v>3972.89</v>
      </c>
      <c r="E64" s="3">
        <v>3094.0801000000001</v>
      </c>
      <c r="F64" s="3">
        <v>80.88</v>
      </c>
      <c r="G64" s="3">
        <v>59.16</v>
      </c>
      <c r="H64" s="3">
        <v>1713.8</v>
      </c>
      <c r="I64" s="3">
        <v>2068.6298999999999</v>
      </c>
      <c r="J64" s="3">
        <v>18.362500000000001</v>
      </c>
      <c r="K64" s="3">
        <v>148.679</v>
      </c>
      <c r="L64" s="3">
        <v>16971.8789</v>
      </c>
      <c r="M64" s="3">
        <v>34.979100000000003</v>
      </c>
      <c r="N64" s="3">
        <v>132.19110000000001</v>
      </c>
      <c r="O64" s="3">
        <v>1996.6768</v>
      </c>
      <c r="P64" s="3">
        <v>360.96730000000002</v>
      </c>
      <c r="R64" s="6">
        <f t="shared" si="19"/>
        <v>30.531110980129395</v>
      </c>
      <c r="S64" s="6">
        <f t="shared" si="20"/>
        <v>-0.20955992415926383</v>
      </c>
      <c r="T64" s="6">
        <f t="shared" si="21"/>
        <v>4.2438634008107767</v>
      </c>
      <c r="U64" s="6">
        <f t="shared" si="22"/>
        <v>3.7188039728941469E-2</v>
      </c>
      <c r="V64" s="6">
        <f t="shared" si="23"/>
        <v>-7.9025278979731217</v>
      </c>
      <c r="W64" s="6">
        <f t="shared" si="24"/>
        <v>-3.8048780487804912</v>
      </c>
      <c r="X64" s="6">
        <f t="shared" si="25"/>
        <v>-0.8274984086569015</v>
      </c>
      <c r="Y64" s="6">
        <f t="shared" si="26"/>
        <v>1.5597488290800543</v>
      </c>
      <c r="Z64" s="6">
        <f t="shared" si="27"/>
        <v>9.3455049990770043</v>
      </c>
      <c r="AA64" s="6">
        <f t="shared" si="28"/>
        <v>3.4381520150330136</v>
      </c>
      <c r="AB64" s="6">
        <f t="shared" si="29"/>
        <v>6.6055532090692592</v>
      </c>
      <c r="AC64" s="6">
        <f t="shared" si="30"/>
        <v>8.1815567039961401</v>
      </c>
      <c r="AD64" s="6">
        <f t="shared" si="31"/>
        <v>9.6332843184820938</v>
      </c>
      <c r="AE64" s="6">
        <f t="shared" si="32"/>
        <v>-3.9649142484786126</v>
      </c>
      <c r="AF64" s="6">
        <f t="shared" si="33"/>
        <v>-6.6256765401498052</v>
      </c>
      <c r="AY64" s="6">
        <f t="shared" si="4"/>
        <v>-12.826454228925545</v>
      </c>
      <c r="AZ64" s="6">
        <f t="shared" si="5"/>
        <v>-1.2959775436077989E-2</v>
      </c>
      <c r="BA64" s="6">
        <f t="shared" si="6"/>
        <v>4.1060318393277218</v>
      </c>
      <c r="BB64" s="6">
        <f t="shared" si="7"/>
        <v>8.8169296594318034</v>
      </c>
      <c r="BC64" s="6">
        <f t="shared" si="8"/>
        <v>7.0536096227220675</v>
      </c>
      <c r="BD64" s="6">
        <f t="shared" si="9"/>
        <v>5.503453069030849</v>
      </c>
      <c r="BE64" s="6">
        <f t="shared" si="10"/>
        <v>2.372815464164538</v>
      </c>
      <c r="BF64" s="6">
        <f t="shared" si="11"/>
        <v>14.010599392260808</v>
      </c>
      <c r="BG64" s="6">
        <f t="shared" si="12"/>
        <v>-5.4696626340909145</v>
      </c>
      <c r="BH64" s="6">
        <f t="shared" si="13"/>
        <v>-0.63821066440986196</v>
      </c>
      <c r="BI64" s="6">
        <f t="shared" si="14"/>
        <v>-6.7609984182646974</v>
      </c>
      <c r="BJ64" s="6">
        <f t="shared" si="15"/>
        <v>5.5373360203088673</v>
      </c>
      <c r="BK64" s="6">
        <f t="shared" si="16"/>
        <v>-2.8284587746080301</v>
      </c>
      <c r="BL64" s="6">
        <f t="shared" si="17"/>
        <v>-3.2876626281932633</v>
      </c>
      <c r="BM64" s="6">
        <f t="shared" si="18"/>
        <v>-4.6478052788528554</v>
      </c>
      <c r="BO64" s="4" t="s">
        <v>2</v>
      </c>
      <c r="BP64" s="12">
        <v>-0.61182419867813487</v>
      </c>
      <c r="BT64" s="4" t="s">
        <v>2</v>
      </c>
      <c r="BU64" s="12">
        <v>0</v>
      </c>
      <c r="BV64">
        <v>0</v>
      </c>
    </row>
    <row r="65" spans="1:74" x14ac:dyDescent="0.3">
      <c r="A65" s="1">
        <v>44200</v>
      </c>
      <c r="B65" s="3">
        <v>57750.175799999997</v>
      </c>
      <c r="C65" s="3">
        <v>1</v>
      </c>
      <c r="D65" s="3">
        <v>4181.17</v>
      </c>
      <c r="E65" s="3">
        <v>3467.4198999999999</v>
      </c>
      <c r="F65" s="3">
        <v>87.43</v>
      </c>
      <c r="G65" s="3">
        <v>63.58</v>
      </c>
      <c r="H65" s="3">
        <v>1767.3</v>
      </c>
      <c r="I65" s="3">
        <v>2410.1201000000001</v>
      </c>
      <c r="J65" s="3">
        <v>17.7348</v>
      </c>
      <c r="K65" s="3">
        <v>150.22219999999999</v>
      </c>
      <c r="L65" s="3">
        <v>16125.569299999999</v>
      </c>
      <c r="M65" s="3">
        <v>37.315600000000003</v>
      </c>
      <c r="N65" s="3">
        <v>130.22909999999999</v>
      </c>
      <c r="O65" s="3">
        <v>1988.1043999999999</v>
      </c>
      <c r="P65" s="3">
        <v>350.26620000000003</v>
      </c>
      <c r="R65" s="6">
        <f t="shared" si="19"/>
        <v>-1.9835019811662358</v>
      </c>
      <c r="S65" s="6">
        <f t="shared" si="20"/>
        <v>0</v>
      </c>
      <c r="T65" s="6">
        <f t="shared" si="21"/>
        <v>5.242531255584737</v>
      </c>
      <c r="U65" s="6">
        <f t="shared" si="22"/>
        <v>12.066261632980989</v>
      </c>
      <c r="V65" s="6">
        <f t="shared" si="23"/>
        <v>8.0984174085064531</v>
      </c>
      <c r="W65" s="6">
        <f t="shared" si="24"/>
        <v>7.4712643678160884</v>
      </c>
      <c r="X65" s="6">
        <f t="shared" si="25"/>
        <v>3.1217178200490192</v>
      </c>
      <c r="Y65" s="6">
        <f t="shared" si="26"/>
        <v>16.508037517972653</v>
      </c>
      <c r="Z65" s="6">
        <f t="shared" si="27"/>
        <v>-3.4183798502382623</v>
      </c>
      <c r="AA65" s="6">
        <f t="shared" si="28"/>
        <v>1.0379407986332856</v>
      </c>
      <c r="AB65" s="6">
        <f t="shared" si="29"/>
        <v>-4.9865404118574101</v>
      </c>
      <c r="AC65" s="6">
        <f t="shared" si="30"/>
        <v>6.6797030226620979</v>
      </c>
      <c r="AD65" s="6">
        <f t="shared" si="31"/>
        <v>-1.4842148979772651</v>
      </c>
      <c r="AE65" s="6">
        <f t="shared" si="32"/>
        <v>-0.42933338034477631</v>
      </c>
      <c r="AF65" s="6">
        <f t="shared" si="33"/>
        <v>-2.9645621639411646</v>
      </c>
      <c r="AY65" s="6">
        <f t="shared" si="4"/>
        <v>-46.197511809117387</v>
      </c>
      <c r="AZ65" s="6">
        <f t="shared" si="5"/>
        <v>3.7040224563916507E-2</v>
      </c>
      <c r="BA65" s="6">
        <f t="shared" si="6"/>
        <v>-0.58784915807569971</v>
      </c>
      <c r="BB65" s="6">
        <f t="shared" si="7"/>
        <v>-10.296352728087744</v>
      </c>
      <c r="BC65" s="6">
        <f t="shared" si="8"/>
        <v>-7.1182379584939781</v>
      </c>
      <c r="BD65" s="6">
        <f t="shared" si="9"/>
        <v>2.3417200003654202</v>
      </c>
      <c r="BE65" s="6">
        <f t="shared" si="10"/>
        <v>6.9011853485233674</v>
      </c>
      <c r="BF65" s="6">
        <f t="shared" si="11"/>
        <v>-2.4376900658537553</v>
      </c>
      <c r="BG65" s="6">
        <f t="shared" si="12"/>
        <v>4.9175017527646148</v>
      </c>
      <c r="BH65" s="6">
        <f t="shared" si="13"/>
        <v>5.7338718224632697</v>
      </c>
      <c r="BI65" s="6">
        <f t="shared" si="14"/>
        <v>7.31588896199401</v>
      </c>
      <c r="BJ65" s="6">
        <f t="shared" si="15"/>
        <v>-0.93548301817504464</v>
      </c>
      <c r="BK65" s="6">
        <f t="shared" si="16"/>
        <v>0.37411246615284632</v>
      </c>
      <c r="BL65" s="6">
        <f t="shared" si="17"/>
        <v>5.4545340001781382</v>
      </c>
      <c r="BM65" s="6">
        <f t="shared" si="18"/>
        <v>18.359170340911337</v>
      </c>
      <c r="BO65" s="4" t="s">
        <v>4</v>
      </c>
      <c r="BP65" s="12">
        <v>-2.9880477766448923</v>
      </c>
      <c r="BT65" s="4" t="s">
        <v>4</v>
      </c>
      <c r="BU65" s="12">
        <v>0</v>
      </c>
      <c r="BV65">
        <v>0</v>
      </c>
    </row>
    <row r="66" spans="1:74" x14ac:dyDescent="0.3">
      <c r="A66" s="1">
        <v>44201</v>
      </c>
      <c r="B66" s="3">
        <v>37332.855499999998</v>
      </c>
      <c r="C66" s="3">
        <v>1.0004999999999999</v>
      </c>
      <c r="D66" s="3">
        <v>4204.1099999999997</v>
      </c>
      <c r="E66" s="3">
        <v>3223.0700999999999</v>
      </c>
      <c r="F66" s="3">
        <v>82.12</v>
      </c>
      <c r="G66" s="3">
        <v>66.319999999999993</v>
      </c>
      <c r="H66" s="3">
        <v>1902.5</v>
      </c>
      <c r="I66" s="3">
        <v>2411.5601000000001</v>
      </c>
      <c r="J66" s="3">
        <v>18.970700000000001</v>
      </c>
      <c r="K66" s="3">
        <v>161.3537</v>
      </c>
      <c r="L66" s="3">
        <v>17591.4395</v>
      </c>
      <c r="M66" s="3">
        <v>37.392800000000001</v>
      </c>
      <c r="N66" s="3">
        <v>132.46690000000001</v>
      </c>
      <c r="O66" s="3">
        <v>2153.3728000000001</v>
      </c>
      <c r="P66" s="3">
        <v>420.46800000000002</v>
      </c>
      <c r="R66" s="6">
        <f t="shared" si="19"/>
        <v>-35.35455956135808</v>
      </c>
      <c r="S66" s="6">
        <f t="shared" si="20"/>
        <v>4.9999999999994493E-2</v>
      </c>
      <c r="T66" s="6">
        <f t="shared" si="21"/>
        <v>0.54865025818131574</v>
      </c>
      <c r="U66" s="6">
        <f t="shared" si="22"/>
        <v>-7.0470207545385577</v>
      </c>
      <c r="V66" s="6">
        <f t="shared" si="23"/>
        <v>-6.0734301727095925</v>
      </c>
      <c r="W66" s="6">
        <f t="shared" si="24"/>
        <v>4.3095312991506596</v>
      </c>
      <c r="X66" s="6">
        <f t="shared" si="25"/>
        <v>7.6500877044078486</v>
      </c>
      <c r="Y66" s="6">
        <f t="shared" si="26"/>
        <v>5.9748059858089064E-2</v>
      </c>
      <c r="Z66" s="6">
        <f t="shared" si="27"/>
        <v>6.9687845366172674</v>
      </c>
      <c r="AA66" s="6">
        <f t="shared" si="28"/>
        <v>7.4100232855064174</v>
      </c>
      <c r="AB66" s="6">
        <f t="shared" si="29"/>
        <v>9.0903469684012972</v>
      </c>
      <c r="AC66" s="6">
        <f t="shared" si="30"/>
        <v>0.20688398417818554</v>
      </c>
      <c r="AD66" s="6">
        <f t="shared" si="31"/>
        <v>1.7183563427836113</v>
      </c>
      <c r="AE66" s="6">
        <f t="shared" si="32"/>
        <v>8.3128632480266251</v>
      </c>
      <c r="AF66" s="6">
        <f t="shared" si="33"/>
        <v>20.042413455823027</v>
      </c>
      <c r="AY66" s="6">
        <f t="shared" si="4"/>
        <v>-16.982369041098355</v>
      </c>
      <c r="AZ66" s="6">
        <f t="shared" si="5"/>
        <v>-4.2944782932325093E-2</v>
      </c>
      <c r="BA66" s="6">
        <f t="shared" si="6"/>
        <v>1.0848982160599305</v>
      </c>
      <c r="BB66" s="6">
        <f t="shared" si="7"/>
        <v>3.4861653400214951</v>
      </c>
      <c r="BC66" s="6">
        <f t="shared" si="8"/>
        <v>1.2810568026228146</v>
      </c>
      <c r="BD66" s="6">
        <f t="shared" si="9"/>
        <v>8.8132502211182615</v>
      </c>
      <c r="BE66" s="6">
        <f t="shared" si="10"/>
        <v>-7.6713727895244306</v>
      </c>
      <c r="BF66" s="6">
        <f t="shared" si="11"/>
        <v>1.4319684024522257</v>
      </c>
      <c r="BG66" s="6">
        <f t="shared" si="12"/>
        <v>8.667351742021463</v>
      </c>
      <c r="BH66" s="6">
        <f t="shared" si="13"/>
        <v>-6.9732720124944425</v>
      </c>
      <c r="BI66" s="6">
        <f t="shared" si="14"/>
        <v>-2.1279458491730856</v>
      </c>
      <c r="BJ66" s="6">
        <f t="shared" si="15"/>
        <v>0.96418827031959742</v>
      </c>
      <c r="BK66" s="6">
        <f t="shared" si="16"/>
        <v>-1.284908299214834</v>
      </c>
      <c r="BL66" s="6">
        <f t="shared" si="17"/>
        <v>-5.1566307774303564</v>
      </c>
      <c r="BM66" s="6">
        <f t="shared" si="18"/>
        <v>-2.896866981650668</v>
      </c>
      <c r="BO66" s="4" t="s">
        <v>7</v>
      </c>
      <c r="BP66" s="12">
        <v>0.36149009665267262</v>
      </c>
      <c r="BT66" s="4" t="s">
        <v>7</v>
      </c>
      <c r="BU66" s="12">
        <v>0</v>
      </c>
      <c r="BV66">
        <v>0</v>
      </c>
    </row>
    <row r="67" spans="1:74" x14ac:dyDescent="0.3">
      <c r="A67" s="1">
        <v>44202</v>
      </c>
      <c r="B67" s="3">
        <v>35040.835899999998</v>
      </c>
      <c r="C67" s="3">
        <v>1.0002</v>
      </c>
      <c r="D67" s="3">
        <v>4297.5</v>
      </c>
      <c r="E67" s="3">
        <v>3440.1599000000001</v>
      </c>
      <c r="F67" s="3">
        <v>84.03</v>
      </c>
      <c r="G67" s="3">
        <v>73.47</v>
      </c>
      <c r="H67" s="3">
        <v>1770.8</v>
      </c>
      <c r="I67" s="3">
        <v>2506.3200999999999</v>
      </c>
      <c r="J67" s="3">
        <v>21.004100000000001</v>
      </c>
      <c r="K67" s="3">
        <v>152.8066</v>
      </c>
      <c r="L67" s="3">
        <v>17529.2559</v>
      </c>
      <c r="M67" s="3">
        <v>38.180500000000002</v>
      </c>
      <c r="N67" s="3">
        <v>132.5455</v>
      </c>
      <c r="O67" s="3">
        <v>2103.8818000000001</v>
      </c>
      <c r="P67" s="3">
        <v>415.36509999999998</v>
      </c>
      <c r="R67" s="6">
        <f t="shared" si="19"/>
        <v>-6.1394167933390476</v>
      </c>
      <c r="S67" s="6">
        <f t="shared" si="20"/>
        <v>-2.9985007496247107E-2</v>
      </c>
      <c r="T67" s="6">
        <f t="shared" si="21"/>
        <v>2.221397632316946</v>
      </c>
      <c r="U67" s="6">
        <f t="shared" si="22"/>
        <v>6.7354973135706819</v>
      </c>
      <c r="V67" s="6">
        <f t="shared" si="23"/>
        <v>2.3258645884072005</v>
      </c>
      <c r="W67" s="6">
        <f t="shared" si="24"/>
        <v>10.781061519903501</v>
      </c>
      <c r="X67" s="6">
        <f t="shared" si="25"/>
        <v>-6.9224704336399494</v>
      </c>
      <c r="Y67" s="6">
        <f t="shared" si="26"/>
        <v>3.92940652816407</v>
      </c>
      <c r="Z67" s="6">
        <f t="shared" si="27"/>
        <v>10.718634525874116</v>
      </c>
      <c r="AA67" s="6">
        <f t="shared" si="28"/>
        <v>-5.2971205494512947</v>
      </c>
      <c r="AB67" s="6">
        <f t="shared" si="29"/>
        <v>-0.35348784276579837</v>
      </c>
      <c r="AC67" s="6">
        <f t="shared" si="30"/>
        <v>2.1065552726728276</v>
      </c>
      <c r="AD67" s="6">
        <f t="shared" si="31"/>
        <v>5.9335577415930985E-2</v>
      </c>
      <c r="AE67" s="6">
        <f t="shared" si="32"/>
        <v>-2.2983015295818698</v>
      </c>
      <c r="AF67" s="6">
        <f t="shared" si="33"/>
        <v>-1.2136238667389776</v>
      </c>
      <c r="AY67" s="6">
        <f t="shared" si="4"/>
        <v>7.9504333289814664</v>
      </c>
      <c r="AZ67" s="6">
        <f t="shared" si="5"/>
        <v>-2.9617750361646024E-3</v>
      </c>
      <c r="BA67" s="6">
        <f t="shared" si="6"/>
        <v>1.1383115203340386</v>
      </c>
      <c r="BB67" s="6">
        <f t="shared" si="7"/>
        <v>-6.5215577790996857</v>
      </c>
      <c r="BC67" s="6">
        <f t="shared" si="8"/>
        <v>5.8574890129779673</v>
      </c>
      <c r="BD67" s="6">
        <f t="shared" si="9"/>
        <v>-1.3144834098509761</v>
      </c>
      <c r="BE67" s="6">
        <f t="shared" si="10"/>
        <v>1.6116126655747385</v>
      </c>
      <c r="BF67" s="6">
        <f t="shared" si="11"/>
        <v>5.4065722199738415</v>
      </c>
      <c r="BG67" s="6">
        <f t="shared" si="12"/>
        <v>2.3373841906904018</v>
      </c>
      <c r="BH67" s="6">
        <f t="shared" si="13"/>
        <v>-4.0935863120614551</v>
      </c>
      <c r="BI67" s="6">
        <f t="shared" si="14"/>
        <v>-1.3794600647091375</v>
      </c>
      <c r="BJ67" s="6">
        <f t="shared" si="15"/>
        <v>8.1783595465395234</v>
      </c>
      <c r="BK67" s="6">
        <f t="shared" si="16"/>
        <v>4.0659737467513981</v>
      </c>
      <c r="BL67" s="6">
        <f t="shared" si="17"/>
        <v>-6.1181036325121143</v>
      </c>
      <c r="BM67" s="6">
        <f t="shared" si="18"/>
        <v>2.2734927784024213</v>
      </c>
      <c r="BO67" s="4" t="s">
        <v>10</v>
      </c>
      <c r="BP67" s="12">
        <v>8.1474385808030948E-3</v>
      </c>
      <c r="BT67" s="4" t="s">
        <v>10</v>
      </c>
      <c r="BU67" s="12">
        <v>7.8480733443326584E-3</v>
      </c>
      <c r="BV67">
        <v>0</v>
      </c>
    </row>
    <row r="68" spans="1:74" x14ac:dyDescent="0.3">
      <c r="A68" s="1">
        <v>44203</v>
      </c>
      <c r="B68" s="3">
        <v>41626.195299999999</v>
      </c>
      <c r="C68" s="3">
        <v>1.0003</v>
      </c>
      <c r="D68" s="3">
        <v>4395.26</v>
      </c>
      <c r="E68" s="3">
        <v>3327.5900999999999</v>
      </c>
      <c r="F68" s="3">
        <v>89.83</v>
      </c>
      <c r="G68" s="3">
        <v>73.95</v>
      </c>
      <c r="H68" s="3">
        <v>1812.6</v>
      </c>
      <c r="I68" s="3">
        <v>2704.4198999999999</v>
      </c>
      <c r="J68" s="3">
        <v>21.925899999999999</v>
      </c>
      <c r="K68" s="3">
        <v>149.11259999999999</v>
      </c>
      <c r="L68" s="3">
        <v>17598.4961</v>
      </c>
      <c r="M68" s="3">
        <v>41.739199999999997</v>
      </c>
      <c r="N68" s="3">
        <v>139.7165</v>
      </c>
      <c r="O68" s="3">
        <v>2035.3</v>
      </c>
      <c r="P68" s="3">
        <v>431.8</v>
      </c>
      <c r="R68" s="6">
        <f t="shared" si="19"/>
        <v>18.793385576740775</v>
      </c>
      <c r="S68" s="6">
        <f t="shared" si="20"/>
        <v>9.9980003999133871E-3</v>
      </c>
      <c r="T68" s="6">
        <f t="shared" si="21"/>
        <v>2.274810936591054</v>
      </c>
      <c r="U68" s="6">
        <f t="shared" si="22"/>
        <v>-3.2722258055504994</v>
      </c>
      <c r="V68" s="6">
        <f t="shared" si="23"/>
        <v>6.9022967987623529</v>
      </c>
      <c r="W68" s="6">
        <f t="shared" si="24"/>
        <v>0.65332788893426308</v>
      </c>
      <c r="X68" s="6">
        <f t="shared" si="25"/>
        <v>2.3605150214592197</v>
      </c>
      <c r="Y68" s="6">
        <f t="shared" si="26"/>
        <v>7.9040103456856858</v>
      </c>
      <c r="Z68" s="6">
        <f t="shared" si="27"/>
        <v>4.388666974543054</v>
      </c>
      <c r="AA68" s="6">
        <f t="shared" si="28"/>
        <v>-2.4174348490183073</v>
      </c>
      <c r="AB68" s="6">
        <f t="shared" si="29"/>
        <v>0.39499794169814972</v>
      </c>
      <c r="AC68" s="6">
        <f t="shared" si="30"/>
        <v>9.320726548892754</v>
      </c>
      <c r="AD68" s="6">
        <f t="shared" si="31"/>
        <v>5.4102176233821631</v>
      </c>
      <c r="AE68" s="6">
        <f t="shared" si="32"/>
        <v>-3.2597743846636273</v>
      </c>
      <c r="AF68" s="6">
        <f t="shared" si="33"/>
        <v>3.9567358933141117</v>
      </c>
      <c r="AY68" s="6">
        <f t="shared" ref="AY68:AY71" si="38">R69-AI$3</f>
        <v>-5.6426230214175375</v>
      </c>
      <c r="AZ68" s="6">
        <f t="shared" ref="AZ68:AZ73" si="39">S69-AJ$3</f>
        <v>-2.2956776335808757E-2</v>
      </c>
      <c r="BA68" s="6">
        <f t="shared" ref="BA68:BA73" si="40">T69-AK$3</f>
        <v>-3.1322857861191</v>
      </c>
      <c r="BB68" s="6">
        <f t="shared" ref="BB68:BB73" si="41">U69-AL$3</f>
        <v>-4.5280381459229986</v>
      </c>
      <c r="BC68" s="6">
        <f t="shared" ref="BC68:BC73" si="42">V69-AM$3</f>
        <v>18.959645069609131</v>
      </c>
      <c r="BD68" s="6">
        <f t="shared" ref="BD68:BD73" si="43">W69-AN$3</f>
        <v>-0.50736505132073062</v>
      </c>
      <c r="BE68" s="6">
        <f t="shared" ref="BE68:BE73" si="44">X69-AO$3</f>
        <v>-3.9101072549245299</v>
      </c>
      <c r="BF68" s="6">
        <f t="shared" ref="BF68:BF73" si="45">Y69-AP$3</f>
        <v>-3.9435818994653054</v>
      </c>
      <c r="BG68" s="6">
        <f t="shared" ref="BG68:BG73" si="46">Z69-AQ$3</f>
        <v>-1.4633935751998712</v>
      </c>
      <c r="BH68" s="6">
        <f t="shared" ref="BH68:BH73" si="47">AA69-AR$3</f>
        <v>6.792214054022498</v>
      </c>
      <c r="BI68" s="6">
        <f t="shared" ref="BI68:BI73" si="48">AB69-AS$3</f>
        <v>8.0709656602206863</v>
      </c>
      <c r="BJ68" s="6">
        <f t="shared" ref="BJ68:BJ73" si="49">AC69-AT$3</f>
        <v>0.23475570244227795</v>
      </c>
      <c r="BK68" s="6">
        <f t="shared" ref="BK68:BK73" si="50">AD69-AU$3</f>
        <v>-2.4347378411947083</v>
      </c>
      <c r="BL68" s="6">
        <f t="shared" ref="BL68:BL73" si="51">AE69-AV$3</f>
        <v>20.91949220353461</v>
      </c>
      <c r="BM68" s="6">
        <f t="shared" ref="BM68:BM73" si="52">AF69-AW$3</f>
        <v>3.2264372926844271</v>
      </c>
      <c r="BO68" s="4" t="s">
        <v>11</v>
      </c>
      <c r="BP68" s="12">
        <v>0.27346558011757094</v>
      </c>
      <c r="BT68" s="4" t="s">
        <v>11</v>
      </c>
      <c r="BU68" s="12">
        <v>0.11068401996175638</v>
      </c>
      <c r="BV68">
        <v>0</v>
      </c>
    </row>
    <row r="69" spans="1:74" x14ac:dyDescent="0.3">
      <c r="A69" s="1">
        <v>44205</v>
      </c>
      <c r="B69" s="3">
        <v>43790.894500000002</v>
      </c>
      <c r="C69" s="3">
        <v>1.0002</v>
      </c>
      <c r="D69" s="3">
        <v>4307.54</v>
      </c>
      <c r="E69" s="3">
        <v>3285.04</v>
      </c>
      <c r="F69" s="3">
        <v>107.8</v>
      </c>
      <c r="G69" s="3">
        <v>75.03</v>
      </c>
      <c r="H69" s="3">
        <v>1755.3</v>
      </c>
      <c r="I69" s="3">
        <v>2665.3101000000001</v>
      </c>
      <c r="J69" s="3">
        <v>22.0548</v>
      </c>
      <c r="K69" s="3">
        <v>161.74</v>
      </c>
      <c r="L69" s="3">
        <v>19331.142599999999</v>
      </c>
      <c r="M69" s="3">
        <v>42.314</v>
      </c>
      <c r="N69" s="3">
        <v>138.19290000000001</v>
      </c>
      <c r="O69" s="3">
        <v>2519.25</v>
      </c>
      <c r="P69" s="3">
        <v>453</v>
      </c>
      <c r="R69" s="6">
        <f t="shared" ref="R69:R74" si="53">((B69/B68)-1)*100</f>
        <v>5.2003292263417711</v>
      </c>
      <c r="S69" s="6">
        <f t="shared" ref="S69:S74" si="54">((C69/C68)-1)*100</f>
        <v>-9.997000899730768E-3</v>
      </c>
      <c r="T69" s="6">
        <f t="shared" ref="T69:T74" si="55">((D69/D68)-1)*100</f>
        <v>-1.9957863698620848</v>
      </c>
      <c r="U69" s="6">
        <f t="shared" ref="U69:U74" si="56">((E69/E68)-1)*100</f>
        <v>-1.2787061723738113</v>
      </c>
      <c r="V69" s="6">
        <f t="shared" ref="V69:V74" si="57">((F69/F68)-1)*100</f>
        <v>20.004452855393517</v>
      </c>
      <c r="W69" s="6">
        <f t="shared" ref="W69:W74" si="58">((G69/G68)-1)*100</f>
        <v>1.4604462474645086</v>
      </c>
      <c r="X69" s="6">
        <f t="shared" ref="X69:X74" si="59">((H69/H68)-1)*100</f>
        <v>-3.1612048990400488</v>
      </c>
      <c r="Y69" s="6">
        <f t="shared" ref="Y69:Y74" si="60">((I69/I68)-1)*100</f>
        <v>-1.446143773753461</v>
      </c>
      <c r="Z69" s="6">
        <f t="shared" ref="Z69:Z74" si="61">((J69/J68)-1)*100</f>
        <v>0.58788920865278094</v>
      </c>
      <c r="AA69" s="6">
        <f t="shared" ref="AA69:AA74" si="62">((K69/K68)-1)*100</f>
        <v>8.4683655170656458</v>
      </c>
      <c r="AB69" s="6">
        <f t="shared" ref="AB69:AB74" si="63">((L69/L68)-1)*100</f>
        <v>9.8454236666279726</v>
      </c>
      <c r="AC69" s="6">
        <f t="shared" ref="AC69:AC74" si="64">((M69/M68)-1)*100</f>
        <v>1.3771227047955081</v>
      </c>
      <c r="AD69" s="6">
        <f t="shared" ref="AD69:AD74" si="65">((N69/N68)-1)*100</f>
        <v>-1.0904939645639433</v>
      </c>
      <c r="AE69" s="6">
        <f t="shared" ref="AE69:AE74" si="66">((O69/O68)-1)*100</f>
        <v>23.777821451383097</v>
      </c>
      <c r="AF69" s="6">
        <f t="shared" ref="AF69:AF74" si="67">((P69/P68)-1)*100</f>
        <v>4.9096804075961176</v>
      </c>
      <c r="AY69" s="6">
        <f t="shared" si="38"/>
        <v>29.183776368163343</v>
      </c>
      <c r="AZ69" s="6">
        <f t="shared" si="39"/>
        <v>7.0362253637487847E-3</v>
      </c>
      <c r="BA69" s="6">
        <f t="shared" si="40"/>
        <v>5.7778879138664463</v>
      </c>
      <c r="BB69" s="6">
        <f t="shared" si="41"/>
        <v>-0.58909343764094313</v>
      </c>
      <c r="BC69" s="6">
        <f t="shared" si="42"/>
        <v>5.4950808969614346</v>
      </c>
      <c r="BD69" s="6">
        <f t="shared" si="43"/>
        <v>9.4143025223529673</v>
      </c>
      <c r="BE69" s="6">
        <f t="shared" si="44"/>
        <v>0.82917546557054511</v>
      </c>
      <c r="BF69" s="6">
        <f t="shared" si="45"/>
        <v>8.7620322075900781</v>
      </c>
      <c r="BG69" s="6">
        <f t="shared" si="46"/>
        <v>-1.9166182210363965</v>
      </c>
      <c r="BH69" s="6">
        <f t="shared" si="47"/>
        <v>2.1115324741399695</v>
      </c>
      <c r="BI69" s="6">
        <f t="shared" si="48"/>
        <v>-4.0649553099655238</v>
      </c>
      <c r="BJ69" s="6">
        <f t="shared" si="49"/>
        <v>0.55494358043260794</v>
      </c>
      <c r="BK69" s="6">
        <f t="shared" si="50"/>
        <v>0.93756654923047655</v>
      </c>
      <c r="BL69" s="6">
        <f t="shared" si="51"/>
        <v>-2.1835252387187944</v>
      </c>
      <c r="BM69" s="6">
        <f t="shared" si="52"/>
        <v>9.1666465098123737</v>
      </c>
      <c r="BO69" s="4" t="s">
        <v>12</v>
      </c>
      <c r="BP69" s="12">
        <v>0.51969757252631099</v>
      </c>
      <c r="BT69" s="4" t="s">
        <v>12</v>
      </c>
      <c r="BU69" s="12">
        <v>0.88490956817808353</v>
      </c>
      <c r="BV69">
        <v>0</v>
      </c>
    </row>
    <row r="70" spans="1:74" x14ac:dyDescent="0.3">
      <c r="A70" s="1">
        <v>44206</v>
      </c>
      <c r="B70" s="3">
        <v>61318.957000000002</v>
      </c>
      <c r="C70" s="3">
        <v>1.0004</v>
      </c>
      <c r="D70" s="3">
        <v>4605.38</v>
      </c>
      <c r="E70" s="3">
        <v>3372.4299000000001</v>
      </c>
      <c r="F70" s="3">
        <v>114.85</v>
      </c>
      <c r="G70" s="3">
        <v>83.57</v>
      </c>
      <c r="H70" s="3">
        <v>1783</v>
      </c>
      <c r="I70" s="3">
        <v>2965.4099000000001</v>
      </c>
      <c r="J70" s="3">
        <v>22.084499999999998</v>
      </c>
      <c r="K70" s="3">
        <v>167.86619999999999</v>
      </c>
      <c r="L70" s="3">
        <v>18888.363300000001</v>
      </c>
      <c r="M70" s="3">
        <v>43.032200000000003</v>
      </c>
      <c r="N70" s="3">
        <v>141.34620000000001</v>
      </c>
      <c r="O70" s="3">
        <v>2536.25</v>
      </c>
      <c r="P70" s="3">
        <v>502.15</v>
      </c>
      <c r="R70" s="6">
        <f t="shared" si="53"/>
        <v>40.02672861592265</v>
      </c>
      <c r="S70" s="6">
        <f t="shared" si="54"/>
        <v>1.9996000799826774E-2</v>
      </c>
      <c r="T70" s="6">
        <f t="shared" si="55"/>
        <v>6.9143873301234615</v>
      </c>
      <c r="U70" s="6">
        <f t="shared" si="56"/>
        <v>2.6602385359082437</v>
      </c>
      <c r="V70" s="6">
        <f t="shared" si="57"/>
        <v>6.5398886827458202</v>
      </c>
      <c r="W70" s="6">
        <f t="shared" si="58"/>
        <v>11.382113821138207</v>
      </c>
      <c r="X70" s="6">
        <f t="shared" si="59"/>
        <v>1.5780778214550262</v>
      </c>
      <c r="Y70" s="6">
        <f t="shared" si="60"/>
        <v>11.259470333301923</v>
      </c>
      <c r="Z70" s="6">
        <f t="shared" si="61"/>
        <v>0.13466456281625572</v>
      </c>
      <c r="AA70" s="6">
        <f t="shared" si="62"/>
        <v>3.7876839371831172</v>
      </c>
      <c r="AB70" s="6">
        <f t="shared" si="63"/>
        <v>-2.2904973035582366</v>
      </c>
      <c r="AC70" s="6">
        <f t="shared" si="64"/>
        <v>1.6973105827858381</v>
      </c>
      <c r="AD70" s="6">
        <f t="shared" si="65"/>
        <v>2.2818104258612415</v>
      </c>
      <c r="AE70" s="6">
        <f t="shared" si="66"/>
        <v>0.67480400912969252</v>
      </c>
      <c r="AF70" s="6">
        <f t="shared" si="67"/>
        <v>10.849889624724064</v>
      </c>
      <c r="AY70" s="6">
        <f t="shared" si="38"/>
        <v>-17.877532434764134</v>
      </c>
      <c r="AZ70" s="6">
        <f t="shared" si="39"/>
        <v>-2.2955777035432976E-2</v>
      </c>
      <c r="BA70" s="6">
        <f t="shared" si="40"/>
        <v>-1.9698725581041645</v>
      </c>
      <c r="BB70" s="6">
        <f t="shared" si="41"/>
        <v>0.74304752705954691</v>
      </c>
      <c r="BC70" s="6">
        <f t="shared" si="42"/>
        <v>-3.8310507113394463</v>
      </c>
      <c r="BD70" s="6">
        <f t="shared" si="43"/>
        <v>-22.776714015070976</v>
      </c>
      <c r="BE70" s="6">
        <f t="shared" si="44"/>
        <v>-1.2761037019304724</v>
      </c>
      <c r="BF70" s="6">
        <f t="shared" si="45"/>
        <v>-6.421681448700685</v>
      </c>
      <c r="BG70" s="6">
        <f t="shared" si="46"/>
        <v>0.19237226833325893</v>
      </c>
      <c r="BH70" s="6">
        <f t="shared" si="47"/>
        <v>-7.6229114421217226</v>
      </c>
      <c r="BI70" s="6">
        <f t="shared" si="48"/>
        <v>-0.37577938188083682</v>
      </c>
      <c r="BJ70" s="6">
        <f t="shared" si="49"/>
        <v>21.697274010655629</v>
      </c>
      <c r="BK70" s="6">
        <f t="shared" si="50"/>
        <v>0.39439501143270572</v>
      </c>
      <c r="BL70" s="6">
        <f t="shared" si="51"/>
        <v>-8.0175249107366149</v>
      </c>
      <c r="BM70" s="6">
        <f t="shared" si="52"/>
        <v>-9.967620293045707</v>
      </c>
      <c r="BO70" s="4" t="s">
        <v>13</v>
      </c>
      <c r="BP70" s="12">
        <v>0.90676662183852574</v>
      </c>
      <c r="BT70" s="4" t="s">
        <v>13</v>
      </c>
      <c r="BU70" s="12">
        <v>0.80138078610303332</v>
      </c>
      <c r="BV70">
        <v>0</v>
      </c>
    </row>
    <row r="71" spans="1:74" x14ac:dyDescent="0.3">
      <c r="A71" s="1">
        <v>44207</v>
      </c>
      <c r="B71" s="3">
        <v>57005.425799999997</v>
      </c>
      <c r="C71" s="3">
        <v>1.0003</v>
      </c>
      <c r="D71" s="3">
        <v>4567</v>
      </c>
      <c r="E71" s="3">
        <v>3507.0700999999999</v>
      </c>
      <c r="F71" s="3">
        <v>111.65</v>
      </c>
      <c r="G71" s="3">
        <v>66.180000000000007</v>
      </c>
      <c r="H71" s="3">
        <v>1773.6</v>
      </c>
      <c r="I71" s="3">
        <v>2849.04</v>
      </c>
      <c r="J71" s="3">
        <v>22.58</v>
      </c>
      <c r="K71" s="3">
        <v>157.8836</v>
      </c>
      <c r="L71" s="3">
        <v>19152.550800000001</v>
      </c>
      <c r="M71" s="3">
        <v>52.860599999999998</v>
      </c>
      <c r="N71" s="3">
        <v>143.80369999999999</v>
      </c>
      <c r="O71" s="3">
        <v>2405.3998999999999</v>
      </c>
      <c r="P71" s="3">
        <v>460.55</v>
      </c>
      <c r="R71" s="6">
        <f t="shared" si="53"/>
        <v>-7.0345801870048241</v>
      </c>
      <c r="S71" s="6">
        <f t="shared" si="54"/>
        <v>-9.9960015993549867E-3</v>
      </c>
      <c r="T71" s="6">
        <f t="shared" si="55"/>
        <v>-0.83337314184714906</v>
      </c>
      <c r="U71" s="6">
        <f t="shared" si="56"/>
        <v>3.9923795006087337</v>
      </c>
      <c r="V71" s="6">
        <f t="shared" si="57"/>
        <v>-2.7862429255550603</v>
      </c>
      <c r="W71" s="6">
        <f t="shared" si="58"/>
        <v>-20.808902716285736</v>
      </c>
      <c r="X71" s="6">
        <f t="shared" si="59"/>
        <v>-0.52720134604599123</v>
      </c>
      <c r="Y71" s="6">
        <f t="shared" si="60"/>
        <v>-3.9242433229888407</v>
      </c>
      <c r="Z71" s="6">
        <f t="shared" si="61"/>
        <v>2.2436550521859111</v>
      </c>
      <c r="AA71" s="6">
        <f t="shared" si="62"/>
        <v>-5.9467599790785748</v>
      </c>
      <c r="AB71" s="6">
        <f t="shared" si="63"/>
        <v>1.3986786245264504</v>
      </c>
      <c r="AC71" s="6">
        <f t="shared" si="64"/>
        <v>22.839641013008858</v>
      </c>
      <c r="AD71" s="6">
        <f t="shared" si="65"/>
        <v>1.7386388880634707</v>
      </c>
      <c r="AE71" s="6">
        <f t="shared" si="66"/>
        <v>-5.159195662888127</v>
      </c>
      <c r="AF71" s="6">
        <f t="shared" si="67"/>
        <v>-8.284377178134017</v>
      </c>
      <c r="AY71" s="6">
        <f t="shared" si="38"/>
        <v>-29.61130692602574</v>
      </c>
      <c r="AZ71" s="6">
        <f t="shared" si="39"/>
        <v>-2.2956776335808757E-2</v>
      </c>
      <c r="BA71" s="6">
        <f t="shared" si="40"/>
        <v>3.2247880810059737</v>
      </c>
      <c r="BB71" s="6">
        <f t="shared" si="41"/>
        <v>-8.1745257984459307</v>
      </c>
      <c r="BC71" s="6">
        <f t="shared" si="42"/>
        <v>-0.19393452111803389</v>
      </c>
      <c r="BD71" s="6">
        <f t="shared" si="43"/>
        <v>11.676794322248295</v>
      </c>
      <c r="BE71" s="6">
        <f t="shared" si="44"/>
        <v>2.2901143333351834</v>
      </c>
      <c r="BF71" s="6">
        <f t="shared" si="45"/>
        <v>-0.93375000620493243</v>
      </c>
      <c r="BG71" s="6">
        <f t="shared" si="46"/>
        <v>10.039062654588445</v>
      </c>
      <c r="BH71" s="6">
        <f t="shared" si="47"/>
        <v>-1.9783361104669452</v>
      </c>
      <c r="BI71" s="6">
        <f t="shared" si="48"/>
        <v>1.1136606874222572</v>
      </c>
      <c r="BJ71" s="6">
        <f t="shared" si="49"/>
        <v>9.7235709552181948</v>
      </c>
      <c r="BK71" s="6">
        <f t="shared" si="50"/>
        <v>11.79728168912311</v>
      </c>
      <c r="BL71" s="6">
        <f t="shared" si="51"/>
        <v>-4.4069282978442894</v>
      </c>
      <c r="BM71" s="6">
        <f t="shared" si="52"/>
        <v>-1.7049562839487202</v>
      </c>
      <c r="BO71" s="4" t="s">
        <v>16</v>
      </c>
      <c r="BP71" s="12">
        <v>0.27210693820558823</v>
      </c>
      <c r="BT71" s="4" t="s">
        <v>16</v>
      </c>
      <c r="BU71" s="12">
        <v>0.27009454691672669</v>
      </c>
      <c r="BV71">
        <v>0</v>
      </c>
    </row>
    <row r="72" spans="1:74" x14ac:dyDescent="0.3">
      <c r="A72" s="1">
        <v>44208</v>
      </c>
      <c r="B72" s="3">
        <v>46306.445299999999</v>
      </c>
      <c r="C72" s="3">
        <v>1.0002</v>
      </c>
      <c r="D72" s="3">
        <v>4766.18</v>
      </c>
      <c r="E72" s="3">
        <v>3334.3400999999999</v>
      </c>
      <c r="F72" s="3">
        <v>112.6</v>
      </c>
      <c r="G72" s="3">
        <v>75.209999999999994</v>
      </c>
      <c r="H72" s="3">
        <v>1827.5</v>
      </c>
      <c r="I72" s="3">
        <v>2893.5900999999999</v>
      </c>
      <c r="J72" s="3">
        <v>25.31</v>
      </c>
      <c r="K72" s="3">
        <v>157.40649999999999</v>
      </c>
      <c r="L72" s="3">
        <v>19705.699199999999</v>
      </c>
      <c r="M72" s="3">
        <v>58.604399999999998</v>
      </c>
      <c r="N72" s="3">
        <v>162.70169999999999</v>
      </c>
      <c r="O72" s="3">
        <v>2368.1498999999999</v>
      </c>
      <c r="P72" s="3">
        <v>460.45</v>
      </c>
      <c r="R72" s="6">
        <f t="shared" si="53"/>
        <v>-18.76835467826643</v>
      </c>
      <c r="S72" s="6">
        <f t="shared" si="54"/>
        <v>-9.997000899730768E-3</v>
      </c>
      <c r="T72" s="6">
        <f t="shared" si="55"/>
        <v>4.3612874972629889</v>
      </c>
      <c r="U72" s="6">
        <f t="shared" si="56"/>
        <v>-4.9251938248967448</v>
      </c>
      <c r="V72" s="6">
        <f t="shared" si="57"/>
        <v>0.85087326466635194</v>
      </c>
      <c r="W72" s="6">
        <f t="shared" si="58"/>
        <v>13.644605621033534</v>
      </c>
      <c r="X72" s="6">
        <f t="shared" si="59"/>
        <v>3.0390166892196646</v>
      </c>
      <c r="Y72" s="6">
        <f t="shared" si="60"/>
        <v>1.5636881195069119</v>
      </c>
      <c r="Z72" s="6">
        <f t="shared" si="61"/>
        <v>12.090345438441098</v>
      </c>
      <c r="AA72" s="6">
        <f t="shared" si="62"/>
        <v>-0.30218464742379769</v>
      </c>
      <c r="AB72" s="6">
        <f t="shared" si="63"/>
        <v>2.8881186938295444</v>
      </c>
      <c r="AC72" s="6">
        <f t="shared" si="64"/>
        <v>10.865937957571425</v>
      </c>
      <c r="AD72" s="6">
        <f t="shared" si="65"/>
        <v>13.141525565753875</v>
      </c>
      <c r="AE72" s="6">
        <f t="shared" si="66"/>
        <v>-1.5485990499958024</v>
      </c>
      <c r="AF72" s="6">
        <f t="shared" si="67"/>
        <v>-2.17131690370298E-2</v>
      </c>
      <c r="AY72" s="6">
        <f>R73-AI$3</f>
        <v>-27.737620472271033</v>
      </c>
      <c r="AZ72" s="6">
        <f t="shared" si="39"/>
        <v>1.7034225763684376E-2</v>
      </c>
      <c r="BA72" s="6">
        <f t="shared" si="40"/>
        <v>-6.395008326956992</v>
      </c>
      <c r="BB72" s="6">
        <f t="shared" si="41"/>
        <v>-13.532329199896921</v>
      </c>
      <c r="BC72" s="6">
        <f t="shared" si="42"/>
        <v>12.250041237306208</v>
      </c>
      <c r="BD72" s="6">
        <f t="shared" si="43"/>
        <v>15.237347589660455</v>
      </c>
      <c r="BE72" s="6">
        <f t="shared" si="44"/>
        <v>-2.5272881287982965</v>
      </c>
      <c r="BF72" s="6">
        <f t="shared" si="45"/>
        <v>-8.7049552166778419</v>
      </c>
      <c r="BG72" s="6">
        <f t="shared" si="46"/>
        <v>-8.926035845883467</v>
      </c>
      <c r="BH72" s="6">
        <f t="shared" si="47"/>
        <v>-7.8333940165590441</v>
      </c>
      <c r="BI72" s="6">
        <f t="shared" si="48"/>
        <v>-7.7836251411618766</v>
      </c>
      <c r="BJ72" s="6">
        <f t="shared" si="49"/>
        <v>-11.912889352210911</v>
      </c>
      <c r="BK72" s="6">
        <f t="shared" si="50"/>
        <v>-3.2576842401918014</v>
      </c>
      <c r="BL72" s="6">
        <f t="shared" si="51"/>
        <v>-2.0792316071121277</v>
      </c>
      <c r="BM72" s="6">
        <f t="shared" si="52"/>
        <v>15.224130106936499</v>
      </c>
      <c r="BO72" s="4" t="s">
        <v>18</v>
      </c>
      <c r="BP72" s="12">
        <v>0.74790942433014307</v>
      </c>
      <c r="BT72" s="4" t="s">
        <v>18</v>
      </c>
      <c r="BU72" s="12">
        <v>0</v>
      </c>
      <c r="BV72">
        <v>0</v>
      </c>
    </row>
    <row r="73" spans="1:74" x14ac:dyDescent="0.3">
      <c r="A73" s="1">
        <v>44562</v>
      </c>
      <c r="B73" s="3">
        <v>38483.125</v>
      </c>
      <c r="C73" s="3">
        <v>1.0004999999999999</v>
      </c>
      <c r="D73" s="3">
        <v>4515.55</v>
      </c>
      <c r="E73" s="3">
        <v>2991.47</v>
      </c>
      <c r="F73" s="3">
        <v>127.57</v>
      </c>
      <c r="G73" s="3">
        <v>88.15</v>
      </c>
      <c r="H73" s="3">
        <v>1795</v>
      </c>
      <c r="I73" s="3">
        <v>2713.97</v>
      </c>
      <c r="J73" s="3">
        <v>23.57</v>
      </c>
      <c r="K73" s="3">
        <v>147.71459999999999</v>
      </c>
      <c r="L73" s="3">
        <v>18521.550800000001</v>
      </c>
      <c r="M73" s="3">
        <v>52.292400000000001</v>
      </c>
      <c r="N73" s="3">
        <v>159.58850000000001</v>
      </c>
      <c r="O73" s="3">
        <v>2386.6001000000001</v>
      </c>
      <c r="P73" s="3">
        <v>538.29999999999995</v>
      </c>
      <c r="R73" s="6">
        <f t="shared" si="53"/>
        <v>-16.894668224511722</v>
      </c>
      <c r="S73" s="6">
        <f t="shared" si="54"/>
        <v>2.9994001199762366E-2</v>
      </c>
      <c r="T73" s="6">
        <f t="shared" si="55"/>
        <v>-5.2585089106999767</v>
      </c>
      <c r="U73" s="6">
        <f t="shared" si="56"/>
        <v>-10.282997226347735</v>
      </c>
      <c r="V73" s="6">
        <f t="shared" si="57"/>
        <v>13.294849023090594</v>
      </c>
      <c r="W73" s="6">
        <f t="shared" si="58"/>
        <v>17.205158888445695</v>
      </c>
      <c r="X73" s="6">
        <f t="shared" si="59"/>
        <v>-1.7783857729138153</v>
      </c>
      <c r="Y73" s="6">
        <f t="shared" si="60"/>
        <v>-6.2075170909659967</v>
      </c>
      <c r="Z73" s="6">
        <f t="shared" si="61"/>
        <v>-6.8747530620308144</v>
      </c>
      <c r="AA73" s="6">
        <f t="shared" si="62"/>
        <v>-6.1572425535158963</v>
      </c>
      <c r="AB73" s="6">
        <f t="shared" si="63"/>
        <v>-6.0091671347545894</v>
      </c>
      <c r="AC73" s="6">
        <f t="shared" si="64"/>
        <v>-10.77052234985768</v>
      </c>
      <c r="AD73" s="6">
        <f t="shared" si="65"/>
        <v>-1.9134403635610364</v>
      </c>
      <c r="AE73" s="6">
        <f t="shared" si="66"/>
        <v>0.77909764073635923</v>
      </c>
      <c r="AF73" s="6">
        <f t="shared" si="67"/>
        <v>16.907373221848189</v>
      </c>
      <c r="AY73" s="6">
        <f t="shared" ref="AY73" si="68">R74-AI$3</f>
        <v>1.3964628205336052</v>
      </c>
      <c r="AZ73" s="6">
        <f t="shared" si="39"/>
        <v>-2.2954777934830726E-2</v>
      </c>
      <c r="BA73" s="6">
        <f t="shared" si="40"/>
        <v>-4.2725515029352801</v>
      </c>
      <c r="BB73" s="6">
        <f t="shared" si="41"/>
        <v>-0.5820814244880026</v>
      </c>
      <c r="BC73" s="6">
        <f t="shared" si="42"/>
        <v>-4.964224576565913</v>
      </c>
      <c r="BD73" s="6">
        <f t="shared" si="43"/>
        <v>6.6198234147711972</v>
      </c>
      <c r="BE73" s="6">
        <f t="shared" si="44"/>
        <v>5.0672536329734594</v>
      </c>
      <c r="BF73" s="6">
        <f t="shared" si="45"/>
        <v>-3.092503657018371</v>
      </c>
      <c r="BG73" s="6">
        <f t="shared" si="46"/>
        <v>-6.7606591096905735</v>
      </c>
      <c r="BH73" s="6">
        <f t="shared" si="47"/>
        <v>-5.6802241816505017</v>
      </c>
      <c r="BI73" s="6">
        <f t="shared" si="48"/>
        <v>-6.5386400639918074</v>
      </c>
      <c r="BJ73" s="6">
        <f t="shared" si="49"/>
        <v>-11.377888799019678</v>
      </c>
      <c r="BK73" s="6">
        <f t="shared" si="50"/>
        <v>-3.661766755785608</v>
      </c>
      <c r="BL73" s="6">
        <f t="shared" si="51"/>
        <v>-3.9917449382274452</v>
      </c>
      <c r="BM73" s="6">
        <f t="shared" si="52"/>
        <v>-11.919171036145201</v>
      </c>
      <c r="BO73" s="4" t="s">
        <v>20</v>
      </c>
      <c r="BP73" s="12">
        <v>0.33427892923458907</v>
      </c>
      <c r="BT73" s="4" t="s">
        <v>20</v>
      </c>
      <c r="BU73" s="12">
        <v>0.48604819230970381</v>
      </c>
      <c r="BV73">
        <v>0</v>
      </c>
    </row>
    <row r="74" spans="1:74" x14ac:dyDescent="0.3">
      <c r="A74" s="1">
        <v>44563</v>
      </c>
      <c r="B74" s="3">
        <v>43193.234400000001</v>
      </c>
      <c r="C74" s="3">
        <v>1.0004</v>
      </c>
      <c r="D74" s="3">
        <v>4373.9399999999996</v>
      </c>
      <c r="E74" s="3">
        <v>3071.26</v>
      </c>
      <c r="F74" s="3">
        <v>122.57</v>
      </c>
      <c r="G74" s="3">
        <v>95.72</v>
      </c>
      <c r="H74" s="3">
        <v>1899.4</v>
      </c>
      <c r="I74" s="3">
        <v>2697.8200999999999</v>
      </c>
      <c r="J74" s="3">
        <v>22.46</v>
      </c>
      <c r="K74" s="3">
        <v>141.80000000000001</v>
      </c>
      <c r="L74" s="3">
        <v>17639.150399999999</v>
      </c>
      <c r="M74" s="3">
        <v>46.94</v>
      </c>
      <c r="N74" s="3">
        <v>155.88999999999999</v>
      </c>
      <c r="O74" s="3">
        <v>2359.5500000000002</v>
      </c>
      <c r="P74" s="3">
        <v>483.2</v>
      </c>
      <c r="R74" s="6">
        <f t="shared" si="53"/>
        <v>12.239415068292914</v>
      </c>
      <c r="S74" s="6">
        <f t="shared" si="54"/>
        <v>-9.9950024987527364E-3</v>
      </c>
      <c r="T74" s="6">
        <f t="shared" si="55"/>
        <v>-3.1360520866782648</v>
      </c>
      <c r="U74" s="6">
        <f t="shared" si="56"/>
        <v>2.6672505490611842</v>
      </c>
      <c r="V74" s="6">
        <f t="shared" si="57"/>
        <v>-3.9194167907815269</v>
      </c>
      <c r="W74" s="6">
        <f t="shared" si="58"/>
        <v>8.5876347135564366</v>
      </c>
      <c r="X74" s="6">
        <f t="shared" si="59"/>
        <v>5.8161559888579406</v>
      </c>
      <c r="Y74" s="6">
        <f t="shared" si="60"/>
        <v>-0.59506553130652673</v>
      </c>
      <c r="Z74" s="6">
        <f t="shared" si="61"/>
        <v>-4.7093763258379218</v>
      </c>
      <c r="AA74" s="6">
        <f t="shared" si="62"/>
        <v>-4.0040727186073539</v>
      </c>
      <c r="AB74" s="6">
        <f t="shared" si="63"/>
        <v>-4.7641820575845202</v>
      </c>
      <c r="AC74" s="6">
        <f t="shared" si="64"/>
        <v>-10.235521796666447</v>
      </c>
      <c r="AD74" s="6">
        <f t="shared" si="65"/>
        <v>-2.317522879154843</v>
      </c>
      <c r="AE74" s="6">
        <f t="shared" si="66"/>
        <v>-1.1334156903789583</v>
      </c>
      <c r="AF74" s="6">
        <f t="shared" si="67"/>
        <v>-10.235927921233511</v>
      </c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O74" s="4" t="s">
        <v>22</v>
      </c>
      <c r="BP74" s="12">
        <v>0.16984027071122382</v>
      </c>
      <c r="BT74" s="4" t="s">
        <v>22</v>
      </c>
      <c r="BU74" s="12">
        <v>0</v>
      </c>
      <c r="BV74">
        <v>0</v>
      </c>
    </row>
    <row r="75" spans="1:74" x14ac:dyDescent="0.3"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O75" s="4" t="s">
        <v>23</v>
      </c>
      <c r="BP75" s="12">
        <v>0.88783549715542864</v>
      </c>
      <c r="BT75" s="4" t="s">
        <v>23</v>
      </c>
      <c r="BU75" s="12">
        <v>0.44599036575780426</v>
      </c>
      <c r="BV75">
        <v>0</v>
      </c>
    </row>
    <row r="76" spans="1:74" x14ac:dyDescent="0.3"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O76" s="4" t="s">
        <v>24</v>
      </c>
      <c r="BP76" s="12">
        <v>0.17662604200004012</v>
      </c>
      <c r="BT76" s="4" t="s">
        <v>24</v>
      </c>
      <c r="BU76" s="12">
        <v>0.47895322593357331</v>
      </c>
      <c r="BV76">
        <v>0</v>
      </c>
    </row>
    <row r="77" spans="1:74" x14ac:dyDescent="0.3">
      <c r="BO77" s="4" t="s">
        <v>25</v>
      </c>
      <c r="BP77" s="12">
        <v>-0.17695303325774472</v>
      </c>
      <c r="BT77" s="4" t="s">
        <v>25</v>
      </c>
      <c r="BU77" s="12">
        <v>0</v>
      </c>
      <c r="BV77">
        <v>0</v>
      </c>
    </row>
    <row r="78" spans="1:74" x14ac:dyDescent="0.3">
      <c r="AR78" t="s">
        <v>68</v>
      </c>
      <c r="AS78" t="s">
        <v>69</v>
      </c>
      <c r="BO78" s="10" t="s">
        <v>40</v>
      </c>
      <c r="BP78" s="12">
        <f>SUM(BP63:BP77)</f>
        <v>0.99999999784593419</v>
      </c>
      <c r="BT78" s="10" t="s">
        <v>40</v>
      </c>
      <c r="BU78" s="12">
        <v>1</v>
      </c>
      <c r="BV78">
        <v>0</v>
      </c>
    </row>
    <row r="79" spans="1:74" x14ac:dyDescent="0.3">
      <c r="AQ79" t="s">
        <v>1</v>
      </c>
      <c r="AR79" s="12">
        <v>5.2684001281053661E-2</v>
      </c>
      <c r="AS79" s="12">
        <v>3.975626204215417E-2</v>
      </c>
    </row>
    <row r="80" spans="1:74" x14ac:dyDescent="0.3">
      <c r="AQ80" t="s">
        <v>2</v>
      </c>
      <c r="AR80" s="12">
        <v>0</v>
      </c>
      <c r="AS80" s="12">
        <v>0</v>
      </c>
      <c r="BO80" s="11" t="s">
        <v>41</v>
      </c>
      <c r="BP80">
        <f t="array" ref="BP80">MMULT(TRANSPOSE(BP63:BP77),BP22:BP36)</f>
        <v>75.087068470655538</v>
      </c>
      <c r="BT80" s="11" t="s">
        <v>41</v>
      </c>
      <c r="BU80">
        <f t="array" ref="BU80">MMULT(TRANSPOSE(BU63:BU77),$BP$22:$BP$36)</f>
        <v>100.87520221550011</v>
      </c>
    </row>
    <row r="81" spans="43:73" x14ac:dyDescent="0.3">
      <c r="AQ81" t="s">
        <v>4</v>
      </c>
      <c r="AR81" s="12">
        <v>0</v>
      </c>
      <c r="AS81" s="12">
        <v>4.579299917368148E-2</v>
      </c>
      <c r="BO81" s="11" t="s">
        <v>42</v>
      </c>
      <c r="BP81">
        <f t="array" ref="BP81">SQRT(MMULT(MMULT(TRANSPOSE(BP63:BP77),$BP$3:$CD$17),BP63:BP77))</f>
        <v>8.0025254200698956</v>
      </c>
      <c r="BT81" s="11" t="s">
        <v>42</v>
      </c>
      <c r="BU81">
        <f t="array" ref="BU81">SQRT(MMULT(MMULT(TRANSPOSE(BU63:BU77),$BP$3:$CD$17),BU63:BU77))</f>
        <v>13.433584289453016</v>
      </c>
    </row>
    <row r="82" spans="43:73" x14ac:dyDescent="0.3">
      <c r="AQ82" t="s">
        <v>7</v>
      </c>
      <c r="AR82" s="12">
        <v>0.10026153169106242</v>
      </c>
      <c r="AS82" s="12">
        <v>8.6891332495381515E-2</v>
      </c>
      <c r="BO82" s="11" t="s">
        <v>43</v>
      </c>
      <c r="BP82">
        <f>(BP80-BP19)/BP81</f>
        <v>9.3308546845374067</v>
      </c>
      <c r="BT82" s="11" t="s">
        <v>43</v>
      </c>
      <c r="BU82">
        <f>(BU80-BU19)/BU81</f>
        <v>7.5091799807069597</v>
      </c>
    </row>
    <row r="83" spans="43:73" x14ac:dyDescent="0.3">
      <c r="AQ83" t="s">
        <v>10</v>
      </c>
      <c r="AR83" s="12">
        <v>1.7596974046515449E-2</v>
      </c>
      <c r="AS83" s="12">
        <v>3.377502989251073E-2</v>
      </c>
    </row>
    <row r="84" spans="43:73" x14ac:dyDescent="0.3">
      <c r="AQ84" t="s">
        <v>11</v>
      </c>
      <c r="AR84" s="12">
        <v>2.3634486385452506E-2</v>
      </c>
      <c r="AS84" s="12">
        <v>1.9166821426876399E-2</v>
      </c>
    </row>
    <row r="85" spans="43:73" x14ac:dyDescent="0.3">
      <c r="AQ85" t="s">
        <v>12</v>
      </c>
      <c r="AR85" s="12">
        <v>9.2468079371318332E-2</v>
      </c>
      <c r="AS85" s="12">
        <v>0.10814967676793134</v>
      </c>
    </row>
    <row r="86" spans="43:73" x14ac:dyDescent="0.3">
      <c r="AQ86" t="s">
        <v>13</v>
      </c>
      <c r="AR86" s="12">
        <v>0.17830048789302849</v>
      </c>
      <c r="AS86" s="12">
        <v>0.15128854844727338</v>
      </c>
    </row>
    <row r="87" spans="43:73" x14ac:dyDescent="0.3">
      <c r="AQ87" t="s">
        <v>16</v>
      </c>
      <c r="AR87" s="12">
        <v>9.8680229469468833E-2</v>
      </c>
      <c r="AS87" s="12">
        <v>8.7400686747383799E-2</v>
      </c>
    </row>
    <row r="88" spans="43:73" x14ac:dyDescent="0.3">
      <c r="AQ88" t="s">
        <v>18</v>
      </c>
      <c r="AR88" s="12">
        <v>4.8586218693191477E-2</v>
      </c>
      <c r="AS88" s="12">
        <v>5.3951724403031087E-2</v>
      </c>
    </row>
    <row r="89" spans="43:73" x14ac:dyDescent="0.3">
      <c r="AQ89" t="s">
        <v>20</v>
      </c>
      <c r="AR89" s="12">
        <v>0.10966581154050674</v>
      </c>
      <c r="AS89" s="12">
        <v>9.5259860097194532E-2</v>
      </c>
    </row>
    <row r="90" spans="43:73" x14ac:dyDescent="0.3">
      <c r="AQ90" t="s">
        <v>22</v>
      </c>
      <c r="AR90" s="12">
        <v>6.5134858348194916E-3</v>
      </c>
      <c r="AS90" s="12">
        <v>2.5283789878574006E-2</v>
      </c>
    </row>
    <row r="91" spans="43:73" x14ac:dyDescent="0.3">
      <c r="AQ91" t="s">
        <v>23</v>
      </c>
      <c r="AR91" s="12">
        <v>0.15343079086735517</v>
      </c>
      <c r="AS91" s="12">
        <v>0.14913131808100316</v>
      </c>
    </row>
    <row r="92" spans="43:73" x14ac:dyDescent="0.3">
      <c r="AQ92" t="s">
        <v>24</v>
      </c>
      <c r="AR92" s="12">
        <v>0.11817790292622743</v>
      </c>
      <c r="AS92" s="12">
        <v>9.8478957418655935E-2</v>
      </c>
    </row>
    <row r="93" spans="43:73" x14ac:dyDescent="0.3">
      <c r="AQ93" t="s">
        <v>25</v>
      </c>
      <c r="AR93" s="12">
        <v>0</v>
      </c>
      <c r="AS93" s="12">
        <v>5.6729917701795769E-3</v>
      </c>
    </row>
  </sheetData>
  <mergeCells count="5">
    <mergeCell ref="B1:P1"/>
    <mergeCell ref="R1:AF1"/>
    <mergeCell ref="AI1:AW1"/>
    <mergeCell ref="AY1:BM1"/>
    <mergeCell ref="BP1:C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E157-A904-43D3-8663-2A5DE767AFD3}">
  <dimension ref="A1:BC79"/>
  <sheetViews>
    <sheetView topLeftCell="AS51" zoomScale="79" zoomScaleNormal="55" workbookViewId="0">
      <selection activeCell="AU83" sqref="AU83"/>
    </sheetView>
  </sheetViews>
  <sheetFormatPr defaultRowHeight="14.4" x14ac:dyDescent="0.3"/>
  <cols>
    <col min="1" max="1" width="10.33203125" bestFit="1" customWidth="1"/>
    <col min="34" max="34" width="22.6640625" bestFit="1" customWidth="1"/>
    <col min="35" max="35" width="14.6640625" bestFit="1" customWidth="1"/>
    <col min="36" max="37" width="15.6640625" bestFit="1" customWidth="1"/>
    <col min="38" max="38" width="14.6640625" bestFit="1" customWidth="1"/>
    <col min="39" max="44" width="15.6640625" bestFit="1" customWidth="1"/>
    <col min="45" max="45" width="14.6640625" bestFit="1" customWidth="1"/>
    <col min="46" max="46" width="15.6640625" bestFit="1" customWidth="1"/>
    <col min="47" max="47" width="14.6640625" bestFit="1" customWidth="1"/>
    <col min="48" max="48" width="15.6640625" bestFit="1" customWidth="1"/>
    <col min="49" max="49" width="14.6640625" bestFit="1" customWidth="1"/>
    <col min="51" max="51" width="30.44140625" customWidth="1"/>
    <col min="54" max="54" width="27.44140625" bestFit="1" customWidth="1"/>
    <col min="55" max="55" width="8.21875" bestFit="1" customWidth="1"/>
  </cols>
  <sheetData>
    <row r="1" spans="1:52" x14ac:dyDescent="0.3">
      <c r="B1" s="41" t="s">
        <v>27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R1" s="41" t="s">
        <v>28</v>
      </c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I1" s="41" t="s">
        <v>29</v>
      </c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</row>
    <row r="2" spans="1:52" x14ac:dyDescent="0.3">
      <c r="B2" s="4" t="s">
        <v>1</v>
      </c>
      <c r="C2" s="4" t="s">
        <v>2</v>
      </c>
      <c r="D2" s="4" t="s">
        <v>4</v>
      </c>
      <c r="E2" s="4" t="s">
        <v>7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16</v>
      </c>
      <c r="K2" s="4" t="s">
        <v>18</v>
      </c>
      <c r="L2" s="4" t="s">
        <v>20</v>
      </c>
      <c r="M2" s="4" t="s">
        <v>22</v>
      </c>
      <c r="N2" s="4" t="s">
        <v>23</v>
      </c>
      <c r="O2" s="4" t="s">
        <v>24</v>
      </c>
      <c r="P2" s="4" t="s">
        <v>25</v>
      </c>
      <c r="R2" s="4" t="s">
        <v>1</v>
      </c>
      <c r="S2" s="4" t="s">
        <v>2</v>
      </c>
      <c r="T2" s="4" t="s">
        <v>4</v>
      </c>
      <c r="U2" s="4" t="s">
        <v>7</v>
      </c>
      <c r="V2" s="4" t="s">
        <v>10</v>
      </c>
      <c r="W2" s="4" t="s">
        <v>11</v>
      </c>
      <c r="X2" s="4" t="s">
        <v>12</v>
      </c>
      <c r="Y2" s="4" t="s">
        <v>13</v>
      </c>
      <c r="Z2" s="4" t="s">
        <v>16</v>
      </c>
      <c r="AA2" s="4" t="s">
        <v>18</v>
      </c>
      <c r="AB2" s="4" t="s">
        <v>20</v>
      </c>
      <c r="AC2" s="4" t="s">
        <v>22</v>
      </c>
      <c r="AD2" s="4" t="s">
        <v>23</v>
      </c>
      <c r="AE2" s="4" t="s">
        <v>24</v>
      </c>
      <c r="AF2" s="4" t="s">
        <v>25</v>
      </c>
      <c r="AI2" s="4" t="s">
        <v>1</v>
      </c>
      <c r="AJ2" s="4" t="s">
        <v>2</v>
      </c>
      <c r="AK2" s="4" t="s">
        <v>4</v>
      </c>
      <c r="AL2" s="4" t="s">
        <v>7</v>
      </c>
      <c r="AM2" s="4" t="s">
        <v>10</v>
      </c>
      <c r="AN2" s="4" t="s">
        <v>11</v>
      </c>
      <c r="AO2" s="4" t="s">
        <v>12</v>
      </c>
      <c r="AP2" s="4" t="s">
        <v>13</v>
      </c>
      <c r="AQ2" s="4" t="s">
        <v>16</v>
      </c>
      <c r="AR2" s="4" t="s">
        <v>18</v>
      </c>
      <c r="AS2" s="4" t="s">
        <v>20</v>
      </c>
      <c r="AT2" s="4" t="s">
        <v>22</v>
      </c>
      <c r="AU2" s="4" t="s">
        <v>23</v>
      </c>
      <c r="AV2" s="4" t="s">
        <v>24</v>
      </c>
      <c r="AW2" s="4" t="s">
        <v>25</v>
      </c>
    </row>
    <row r="3" spans="1:52" x14ac:dyDescent="0.3">
      <c r="A3" s="1">
        <v>42008</v>
      </c>
      <c r="B3" s="3">
        <v>236.14500000000001</v>
      </c>
      <c r="C3" s="3">
        <v>1</v>
      </c>
      <c r="D3" s="3">
        <v>2085.5100000000002</v>
      </c>
      <c r="E3" s="3">
        <v>421.78</v>
      </c>
      <c r="F3" s="3">
        <v>68.12</v>
      </c>
      <c r="G3" s="3">
        <v>59.63</v>
      </c>
      <c r="H3" s="3">
        <v>1182.4000000000001</v>
      </c>
      <c r="I3" s="3">
        <v>537.34</v>
      </c>
      <c r="J3" s="3">
        <v>6.3761999999999999</v>
      </c>
      <c r="K3" s="3">
        <v>52.2196</v>
      </c>
      <c r="L3" s="3">
        <v>5960.1899000000003</v>
      </c>
      <c r="M3" s="3">
        <v>24.604199999999999</v>
      </c>
      <c r="N3" s="3">
        <v>64.760199999999998</v>
      </c>
      <c r="O3" s="3">
        <v>407.18329999999997</v>
      </c>
      <c r="P3" s="3">
        <v>258.19330000000002</v>
      </c>
      <c r="AH3" t="s">
        <v>30</v>
      </c>
      <c r="AI3" s="6">
        <f>AVERAGE(R4:R74)</f>
        <v>0.10842952247759305</v>
      </c>
      <c r="AJ3" s="6">
        <f t="shared" ref="AJ3:AW3" si="0">AVERAGE(S4:S74)</f>
        <v>1.2959775436077972E-4</v>
      </c>
      <c r="AK3" s="6">
        <f t="shared" si="0"/>
        <v>1.1364994162570155E-2</v>
      </c>
      <c r="AL3" s="6">
        <f t="shared" si="0"/>
        <v>3.2493319735491855E-2</v>
      </c>
      <c r="AM3" s="6">
        <f t="shared" si="0"/>
        <v>1.0448077857843859E-2</v>
      </c>
      <c r="AN3" s="6">
        <f t="shared" si="0"/>
        <v>1.9678112987852391E-2</v>
      </c>
      <c r="AO3" s="6">
        <f t="shared" si="0"/>
        <v>7.4890235588448081E-3</v>
      </c>
      <c r="AP3" s="6">
        <f t="shared" si="0"/>
        <v>2.4974381257118441E-2</v>
      </c>
      <c r="AQ3" s="6">
        <f t="shared" si="0"/>
        <v>2.0512827838526527E-2</v>
      </c>
      <c r="AR3" s="6">
        <f t="shared" si="0"/>
        <v>1.6761514630431483E-2</v>
      </c>
      <c r="AS3" s="6">
        <f t="shared" si="0"/>
        <v>1.7744580064072882E-2</v>
      </c>
      <c r="AT3" s="6">
        <f t="shared" si="0"/>
        <v>1.1423670023532307E-2</v>
      </c>
      <c r="AU3" s="6">
        <f t="shared" si="0"/>
        <v>1.3442438766307643E-2</v>
      </c>
      <c r="AV3" s="6">
        <f t="shared" si="0"/>
        <v>2.8583292478484876E-2</v>
      </c>
      <c r="AW3" s="6">
        <f t="shared" si="0"/>
        <v>1.6832431149116908E-2</v>
      </c>
    </row>
    <row r="4" spans="1:52" x14ac:dyDescent="0.3">
      <c r="A4" s="1">
        <v>42009</v>
      </c>
      <c r="B4" s="3">
        <v>230.19</v>
      </c>
      <c r="C4" s="3">
        <v>1</v>
      </c>
      <c r="D4" s="3">
        <v>2107.39</v>
      </c>
      <c r="E4" s="3">
        <v>429.23</v>
      </c>
      <c r="F4" s="3">
        <v>64.349999999999994</v>
      </c>
      <c r="G4" s="3">
        <v>60.3</v>
      </c>
      <c r="H4" s="3">
        <v>1189.4000000000001</v>
      </c>
      <c r="I4" s="3">
        <v>532.11</v>
      </c>
      <c r="J4" s="3">
        <v>6.5594000000000001</v>
      </c>
      <c r="K4" s="3">
        <v>54.660699999999999</v>
      </c>
      <c r="L4" s="3">
        <v>6122.4643999999998</v>
      </c>
      <c r="M4" s="3">
        <v>25.198799999999999</v>
      </c>
      <c r="N4" s="3">
        <v>64.361400000000003</v>
      </c>
      <c r="O4" s="3">
        <v>414.10059999999999</v>
      </c>
      <c r="P4" s="3">
        <v>266.23340000000002</v>
      </c>
      <c r="R4" s="6">
        <f>((B4/B3)-1)</f>
        <v>-2.5217557009464597E-2</v>
      </c>
      <c r="S4" s="6">
        <f t="shared" ref="S4:AF4" si="1">((C4/C3)-1)</f>
        <v>0</v>
      </c>
      <c r="T4" s="6">
        <f t="shared" si="1"/>
        <v>1.0491438545008114E-2</v>
      </c>
      <c r="U4" s="6">
        <f t="shared" si="1"/>
        <v>1.7663236758499901E-2</v>
      </c>
      <c r="V4" s="6">
        <f t="shared" si="1"/>
        <v>-5.5343511450381855E-2</v>
      </c>
      <c r="W4" s="6">
        <f t="shared" si="1"/>
        <v>1.1235955056179581E-2</v>
      </c>
      <c r="X4" s="6">
        <f t="shared" si="1"/>
        <v>5.9201623815967608E-3</v>
      </c>
      <c r="Y4" s="6">
        <f t="shared" si="1"/>
        <v>-9.7331298619124373E-3</v>
      </c>
      <c r="Z4" s="6">
        <f t="shared" si="1"/>
        <v>2.8731846554374219E-2</v>
      </c>
      <c r="AA4" s="6">
        <f t="shared" si="1"/>
        <v>4.6746815372005868E-2</v>
      </c>
      <c r="AB4" s="6">
        <f t="shared" si="1"/>
        <v>2.7226397601861629E-2</v>
      </c>
      <c r="AC4" s="6">
        <f t="shared" si="1"/>
        <v>2.416660570146556E-2</v>
      </c>
      <c r="AD4" s="6">
        <f t="shared" si="1"/>
        <v>-6.1581032794832957E-3</v>
      </c>
      <c r="AE4" s="6">
        <f t="shared" si="1"/>
        <v>1.6988172157355264E-2</v>
      </c>
      <c r="AF4" s="6">
        <f t="shared" si="1"/>
        <v>3.1139847548329103E-2</v>
      </c>
      <c r="AH4" t="s">
        <v>31</v>
      </c>
      <c r="AI4" s="6">
        <f>VAR(R4:R74)</f>
        <v>8.5804221033886907E-2</v>
      </c>
      <c r="AJ4" s="6">
        <f t="shared" ref="AJ4:AW4" si="2">VAR(S4:S74)</f>
        <v>2.5922568219397202E-4</v>
      </c>
      <c r="AK4" s="6">
        <f t="shared" si="2"/>
        <v>1.7998768017500409E-3</v>
      </c>
      <c r="AL4" s="6">
        <f t="shared" si="2"/>
        <v>8.844307268850389E-3</v>
      </c>
      <c r="AM4" s="6">
        <f t="shared" si="2"/>
        <v>4.4652227818741718E-3</v>
      </c>
      <c r="AN4" s="6">
        <f t="shared" si="2"/>
        <v>2.6739690941577816E-2</v>
      </c>
      <c r="AO4" s="6">
        <f t="shared" si="2"/>
        <v>1.6235430224236258E-3</v>
      </c>
      <c r="AP4" s="6">
        <f t="shared" si="2"/>
        <v>4.1760753810465515E-3</v>
      </c>
      <c r="AQ4" s="6">
        <f t="shared" si="2"/>
        <v>5.6224080512846716E-3</v>
      </c>
      <c r="AR4" s="6">
        <f t="shared" si="2"/>
        <v>5.4655523865071364E-3</v>
      </c>
      <c r="AS4" s="6">
        <f t="shared" si="2"/>
        <v>4.8736548431358969E-3</v>
      </c>
      <c r="AT4" s="6">
        <f t="shared" si="2"/>
        <v>4.7625758096121913E-3</v>
      </c>
      <c r="AU4" s="6">
        <f t="shared" si="2"/>
        <v>2.0356073061989855E-3</v>
      </c>
      <c r="AV4" s="6">
        <f t="shared" si="2"/>
        <v>7.5491026876847661E-3</v>
      </c>
      <c r="AW4" s="6">
        <f t="shared" si="2"/>
        <v>1.6634176073975351E-2</v>
      </c>
    </row>
    <row r="5" spans="1:52" x14ac:dyDescent="0.3">
      <c r="A5" s="1">
        <v>42010</v>
      </c>
      <c r="B5" s="3">
        <v>263.072</v>
      </c>
      <c r="C5" s="3">
        <v>1</v>
      </c>
      <c r="D5" s="3">
        <v>2063.11</v>
      </c>
      <c r="E5" s="3">
        <v>434.09</v>
      </c>
      <c r="F5" s="3">
        <v>67.510000000000005</v>
      </c>
      <c r="G5" s="3">
        <v>59.47</v>
      </c>
      <c r="H5" s="3">
        <v>1171.5</v>
      </c>
      <c r="I5" s="3">
        <v>520.51</v>
      </c>
      <c r="J5" s="3">
        <v>6.5244</v>
      </c>
      <c r="K5" s="3">
        <v>56.305999999999997</v>
      </c>
      <c r="L5" s="3">
        <v>5781.9750999999997</v>
      </c>
      <c r="M5" s="3">
        <v>24.526299999999999</v>
      </c>
      <c r="N5" s="3">
        <v>64.238299999999995</v>
      </c>
      <c r="O5" s="3">
        <v>477.71199999999999</v>
      </c>
      <c r="P5" s="3">
        <v>254.66800000000001</v>
      </c>
      <c r="R5" s="6">
        <f t="shared" ref="R5:R68" si="3">((B5/B4)-1)</f>
        <v>0.14284721317172777</v>
      </c>
      <c r="S5" s="6">
        <f t="shared" ref="S5:S68" si="4">((C5/C4)-1)</f>
        <v>0</v>
      </c>
      <c r="T5" s="6">
        <f t="shared" ref="T5:T68" si="5">((D5/D4)-1)</f>
        <v>-2.10117728564716E-2</v>
      </c>
      <c r="U5" s="6">
        <f t="shared" ref="U5:U68" si="6">((E5/E4)-1)</f>
        <v>1.1322600936560789E-2</v>
      </c>
      <c r="V5" s="6">
        <f t="shared" ref="V5:V68" si="7">((F5/F4)-1)</f>
        <v>4.9106449106449235E-2</v>
      </c>
      <c r="W5" s="6">
        <f t="shared" ref="W5:W68" si="8">((G5/G4)-1)</f>
        <v>-1.3764510779436079E-2</v>
      </c>
      <c r="X5" s="6">
        <f t="shared" ref="X5:X68" si="9">((H5/H4)-1)</f>
        <v>-1.5049604842777953E-2</v>
      </c>
      <c r="Y5" s="6">
        <f t="shared" ref="Y5:Y68" si="10">((I5/I4)-1)</f>
        <v>-2.1800003758621345E-2</v>
      </c>
      <c r="Z5" s="6">
        <f t="shared" ref="Z5:Z68" si="11">((J5/J4)-1)</f>
        <v>-5.3358538890752039E-3</v>
      </c>
      <c r="AA5" s="6">
        <f t="shared" ref="AA5:AA68" si="12">((K5/K4)-1)</f>
        <v>3.010023655020877E-2</v>
      </c>
      <c r="AB5" s="6">
        <f t="shared" ref="AB5:AB68" si="13">((L5/L4)-1)</f>
        <v>-5.5613112262441255E-2</v>
      </c>
      <c r="AC5" s="6">
        <f t="shared" ref="AC5:AC68" si="14">((M5/M4)-1)</f>
        <v>-2.6687778783116678E-2</v>
      </c>
      <c r="AD5" s="6">
        <f t="shared" ref="AD5:AD68" si="15">((N5/N4)-1)</f>
        <v>-1.9126370775031099E-3</v>
      </c>
      <c r="AE5" s="6">
        <f t="shared" ref="AE5:AE68" si="16">((O5/O4)-1)</f>
        <v>0.15361339732422508</v>
      </c>
      <c r="AF5" s="6">
        <f t="shared" ref="AF5:AF68" si="17">((P5/P4)-1)</f>
        <v>-4.3440830489337556E-2</v>
      </c>
      <c r="AH5" t="s">
        <v>45</v>
      </c>
      <c r="AI5" s="6">
        <f>SQRT(AI4)</f>
        <v>0.29292357541496539</v>
      </c>
      <c r="AJ5" s="6">
        <f t="shared" ref="AJ5:AW5" si="18">SQRT(AJ4)</f>
        <v>1.6100487017291495E-2</v>
      </c>
      <c r="AK5" s="6">
        <f t="shared" si="18"/>
        <v>4.2424954941049031E-2</v>
      </c>
      <c r="AL5" s="6">
        <f t="shared" si="18"/>
        <v>9.4044177219274924E-2</v>
      </c>
      <c r="AM5" s="6">
        <f t="shared" si="18"/>
        <v>6.6822322481893515E-2</v>
      </c>
      <c r="AN5" s="6">
        <f t="shared" si="18"/>
        <v>0.16352275358976137</v>
      </c>
      <c r="AO5" s="6">
        <f t="shared" si="18"/>
        <v>4.0293213106224551E-2</v>
      </c>
      <c r="AP5" s="6">
        <f t="shared" si="18"/>
        <v>6.46225609291875E-2</v>
      </c>
      <c r="AQ5" s="6">
        <f t="shared" si="18"/>
        <v>7.4982718350861829E-2</v>
      </c>
      <c r="AR5" s="6">
        <f t="shared" si="18"/>
        <v>7.3929374314322019E-2</v>
      </c>
      <c r="AS5" s="6">
        <f t="shared" si="18"/>
        <v>6.9811566685871601E-2</v>
      </c>
      <c r="AT5" s="6">
        <f t="shared" si="18"/>
        <v>6.9011417965523583E-2</v>
      </c>
      <c r="AU5" s="6">
        <f t="shared" si="18"/>
        <v>4.51177050191938E-2</v>
      </c>
      <c r="AV5" s="6">
        <f t="shared" si="18"/>
        <v>8.6885572379335599E-2</v>
      </c>
      <c r="AW5" s="6">
        <f t="shared" si="18"/>
        <v>0.12897354796226765</v>
      </c>
    </row>
    <row r="6" spans="1:52" x14ac:dyDescent="0.3">
      <c r="A6" s="1">
        <v>42011</v>
      </c>
      <c r="B6" s="3">
        <v>284.64999999999998</v>
      </c>
      <c r="C6" s="3">
        <v>1</v>
      </c>
      <c r="D6" s="3">
        <v>2103.84</v>
      </c>
      <c r="E6" s="3">
        <v>536.15</v>
      </c>
      <c r="F6" s="3">
        <v>64.010000000000005</v>
      </c>
      <c r="G6" s="3">
        <v>47.12</v>
      </c>
      <c r="H6" s="3">
        <v>1094.9000000000001</v>
      </c>
      <c r="I6" s="3">
        <v>625.61</v>
      </c>
      <c r="J6" s="3">
        <v>7.0639000000000003</v>
      </c>
      <c r="K6" s="3">
        <v>56.945799999999998</v>
      </c>
      <c r="L6" s="3">
        <v>5786.7084999999997</v>
      </c>
      <c r="M6" s="3">
        <v>26.376899999999999</v>
      </c>
      <c r="N6" s="3">
        <v>62.973799999999997</v>
      </c>
      <c r="O6" s="3">
        <v>478.54790000000003</v>
      </c>
      <c r="P6" s="3">
        <v>261.74340000000001</v>
      </c>
      <c r="R6" s="6">
        <f t="shared" si="3"/>
        <v>8.202317236345924E-2</v>
      </c>
      <c r="S6" s="6">
        <f t="shared" si="4"/>
        <v>0</v>
      </c>
      <c r="T6" s="6">
        <f t="shared" si="5"/>
        <v>1.9742039930008559E-2</v>
      </c>
      <c r="U6" s="6">
        <f t="shared" si="6"/>
        <v>0.23511253426708745</v>
      </c>
      <c r="V6" s="6">
        <f t="shared" si="7"/>
        <v>-5.184417123389129E-2</v>
      </c>
      <c r="W6" s="6">
        <f t="shared" si="8"/>
        <v>-0.207667731629393</v>
      </c>
      <c r="X6" s="6">
        <f t="shared" si="9"/>
        <v>-6.5386256935552667E-2</v>
      </c>
      <c r="Y6" s="6">
        <f t="shared" si="10"/>
        <v>0.20191735029106073</v>
      </c>
      <c r="Z6" s="6">
        <f t="shared" si="11"/>
        <v>8.2689595978174379E-2</v>
      </c>
      <c r="AA6" s="6">
        <f t="shared" si="12"/>
        <v>1.1362909814229383E-2</v>
      </c>
      <c r="AB6" s="6">
        <f t="shared" si="13"/>
        <v>8.1864759327654468E-4</v>
      </c>
      <c r="AC6" s="6">
        <f t="shared" si="14"/>
        <v>7.5453696644010693E-2</v>
      </c>
      <c r="AD6" s="6">
        <f t="shared" si="15"/>
        <v>-1.9684518425923447E-2</v>
      </c>
      <c r="AE6" s="6">
        <f t="shared" si="16"/>
        <v>1.7497990421007081E-3</v>
      </c>
      <c r="AF6" s="6">
        <f t="shared" si="17"/>
        <v>2.7782838833304568E-2</v>
      </c>
      <c r="AI6" s="6">
        <f>AI3*12</f>
        <v>1.3011542697311165</v>
      </c>
      <c r="AJ6" s="6">
        <f t="shared" ref="AJ6:AW6" si="19">AJ3*12</f>
        <v>1.5551730523293565E-3</v>
      </c>
      <c r="AK6" s="6">
        <f t="shared" si="19"/>
        <v>0.13637992995084186</v>
      </c>
      <c r="AL6" s="6">
        <f t="shared" si="19"/>
        <v>0.38991983682590226</v>
      </c>
      <c r="AM6" s="6">
        <f t="shared" si="19"/>
        <v>0.1253769342941263</v>
      </c>
      <c r="AN6" s="6">
        <f t="shared" si="19"/>
        <v>0.23613735585422868</v>
      </c>
      <c r="AO6" s="6">
        <f t="shared" si="19"/>
        <v>8.9868282706137698E-2</v>
      </c>
      <c r="AP6" s="6">
        <f t="shared" si="19"/>
        <v>0.2996925750854213</v>
      </c>
      <c r="AQ6" s="6">
        <f t="shared" si="19"/>
        <v>0.24615393406231834</v>
      </c>
      <c r="AR6" s="6">
        <f t="shared" si="19"/>
        <v>0.2011381755651778</v>
      </c>
      <c r="AS6" s="6">
        <f t="shared" si="19"/>
        <v>0.21293496076887458</v>
      </c>
      <c r="AT6" s="6">
        <f t="shared" si="19"/>
        <v>0.13708404028238769</v>
      </c>
      <c r="AU6" s="6">
        <f t="shared" si="19"/>
        <v>0.16130926519569172</v>
      </c>
      <c r="AV6" s="6">
        <f t="shared" si="19"/>
        <v>0.34299950974181853</v>
      </c>
      <c r="AW6" s="6">
        <f t="shared" si="19"/>
        <v>0.2019891737894029</v>
      </c>
    </row>
    <row r="7" spans="1:52" x14ac:dyDescent="0.3">
      <c r="A7" s="1">
        <v>42012</v>
      </c>
      <c r="B7" s="3">
        <v>230.05600000000001</v>
      </c>
      <c r="C7" s="3">
        <v>1</v>
      </c>
      <c r="D7" s="3">
        <v>1972.18</v>
      </c>
      <c r="E7" s="3">
        <v>512.89</v>
      </c>
      <c r="F7" s="3">
        <v>63.74</v>
      </c>
      <c r="G7" s="3">
        <v>49.2</v>
      </c>
      <c r="H7" s="3">
        <v>1131.5999999999999</v>
      </c>
      <c r="I7" s="3">
        <v>618.25</v>
      </c>
      <c r="J7" s="3">
        <v>7.1642000000000001</v>
      </c>
      <c r="K7" s="3">
        <v>53.6128</v>
      </c>
      <c r="L7" s="3">
        <v>5429.8984</v>
      </c>
      <c r="M7" s="3">
        <v>23.568000000000001</v>
      </c>
      <c r="N7" s="3">
        <v>58.497999999999998</v>
      </c>
      <c r="O7" s="3">
        <v>408.83280000000002</v>
      </c>
      <c r="P7" s="3">
        <v>239.74170000000001</v>
      </c>
      <c r="R7" s="6">
        <f t="shared" si="3"/>
        <v>-0.19179343052871933</v>
      </c>
      <c r="S7" s="6">
        <f t="shared" si="4"/>
        <v>0</v>
      </c>
      <c r="T7" s="6">
        <f t="shared" si="5"/>
        <v>-6.258080462392579E-2</v>
      </c>
      <c r="U7" s="6">
        <f t="shared" si="6"/>
        <v>-4.338338151636667E-2</v>
      </c>
      <c r="V7" s="6">
        <f t="shared" si="7"/>
        <v>-4.2180909232932828E-3</v>
      </c>
      <c r="W7" s="6">
        <f t="shared" si="8"/>
        <v>4.414261460101887E-2</v>
      </c>
      <c r="X7" s="6">
        <f t="shared" si="9"/>
        <v>3.3519042834961876E-2</v>
      </c>
      <c r="Y7" s="6">
        <f t="shared" si="10"/>
        <v>-1.1764517830597399E-2</v>
      </c>
      <c r="Z7" s="6">
        <f t="shared" si="11"/>
        <v>1.41989552513484E-2</v>
      </c>
      <c r="AA7" s="6">
        <f t="shared" si="12"/>
        <v>-5.8529338423553567E-2</v>
      </c>
      <c r="AB7" s="6">
        <f t="shared" si="13"/>
        <v>-6.1660285808417648E-2</v>
      </c>
      <c r="AC7" s="6">
        <f t="shared" si="14"/>
        <v>-0.10649090681619133</v>
      </c>
      <c r="AD7" s="6">
        <f t="shared" si="15"/>
        <v>-7.1074002204091213E-2</v>
      </c>
      <c r="AE7" s="6">
        <f t="shared" si="16"/>
        <v>-0.14568050554604883</v>
      </c>
      <c r="AF7" s="6">
        <f t="shared" si="17"/>
        <v>-8.4058279979552508E-2</v>
      </c>
      <c r="AI7" s="41" t="s">
        <v>35</v>
      </c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</row>
    <row r="8" spans="1:52" x14ac:dyDescent="0.3">
      <c r="A8" s="1">
        <v>42013</v>
      </c>
      <c r="B8" s="3">
        <v>236.06</v>
      </c>
      <c r="C8" s="3">
        <v>1</v>
      </c>
      <c r="D8" s="3">
        <v>1920.03</v>
      </c>
      <c r="E8" s="3">
        <v>511.89</v>
      </c>
      <c r="F8" s="3">
        <v>59.49</v>
      </c>
      <c r="G8" s="3">
        <v>45.09</v>
      </c>
      <c r="H8" s="3">
        <v>1115.5</v>
      </c>
      <c r="I8" s="3">
        <v>608.41999999999996</v>
      </c>
      <c r="J8" s="3">
        <v>7.9745999999999997</v>
      </c>
      <c r="K8" s="3">
        <v>50.994900000000001</v>
      </c>
      <c r="L8" s="3">
        <v>5796.0380999999998</v>
      </c>
      <c r="M8" s="3">
        <v>23.164899999999999</v>
      </c>
      <c r="N8" s="3">
        <v>59.549300000000002</v>
      </c>
      <c r="O8" s="3">
        <v>411.88990000000001</v>
      </c>
      <c r="P8" s="3">
        <v>229.85550000000001</v>
      </c>
      <c r="R8" s="6">
        <f t="shared" si="3"/>
        <v>2.6097993532009589E-2</v>
      </c>
      <c r="S8" s="6">
        <f t="shared" si="4"/>
        <v>0</v>
      </c>
      <c r="T8" s="6">
        <f t="shared" si="5"/>
        <v>-2.6442819620927094E-2</v>
      </c>
      <c r="U8" s="6">
        <f t="shared" si="6"/>
        <v>-1.9497358107976037E-3</v>
      </c>
      <c r="V8" s="6">
        <f t="shared" si="7"/>
        <v>-6.667712582365859E-2</v>
      </c>
      <c r="W8" s="6">
        <f t="shared" si="8"/>
        <v>-8.3536585365853622E-2</v>
      </c>
      <c r="X8" s="6">
        <f t="shared" si="9"/>
        <v>-1.4227642276422703E-2</v>
      </c>
      <c r="Y8" s="6">
        <f t="shared" si="10"/>
        <v>-1.589971694298431E-2</v>
      </c>
      <c r="Z8" s="6">
        <f t="shared" si="11"/>
        <v>0.11311800340582323</v>
      </c>
      <c r="AA8" s="6">
        <f t="shared" si="12"/>
        <v>-4.8829757072937796E-2</v>
      </c>
      <c r="AB8" s="6">
        <f t="shared" si="13"/>
        <v>6.7430304036627975E-2</v>
      </c>
      <c r="AC8" s="6">
        <f t="shared" si="14"/>
        <v>-1.7103699932111471E-2</v>
      </c>
      <c r="AD8" s="6">
        <f t="shared" si="15"/>
        <v>1.7971554583062765E-2</v>
      </c>
      <c r="AE8" s="6">
        <f t="shared" si="16"/>
        <v>7.4776289964992859E-3</v>
      </c>
      <c r="AF8" s="6">
        <f t="shared" si="17"/>
        <v>-4.1236881193384423E-2</v>
      </c>
      <c r="AI8" s="4" t="s">
        <v>1</v>
      </c>
      <c r="AJ8" s="4" t="s">
        <v>2</v>
      </c>
      <c r="AK8" s="4" t="s">
        <v>4</v>
      </c>
      <c r="AL8" s="4" t="s">
        <v>7</v>
      </c>
      <c r="AM8" s="4" t="s">
        <v>10</v>
      </c>
      <c r="AN8" s="4" t="s">
        <v>11</v>
      </c>
      <c r="AO8" s="4" t="s">
        <v>12</v>
      </c>
      <c r="AP8" s="4" t="s">
        <v>13</v>
      </c>
      <c r="AQ8" s="4" t="s">
        <v>16</v>
      </c>
      <c r="AR8" s="4" t="s">
        <v>18</v>
      </c>
      <c r="AS8" s="4" t="s">
        <v>20</v>
      </c>
      <c r="AT8" s="4" t="s">
        <v>22</v>
      </c>
      <c r="AU8" s="4" t="s">
        <v>23</v>
      </c>
      <c r="AV8" s="4" t="s">
        <v>24</v>
      </c>
      <c r="AW8" s="4" t="s">
        <v>25</v>
      </c>
      <c r="AY8" t="s">
        <v>54</v>
      </c>
    </row>
    <row r="9" spans="1:52" x14ac:dyDescent="0.3">
      <c r="A9" s="1">
        <v>42014</v>
      </c>
      <c r="B9" s="3">
        <v>314.166</v>
      </c>
      <c r="C9" s="3">
        <v>1</v>
      </c>
      <c r="D9" s="3">
        <v>2079.36</v>
      </c>
      <c r="E9" s="3">
        <v>625.9</v>
      </c>
      <c r="F9" s="3">
        <v>63.32</v>
      </c>
      <c r="G9" s="3">
        <v>46.59</v>
      </c>
      <c r="H9" s="3">
        <v>1141.5</v>
      </c>
      <c r="I9" s="3">
        <v>710.81</v>
      </c>
      <c r="J9" s="3">
        <v>7.5861000000000001</v>
      </c>
      <c r="K9" s="3">
        <v>53.738300000000002</v>
      </c>
      <c r="L9" s="3">
        <v>5619.6812</v>
      </c>
      <c r="M9" s="3">
        <v>24.9422</v>
      </c>
      <c r="N9" s="3">
        <v>63.224499999999999</v>
      </c>
      <c r="O9" s="3">
        <v>452.68239999999997</v>
      </c>
      <c r="P9" s="3">
        <v>229.7586</v>
      </c>
      <c r="R9" s="6">
        <f t="shared" si="3"/>
        <v>0.3308735067355757</v>
      </c>
      <c r="S9" s="6">
        <f t="shared" si="4"/>
        <v>0</v>
      </c>
      <c r="T9" s="6">
        <f t="shared" si="5"/>
        <v>8.2983078389400333E-2</v>
      </c>
      <c r="U9" s="6">
        <f t="shared" si="6"/>
        <v>0.22272363203031897</v>
      </c>
      <c r="V9" s="6">
        <f t="shared" si="7"/>
        <v>6.4380568162716312E-2</v>
      </c>
      <c r="W9" s="6">
        <f t="shared" si="8"/>
        <v>3.3266799733865593E-2</v>
      </c>
      <c r="X9" s="6">
        <f t="shared" si="9"/>
        <v>2.3307933662034985E-2</v>
      </c>
      <c r="Y9" s="6">
        <f t="shared" si="10"/>
        <v>0.16828835344005788</v>
      </c>
      <c r="Z9" s="6">
        <f t="shared" si="11"/>
        <v>-4.8717177037092774E-2</v>
      </c>
      <c r="AA9" s="6">
        <f t="shared" si="12"/>
        <v>5.3797536616406738E-2</v>
      </c>
      <c r="AB9" s="6">
        <f t="shared" si="13"/>
        <v>-3.0427146433009034E-2</v>
      </c>
      <c r="AC9" s="6">
        <f t="shared" si="14"/>
        <v>7.6723836494005937E-2</v>
      </c>
      <c r="AD9" s="6">
        <f t="shared" si="15"/>
        <v>6.1716930341750409E-2</v>
      </c>
      <c r="AE9" s="6">
        <f t="shared" si="16"/>
        <v>9.903738838946996E-2</v>
      </c>
      <c r="AF9" s="6">
        <f t="shared" si="17"/>
        <v>-4.21569203260308E-4</v>
      </c>
      <c r="AH9" s="4" t="s">
        <v>1</v>
      </c>
      <c r="AI9" s="6">
        <f t="array" ref="AI9:AW23">MMULT(TRANSPOSE(R4:AF74-AI3:AW3),R4:AF74-AI3:AW3)*12/70</f>
        <v>1.029650652406644</v>
      </c>
      <c r="AJ9" s="6">
        <v>1.241173723176328E-2</v>
      </c>
      <c r="AK9" s="6">
        <v>4.7280056946572509E-2</v>
      </c>
      <c r="AL9" s="6">
        <v>7.5688082044451127E-2</v>
      </c>
      <c r="AM9" s="6">
        <v>4.2486170846937801E-2</v>
      </c>
      <c r="AN9" s="6">
        <v>7.4678727667289752E-2</v>
      </c>
      <c r="AO9" s="6">
        <v>1.3502231018053424E-3</v>
      </c>
      <c r="AP9" s="6">
        <v>5.0425342906189288E-2</v>
      </c>
      <c r="AQ9" s="6">
        <v>2.2063199109992011E-2</v>
      </c>
      <c r="AR9" s="6">
        <v>8.7589625151830233E-2</v>
      </c>
      <c r="AS9" s="6">
        <v>1.9321241295639783E-2</v>
      </c>
      <c r="AT9" s="6">
        <v>2.9487841613653934E-2</v>
      </c>
      <c r="AU9" s="6">
        <v>8.4631661662715827E-3</v>
      </c>
      <c r="AV9" s="6">
        <v>1.5472995427660036E-2</v>
      </c>
      <c r="AW9" s="6">
        <v>0.15602513828259781</v>
      </c>
      <c r="AZ9" t="s">
        <v>55</v>
      </c>
    </row>
    <row r="10" spans="1:52" x14ac:dyDescent="0.3">
      <c r="A10" s="1">
        <v>42016</v>
      </c>
      <c r="B10" s="3">
        <v>430.56700000000001</v>
      </c>
      <c r="C10" s="3">
        <v>1</v>
      </c>
      <c r="D10" s="3">
        <v>2043.94</v>
      </c>
      <c r="E10" s="3">
        <v>675.89</v>
      </c>
      <c r="F10" s="3">
        <v>63.28</v>
      </c>
      <c r="G10" s="3">
        <v>37.04</v>
      </c>
      <c r="H10" s="3">
        <v>1060.3</v>
      </c>
      <c r="I10" s="3">
        <v>758.88</v>
      </c>
      <c r="J10" s="3">
        <v>7.0593000000000004</v>
      </c>
      <c r="K10" s="3">
        <v>55.625500000000002</v>
      </c>
      <c r="L10" s="3">
        <v>5304.8315000000002</v>
      </c>
      <c r="M10" s="3">
        <v>24.0091</v>
      </c>
      <c r="N10" s="3">
        <v>66.323400000000007</v>
      </c>
      <c r="O10" s="3">
        <v>484.63819999999998</v>
      </c>
      <c r="P10" s="3">
        <v>217.5461</v>
      </c>
      <c r="R10" s="6">
        <f t="shared" si="3"/>
        <v>0.370507948027476</v>
      </c>
      <c r="S10" s="6">
        <f t="shared" si="4"/>
        <v>0</v>
      </c>
      <c r="T10" s="6">
        <f t="shared" si="5"/>
        <v>-1.7034087411511245E-2</v>
      </c>
      <c r="U10" s="6">
        <f t="shared" si="6"/>
        <v>7.9868988656334849E-2</v>
      </c>
      <c r="V10" s="6">
        <f t="shared" si="7"/>
        <v>-6.3171193935562808E-4</v>
      </c>
      <c r="W10" s="6">
        <f t="shared" si="8"/>
        <v>-0.20497960935823145</v>
      </c>
      <c r="X10" s="6">
        <f t="shared" si="9"/>
        <v>-7.1134472185720554E-2</v>
      </c>
      <c r="Y10" s="6">
        <f t="shared" si="10"/>
        <v>6.7627073338867083E-2</v>
      </c>
      <c r="Z10" s="6">
        <f t="shared" si="11"/>
        <v>-6.9442796693953368E-2</v>
      </c>
      <c r="AA10" s="6">
        <f t="shared" si="12"/>
        <v>3.5118342039104355E-2</v>
      </c>
      <c r="AB10" s="6">
        <f t="shared" si="13"/>
        <v>-5.60262564360412E-2</v>
      </c>
      <c r="AC10" s="6">
        <f t="shared" si="14"/>
        <v>-3.7410493059954586E-2</v>
      </c>
      <c r="AD10" s="6">
        <f t="shared" si="15"/>
        <v>4.9014227079692274E-2</v>
      </c>
      <c r="AE10" s="6">
        <f t="shared" si="16"/>
        <v>7.0592097240802953E-2</v>
      </c>
      <c r="AF10" s="6">
        <f t="shared" si="17"/>
        <v>-5.3153614271674754E-2</v>
      </c>
      <c r="AH10" s="4" t="s">
        <v>2</v>
      </c>
      <c r="AI10" s="6">
        <v>1.241173723176328E-2</v>
      </c>
      <c r="AJ10" s="6">
        <v>3.1107081863276662E-3</v>
      </c>
      <c r="AK10" s="6">
        <v>-5.2100264558455978E-4</v>
      </c>
      <c r="AL10" s="6">
        <v>2.877243594482162E-4</v>
      </c>
      <c r="AM10" s="6">
        <v>-8.9400021048728195E-4</v>
      </c>
      <c r="AN10" s="6">
        <v>-1.7397899518361939E-3</v>
      </c>
      <c r="AO10" s="6">
        <v>-1.2360128356755394E-4</v>
      </c>
      <c r="AP10" s="6">
        <v>1.6289173956008274E-4</v>
      </c>
      <c r="AQ10" s="6">
        <v>1.0043891050795649E-3</v>
      </c>
      <c r="AR10" s="6">
        <v>-1.7475330913736802E-3</v>
      </c>
      <c r="AS10" s="6">
        <v>4.5381473452743995E-5</v>
      </c>
      <c r="AT10" s="6">
        <v>-1.3704238643230911E-3</v>
      </c>
      <c r="AU10" s="6">
        <v>5.1300499569275737E-4</v>
      </c>
      <c r="AV10" s="6">
        <v>-1.2439540577378076E-3</v>
      </c>
      <c r="AW10" s="6">
        <v>4.7506739152035408E-4</v>
      </c>
    </row>
    <row r="11" spans="1:52" x14ac:dyDescent="0.3">
      <c r="A11" s="1">
        <v>42370</v>
      </c>
      <c r="B11" s="3">
        <v>368.767</v>
      </c>
      <c r="C11" s="3">
        <v>1</v>
      </c>
      <c r="D11" s="3">
        <v>1940.24</v>
      </c>
      <c r="E11" s="3">
        <v>587</v>
      </c>
      <c r="F11" s="3">
        <v>61.13</v>
      </c>
      <c r="G11" s="3">
        <v>33.619999999999997</v>
      </c>
      <c r="H11" s="3">
        <v>1116.4000000000001</v>
      </c>
      <c r="I11" s="3">
        <v>742.95</v>
      </c>
      <c r="J11" s="3">
        <v>7.5481999999999996</v>
      </c>
      <c r="K11" s="3">
        <v>50.124499999999998</v>
      </c>
      <c r="L11" s="3">
        <v>5009.2421999999997</v>
      </c>
      <c r="M11" s="3">
        <v>22.677700000000002</v>
      </c>
      <c r="N11" s="3">
        <v>68.227599999999995</v>
      </c>
      <c r="O11" s="3">
        <v>494.57350000000002</v>
      </c>
      <c r="P11" s="3">
        <v>174.3664</v>
      </c>
      <c r="R11" s="6">
        <f t="shared" si="3"/>
        <v>-0.14353166870661249</v>
      </c>
      <c r="S11" s="6">
        <f t="shared" si="4"/>
        <v>0</v>
      </c>
      <c r="T11" s="6">
        <f t="shared" si="5"/>
        <v>-5.0735344481736222E-2</v>
      </c>
      <c r="U11" s="6">
        <f t="shared" si="6"/>
        <v>-0.13151548328870077</v>
      </c>
      <c r="V11" s="6">
        <f t="shared" si="7"/>
        <v>-3.3975979772439935E-2</v>
      </c>
      <c r="W11" s="6">
        <f t="shared" si="8"/>
        <v>-9.2332613390928797E-2</v>
      </c>
      <c r="X11" s="6">
        <f t="shared" si="9"/>
        <v>5.2909553899839867E-2</v>
      </c>
      <c r="Y11" s="6">
        <f t="shared" si="10"/>
        <v>-2.0991461100569153E-2</v>
      </c>
      <c r="Z11" s="6">
        <f t="shared" si="11"/>
        <v>6.9256158542631674E-2</v>
      </c>
      <c r="AA11" s="6">
        <f t="shared" si="12"/>
        <v>-9.8893493092196971E-2</v>
      </c>
      <c r="AB11" s="6">
        <f t="shared" si="13"/>
        <v>-5.5720770772832329E-2</v>
      </c>
      <c r="AC11" s="6">
        <f t="shared" si="14"/>
        <v>-5.5453973701638071E-2</v>
      </c>
      <c r="AD11" s="6">
        <f t="shared" si="15"/>
        <v>2.8710832074350767E-2</v>
      </c>
      <c r="AE11" s="6">
        <f t="shared" si="16"/>
        <v>2.0500447550358292E-2</v>
      </c>
      <c r="AF11" s="6">
        <f t="shared" si="17"/>
        <v>-0.19848528656684716</v>
      </c>
      <c r="AH11" s="4" t="s">
        <v>4</v>
      </c>
      <c r="AI11" s="6">
        <v>4.7280056946572509E-2</v>
      </c>
      <c r="AJ11" s="6">
        <v>-5.2100264558455978E-4</v>
      </c>
      <c r="AK11" s="6">
        <v>2.159852162100049E-2</v>
      </c>
      <c r="AL11" s="6">
        <v>2.7070116360956093E-2</v>
      </c>
      <c r="AM11" s="6">
        <v>9.6217169183565182E-3</v>
      </c>
      <c r="AN11" s="6">
        <v>3.4006353174766801E-2</v>
      </c>
      <c r="AO11" s="6">
        <v>1.0463906120168167E-3</v>
      </c>
      <c r="AP11" s="6">
        <v>2.1098327066890535E-2</v>
      </c>
      <c r="AQ11" s="6">
        <v>1.5036375122719837E-2</v>
      </c>
      <c r="AR11" s="6">
        <v>2.5721984430509378E-2</v>
      </c>
      <c r="AS11" s="6">
        <v>3.5515825198901437E-3</v>
      </c>
      <c r="AT11" s="6">
        <v>1.6062794661977881E-2</v>
      </c>
      <c r="AU11" s="6">
        <v>9.3613695982467382E-3</v>
      </c>
      <c r="AV11" s="6">
        <v>1.4020093194529012E-2</v>
      </c>
      <c r="AW11" s="6">
        <v>2.6309592439804592E-2</v>
      </c>
    </row>
    <row r="12" spans="1:52" x14ac:dyDescent="0.3">
      <c r="A12" s="1">
        <v>42371</v>
      </c>
      <c r="B12" s="3">
        <v>437.697</v>
      </c>
      <c r="C12" s="3">
        <v>1</v>
      </c>
      <c r="D12" s="3">
        <v>1932.23</v>
      </c>
      <c r="E12" s="3">
        <v>552.52</v>
      </c>
      <c r="F12" s="3">
        <v>58.01</v>
      </c>
      <c r="G12" s="3">
        <v>33.75</v>
      </c>
      <c r="H12" s="3">
        <v>1233.9000000000001</v>
      </c>
      <c r="I12" s="3">
        <v>697.77</v>
      </c>
      <c r="J12" s="3">
        <v>7.0888</v>
      </c>
      <c r="K12" s="3">
        <v>47.746899999999997</v>
      </c>
      <c r="L12" s="3">
        <v>4571.1147000000001</v>
      </c>
      <c r="M12" s="3">
        <v>22.067799999999998</v>
      </c>
      <c r="N12" s="3">
        <v>67.642799999999994</v>
      </c>
      <c r="O12" s="3">
        <v>461.73410000000001</v>
      </c>
      <c r="P12" s="3">
        <v>153.86699999999999</v>
      </c>
      <c r="R12" s="6">
        <f t="shared" si="3"/>
        <v>0.18692019622146239</v>
      </c>
      <c r="S12" s="6">
        <f t="shared" si="4"/>
        <v>0</v>
      </c>
      <c r="T12" s="6">
        <f t="shared" si="5"/>
        <v>-4.1283552550199776E-3</v>
      </c>
      <c r="U12" s="6">
        <f t="shared" si="6"/>
        <v>-5.8739352640545195E-2</v>
      </c>
      <c r="V12" s="6">
        <f t="shared" si="7"/>
        <v>-5.1038769834778397E-2</v>
      </c>
      <c r="W12" s="6">
        <f t="shared" si="8"/>
        <v>3.866745984533182E-3</v>
      </c>
      <c r="X12" s="6">
        <f t="shared" si="9"/>
        <v>0.1052490146900753</v>
      </c>
      <c r="Y12" s="6">
        <f t="shared" si="10"/>
        <v>-6.0811629315566385E-2</v>
      </c>
      <c r="Z12" s="6">
        <f t="shared" si="11"/>
        <v>-6.0862192310749519E-2</v>
      </c>
      <c r="AA12" s="6">
        <f t="shared" si="12"/>
        <v>-4.7433889614859059E-2</v>
      </c>
      <c r="AB12" s="6">
        <f t="shared" si="13"/>
        <v>-8.7463828361104112E-2</v>
      </c>
      <c r="AC12" s="6">
        <f t="shared" si="14"/>
        <v>-2.6894261763759197E-2</v>
      </c>
      <c r="AD12" s="6">
        <f t="shared" si="15"/>
        <v>-8.5713113168278676E-3</v>
      </c>
      <c r="AE12" s="6">
        <f t="shared" si="16"/>
        <v>-6.6399433046857581E-2</v>
      </c>
      <c r="AF12" s="6">
        <f t="shared" si="17"/>
        <v>-0.11756508134594745</v>
      </c>
      <c r="AH12" s="4" t="s">
        <v>7</v>
      </c>
      <c r="AI12" s="6">
        <v>7.5688082044451127E-2</v>
      </c>
      <c r="AJ12" s="6">
        <v>2.877243594482162E-4</v>
      </c>
      <c r="AK12" s="6">
        <v>2.7070116360956093E-2</v>
      </c>
      <c r="AL12" s="6">
        <v>0.10613168722620461</v>
      </c>
      <c r="AM12" s="6">
        <v>1.2087440671276085E-2</v>
      </c>
      <c r="AN12" s="6">
        <v>-1.8244607725578139E-2</v>
      </c>
      <c r="AO12" s="6">
        <v>3.6037723864741412E-3</v>
      </c>
      <c r="AP12" s="6">
        <v>4.2022201060326461E-2</v>
      </c>
      <c r="AQ12" s="6">
        <v>1.9782917855634574E-2</v>
      </c>
      <c r="AR12" s="6">
        <v>1.3955036156206279E-2</v>
      </c>
      <c r="AS12" s="6">
        <v>1.4664693126356727E-2</v>
      </c>
      <c r="AT12" s="6">
        <v>3.1085322313199791E-2</v>
      </c>
      <c r="AU12" s="6">
        <v>7.6721385569503489E-3</v>
      </c>
      <c r="AV12" s="6">
        <v>4.1292225476306621E-2</v>
      </c>
      <c r="AW12" s="6">
        <v>1.0039940337339133E-2</v>
      </c>
      <c r="AY12" t="s">
        <v>57</v>
      </c>
    </row>
    <row r="13" spans="1:52" x14ac:dyDescent="0.3">
      <c r="A13" s="1">
        <v>42372</v>
      </c>
      <c r="B13" s="3">
        <v>416.72899999999998</v>
      </c>
      <c r="C13" s="3">
        <v>1</v>
      </c>
      <c r="D13" s="3">
        <v>2059.7399999999998</v>
      </c>
      <c r="E13" s="3">
        <v>593.64</v>
      </c>
      <c r="F13" s="3">
        <v>58.44</v>
      </c>
      <c r="G13" s="3">
        <v>38.340000000000003</v>
      </c>
      <c r="H13" s="3">
        <v>1234.2</v>
      </c>
      <c r="I13" s="3">
        <v>744.95</v>
      </c>
      <c r="J13" s="3">
        <v>8.016</v>
      </c>
      <c r="K13" s="3">
        <v>50.223300000000002</v>
      </c>
      <c r="L13" s="3">
        <v>5255.0951999999997</v>
      </c>
      <c r="M13" s="3">
        <v>22.279299999999999</v>
      </c>
      <c r="N13" s="3">
        <v>69.3446</v>
      </c>
      <c r="O13" s="3">
        <v>499.25470000000001</v>
      </c>
      <c r="P13" s="3">
        <v>188.27500000000001</v>
      </c>
      <c r="R13" s="6">
        <f t="shared" si="3"/>
        <v>-4.7905286076898035E-2</v>
      </c>
      <c r="S13" s="6">
        <f t="shared" si="4"/>
        <v>0</v>
      </c>
      <c r="T13" s="6">
        <f t="shared" si="5"/>
        <v>6.5991108718941094E-2</v>
      </c>
      <c r="U13" s="6">
        <f t="shared" si="6"/>
        <v>7.4422645334105475E-2</v>
      </c>
      <c r="V13" s="6">
        <f t="shared" si="7"/>
        <v>7.4125150836061859E-3</v>
      </c>
      <c r="W13" s="6">
        <f t="shared" si="8"/>
        <v>0.13600000000000012</v>
      </c>
      <c r="X13" s="6">
        <f t="shared" si="9"/>
        <v>2.4313153416000155E-4</v>
      </c>
      <c r="Y13" s="6">
        <f t="shared" si="10"/>
        <v>6.7615403356406922E-2</v>
      </c>
      <c r="Z13" s="6">
        <f t="shared" si="11"/>
        <v>0.13079787834330214</v>
      </c>
      <c r="AA13" s="6">
        <f t="shared" si="12"/>
        <v>5.186514726610536E-2</v>
      </c>
      <c r="AB13" s="6">
        <f t="shared" si="13"/>
        <v>0.14963100794648621</v>
      </c>
      <c r="AC13" s="6">
        <f t="shared" si="14"/>
        <v>9.5840999102765334E-3</v>
      </c>
      <c r="AD13" s="6">
        <f t="shared" si="15"/>
        <v>2.5158627377932508E-2</v>
      </c>
      <c r="AE13" s="6">
        <f t="shared" si="16"/>
        <v>8.1260188493767371E-2</v>
      </c>
      <c r="AF13" s="6">
        <f t="shared" si="17"/>
        <v>0.22362169925975039</v>
      </c>
      <c r="AH13" s="4" t="s">
        <v>10</v>
      </c>
      <c r="AI13" s="6">
        <v>4.2486170846937801E-2</v>
      </c>
      <c r="AJ13" s="6">
        <v>-8.9400021048728195E-4</v>
      </c>
      <c r="AK13" s="6">
        <v>9.6217169183565182E-3</v>
      </c>
      <c r="AL13" s="6">
        <v>1.2087440671276085E-2</v>
      </c>
      <c r="AM13" s="6">
        <v>5.3582673382490051E-2</v>
      </c>
      <c r="AN13" s="6">
        <v>2.7192924572565971E-2</v>
      </c>
      <c r="AO13" s="6">
        <v>-3.3031012246532701E-3</v>
      </c>
      <c r="AP13" s="6">
        <v>1.5889206514898932E-2</v>
      </c>
      <c r="AQ13" s="6">
        <v>-1.1248913940297271E-3</v>
      </c>
      <c r="AR13" s="6">
        <v>2.0575011530360374E-2</v>
      </c>
      <c r="AS13" s="6">
        <v>8.8250217617251644E-3</v>
      </c>
      <c r="AT13" s="6">
        <v>2.1902841920336822E-3</v>
      </c>
      <c r="AU13" s="6">
        <v>-4.1113777478291366E-3</v>
      </c>
      <c r="AV13" s="6">
        <v>1.4971111721899974E-2</v>
      </c>
      <c r="AW13" s="6">
        <v>3.7837892028904654E-2</v>
      </c>
      <c r="AY13" s="4" t="s">
        <v>1</v>
      </c>
      <c r="AZ13">
        <v>1.3011542697311165</v>
      </c>
    </row>
    <row r="14" spans="1:52" x14ac:dyDescent="0.3">
      <c r="A14" s="1">
        <v>42373</v>
      </c>
      <c r="B14" s="3">
        <v>448.31799999999998</v>
      </c>
      <c r="C14" s="3">
        <v>1</v>
      </c>
      <c r="D14" s="3">
        <v>2065.3000000000002</v>
      </c>
      <c r="E14" s="3">
        <v>659.59</v>
      </c>
      <c r="F14" s="3">
        <v>63.76</v>
      </c>
      <c r="G14" s="3">
        <v>45.92</v>
      </c>
      <c r="H14" s="3">
        <v>1289.2</v>
      </c>
      <c r="I14" s="3">
        <v>693.01</v>
      </c>
      <c r="J14" s="3">
        <v>7.9231999999999996</v>
      </c>
      <c r="K14" s="3">
        <v>53.598599999999998</v>
      </c>
      <c r="L14" s="3">
        <v>5225.9771000000001</v>
      </c>
      <c r="M14" s="3">
        <v>24.5869</v>
      </c>
      <c r="N14" s="3">
        <v>67.499499999999998</v>
      </c>
      <c r="O14" s="3">
        <v>474.27449999999999</v>
      </c>
      <c r="P14" s="3">
        <v>183.1865</v>
      </c>
      <c r="R14" s="6">
        <f t="shared" si="3"/>
        <v>7.5802259981906817E-2</v>
      </c>
      <c r="S14" s="6">
        <f t="shared" si="4"/>
        <v>0</v>
      </c>
      <c r="T14" s="6">
        <f t="shared" si="5"/>
        <v>2.69936982337593E-3</v>
      </c>
      <c r="U14" s="6">
        <f t="shared" si="6"/>
        <v>0.11109426588504823</v>
      </c>
      <c r="V14" s="6">
        <f t="shared" si="7"/>
        <v>9.1033538672142367E-2</v>
      </c>
      <c r="W14" s="6">
        <f t="shared" si="8"/>
        <v>0.19770474700052154</v>
      </c>
      <c r="X14" s="6">
        <f t="shared" si="9"/>
        <v>4.4563279857397609E-2</v>
      </c>
      <c r="Y14" s="6">
        <f t="shared" si="10"/>
        <v>-6.9722800187932199E-2</v>
      </c>
      <c r="Z14" s="6">
        <f t="shared" si="11"/>
        <v>-1.1576846307385313E-2</v>
      </c>
      <c r="AA14" s="6">
        <f t="shared" si="12"/>
        <v>6.720585863533457E-2</v>
      </c>
      <c r="AB14" s="6">
        <f t="shared" si="13"/>
        <v>-5.5409272128884579E-3</v>
      </c>
      <c r="AC14" s="6">
        <f t="shared" si="14"/>
        <v>0.1035759651335546</v>
      </c>
      <c r="AD14" s="6">
        <f t="shared" si="15"/>
        <v>-2.6607695480253768E-2</v>
      </c>
      <c r="AE14" s="6">
        <f t="shared" si="16"/>
        <v>-5.003498214438451E-2</v>
      </c>
      <c r="AF14" s="6">
        <f t="shared" si="17"/>
        <v>-2.7026955251626683E-2</v>
      </c>
      <c r="AH14" s="4" t="s">
        <v>11</v>
      </c>
      <c r="AI14" s="6">
        <v>7.4678727667289752E-2</v>
      </c>
      <c r="AJ14" s="6">
        <v>-1.7397899518361939E-3</v>
      </c>
      <c r="AK14" s="6">
        <v>3.4006353174766801E-2</v>
      </c>
      <c r="AL14" s="6">
        <v>-1.8244607725578139E-2</v>
      </c>
      <c r="AM14" s="6">
        <v>2.7192924572565971E-2</v>
      </c>
      <c r="AN14" s="6">
        <v>0.3208762912989338</v>
      </c>
      <c r="AO14" s="6">
        <v>-4.0712257151938992E-4</v>
      </c>
      <c r="AP14" s="6">
        <v>1.50152945092215E-2</v>
      </c>
      <c r="AQ14" s="6">
        <v>2.6906001497120784E-2</v>
      </c>
      <c r="AR14" s="6">
        <v>6.0141339733140953E-2</v>
      </c>
      <c r="AS14" s="6">
        <v>-3.2636501472215376E-2</v>
      </c>
      <c r="AT14" s="6">
        <v>-1.9893206023516068E-2</v>
      </c>
      <c r="AU14" s="6">
        <v>-4.406862099019429E-3</v>
      </c>
      <c r="AV14" s="6">
        <v>-1.5730190704071857E-3</v>
      </c>
      <c r="AW14" s="6">
        <v>7.3697065782751384E-2</v>
      </c>
      <c r="AY14" s="4" t="s">
        <v>2</v>
      </c>
      <c r="AZ14">
        <v>1.5551730523293565E-3</v>
      </c>
    </row>
    <row r="15" spans="1:52" x14ac:dyDescent="0.3">
      <c r="A15" s="1">
        <v>42375</v>
      </c>
      <c r="B15" s="3">
        <v>673.33699999999999</v>
      </c>
      <c r="C15" s="3">
        <v>1</v>
      </c>
      <c r="D15" s="3">
        <v>2098.86</v>
      </c>
      <c r="E15" s="3">
        <v>715.62</v>
      </c>
      <c r="F15" s="3">
        <v>62.82</v>
      </c>
      <c r="G15" s="3">
        <v>48.33</v>
      </c>
      <c r="H15" s="3">
        <v>1318.4</v>
      </c>
      <c r="I15" s="3">
        <v>692.1</v>
      </c>
      <c r="J15" s="3">
        <v>7.5228999999999999</v>
      </c>
      <c r="K15" s="3">
        <v>53.089799999999997</v>
      </c>
      <c r="L15" s="3">
        <v>5955.1777000000002</v>
      </c>
      <c r="M15" s="3">
        <v>26.715900000000001</v>
      </c>
      <c r="N15" s="3">
        <v>71.916700000000006</v>
      </c>
      <c r="O15" s="3">
        <v>467.73500000000001</v>
      </c>
      <c r="P15" s="3">
        <v>212.06989999999999</v>
      </c>
      <c r="R15" s="6">
        <f t="shared" si="3"/>
        <v>0.50191828122002691</v>
      </c>
      <c r="S15" s="6">
        <f t="shared" si="4"/>
        <v>0</v>
      </c>
      <c r="T15" s="6">
        <f t="shared" si="5"/>
        <v>1.6249455284946368E-2</v>
      </c>
      <c r="U15" s="6">
        <f t="shared" si="6"/>
        <v>8.4946709319425606E-2</v>
      </c>
      <c r="V15" s="6">
        <f t="shared" si="7"/>
        <v>-1.4742785445420292E-2</v>
      </c>
      <c r="W15" s="6">
        <f t="shared" si="8"/>
        <v>5.2482578397212487E-2</v>
      </c>
      <c r="X15" s="6">
        <f t="shared" si="9"/>
        <v>2.2649705243561913E-2</v>
      </c>
      <c r="Y15" s="6">
        <f t="shared" si="10"/>
        <v>-1.313112364900948E-3</v>
      </c>
      <c r="Z15" s="6">
        <f t="shared" si="11"/>
        <v>-5.0522516155088848E-2</v>
      </c>
      <c r="AA15" s="6">
        <f t="shared" si="12"/>
        <v>-9.4927852593165163E-3</v>
      </c>
      <c r="AB15" s="6">
        <f t="shared" si="13"/>
        <v>0.13953382995114927</v>
      </c>
      <c r="AC15" s="6">
        <f t="shared" si="14"/>
        <v>8.6590826822413591E-2</v>
      </c>
      <c r="AD15" s="6">
        <f t="shared" si="15"/>
        <v>6.5440484744331506E-2</v>
      </c>
      <c r="AE15" s="6">
        <f t="shared" si="16"/>
        <v>-1.3788428431214417E-2</v>
      </c>
      <c r="AF15" s="6">
        <f t="shared" si="17"/>
        <v>0.1576720991994498</v>
      </c>
      <c r="AH15" s="4" t="s">
        <v>12</v>
      </c>
      <c r="AI15" s="6">
        <v>1.3502231018053424E-3</v>
      </c>
      <c r="AJ15" s="6">
        <v>-1.2360128356755394E-4</v>
      </c>
      <c r="AK15" s="6">
        <v>1.0463906120168167E-3</v>
      </c>
      <c r="AL15" s="6">
        <v>3.6037723864741412E-3</v>
      </c>
      <c r="AM15" s="6">
        <v>-3.3031012246532701E-3</v>
      </c>
      <c r="AN15" s="6">
        <v>-4.0712257151938992E-4</v>
      </c>
      <c r="AO15" s="6">
        <v>1.9482516269083511E-2</v>
      </c>
      <c r="AP15" s="6">
        <v>-2.2026468314673801E-3</v>
      </c>
      <c r="AQ15" s="6">
        <v>3.712841892264551E-3</v>
      </c>
      <c r="AR15" s="6">
        <v>-9.3234506444974889E-3</v>
      </c>
      <c r="AS15" s="6">
        <v>3.3025294723673221E-3</v>
      </c>
      <c r="AT15" s="6">
        <v>2.5374816045765089E-3</v>
      </c>
      <c r="AU15" s="6">
        <v>5.7395528236780765E-3</v>
      </c>
      <c r="AV15" s="6">
        <v>-3.2324302086422919E-3</v>
      </c>
      <c r="AW15" s="6">
        <v>-1.3120625374617058E-2</v>
      </c>
      <c r="AY15" s="4" t="s">
        <v>4</v>
      </c>
      <c r="AZ15">
        <v>0.13637992995084186</v>
      </c>
    </row>
    <row r="16" spans="1:52" x14ac:dyDescent="0.3">
      <c r="A16" s="1">
        <v>42376</v>
      </c>
      <c r="B16" s="3">
        <v>624.68100000000004</v>
      </c>
      <c r="C16" s="3">
        <v>1</v>
      </c>
      <c r="D16" s="3">
        <v>2173.6</v>
      </c>
      <c r="E16" s="3">
        <v>758.81</v>
      </c>
      <c r="F16" s="3">
        <v>74.16</v>
      </c>
      <c r="G16" s="3">
        <v>41.6</v>
      </c>
      <c r="H16" s="3">
        <v>1349</v>
      </c>
      <c r="I16" s="3">
        <v>768.79</v>
      </c>
      <c r="J16" s="3">
        <v>6.9993999999999996</v>
      </c>
      <c r="K16" s="3">
        <v>54.653300000000002</v>
      </c>
      <c r="L16" s="3">
        <v>6593.5918000000001</v>
      </c>
      <c r="M16" s="3">
        <v>27.9907</v>
      </c>
      <c r="N16" s="3">
        <v>72.6982</v>
      </c>
      <c r="O16" s="3">
        <v>489.815</v>
      </c>
      <c r="P16" s="3">
        <v>225.26429999999999</v>
      </c>
      <c r="R16" s="6">
        <f t="shared" si="3"/>
        <v>-7.2260992638158772E-2</v>
      </c>
      <c r="S16" s="6">
        <f t="shared" si="4"/>
        <v>0</v>
      </c>
      <c r="T16" s="6">
        <f t="shared" si="5"/>
        <v>3.5609807228685897E-2</v>
      </c>
      <c r="U16" s="6">
        <f t="shared" si="6"/>
        <v>6.0353260110114215E-2</v>
      </c>
      <c r="V16" s="6">
        <f t="shared" si="7"/>
        <v>0.18051575931232078</v>
      </c>
      <c r="W16" s="6">
        <f t="shared" si="8"/>
        <v>-0.1392509828264018</v>
      </c>
      <c r="X16" s="6">
        <f t="shared" si="9"/>
        <v>2.3209951456310662E-2</v>
      </c>
      <c r="Y16" s="6">
        <f t="shared" si="10"/>
        <v>0.11080768675046948</v>
      </c>
      <c r="Z16" s="6">
        <f t="shared" si="11"/>
        <v>-6.9587526087014351E-2</v>
      </c>
      <c r="AA16" s="6">
        <f t="shared" si="12"/>
        <v>2.9450101526093508E-2</v>
      </c>
      <c r="AB16" s="6">
        <f t="shared" si="13"/>
        <v>0.10720319899102249</v>
      </c>
      <c r="AC16" s="6">
        <f t="shared" si="14"/>
        <v>4.7716902668448302E-2</v>
      </c>
      <c r="AD16" s="6">
        <f t="shared" si="15"/>
        <v>1.0866738879842908E-2</v>
      </c>
      <c r="AE16" s="6">
        <f t="shared" si="16"/>
        <v>4.7206217195634226E-2</v>
      </c>
      <c r="AF16" s="6">
        <f t="shared" si="17"/>
        <v>6.2217221774518716E-2</v>
      </c>
      <c r="AH16" s="4" t="s">
        <v>13</v>
      </c>
      <c r="AI16" s="6">
        <v>5.0425342906189288E-2</v>
      </c>
      <c r="AJ16" s="6">
        <v>1.6289173956008274E-4</v>
      </c>
      <c r="AK16" s="6">
        <v>2.1098327066890535E-2</v>
      </c>
      <c r="AL16" s="6">
        <v>4.2022201060326461E-2</v>
      </c>
      <c r="AM16" s="6">
        <v>1.5889206514898932E-2</v>
      </c>
      <c r="AN16" s="6">
        <v>1.50152945092215E-2</v>
      </c>
      <c r="AO16" s="6">
        <v>-2.2026468314673801E-3</v>
      </c>
      <c r="AP16" s="6">
        <v>5.0112904572558604E-2</v>
      </c>
      <c r="AQ16" s="6">
        <v>1.1986720433619664E-2</v>
      </c>
      <c r="AR16" s="6">
        <v>1.9916126153092392E-2</v>
      </c>
      <c r="AS16" s="6">
        <v>2.5153271953981563E-3</v>
      </c>
      <c r="AT16" s="6">
        <v>9.7773461505155576E-3</v>
      </c>
      <c r="AU16" s="6">
        <v>6.0298804802768674E-3</v>
      </c>
      <c r="AV16" s="6">
        <v>1.5197551099588582E-2</v>
      </c>
      <c r="AW16" s="6">
        <v>2.738053715099378E-2</v>
      </c>
      <c r="AY16" s="4" t="s">
        <v>7</v>
      </c>
      <c r="AZ16">
        <v>0.38991983682590226</v>
      </c>
    </row>
    <row r="17" spans="1:52" x14ac:dyDescent="0.3">
      <c r="A17" s="1">
        <v>42377</v>
      </c>
      <c r="B17" s="3">
        <v>575.47199999999998</v>
      </c>
      <c r="C17" s="3">
        <v>1</v>
      </c>
      <c r="D17" s="3">
        <v>2170.9499999999998</v>
      </c>
      <c r="E17" s="3">
        <v>769.16</v>
      </c>
      <c r="F17" s="3">
        <v>65.319999999999993</v>
      </c>
      <c r="G17" s="3">
        <v>44.7</v>
      </c>
      <c r="H17" s="3">
        <v>1306.9000000000001</v>
      </c>
      <c r="I17" s="3">
        <v>767.05</v>
      </c>
      <c r="J17" s="3">
        <v>6.7565</v>
      </c>
      <c r="K17" s="3">
        <v>58.118099999999998</v>
      </c>
      <c r="L17" s="3">
        <v>5985.6309000000001</v>
      </c>
      <c r="M17" s="3">
        <v>26.404900000000001</v>
      </c>
      <c r="N17" s="3">
        <v>74.739800000000002</v>
      </c>
      <c r="O17" s="3">
        <v>511.58139999999997</v>
      </c>
      <c r="P17" s="3">
        <v>247.9478</v>
      </c>
      <c r="R17" s="6">
        <f t="shared" si="3"/>
        <v>-7.8774606559187887E-2</v>
      </c>
      <c r="S17" s="6">
        <f t="shared" si="4"/>
        <v>0</v>
      </c>
      <c r="T17" s="6">
        <f t="shared" si="5"/>
        <v>-1.2191755612808164E-3</v>
      </c>
      <c r="U17" s="6">
        <f t="shared" si="6"/>
        <v>1.3639778073562647E-2</v>
      </c>
      <c r="V17" s="6">
        <f t="shared" si="7"/>
        <v>-0.11920172599784251</v>
      </c>
      <c r="W17" s="6">
        <f t="shared" si="8"/>
        <v>7.4519230769230838E-2</v>
      </c>
      <c r="X17" s="6">
        <f t="shared" si="9"/>
        <v>-3.1208302446256386E-2</v>
      </c>
      <c r="Y17" s="6">
        <f t="shared" si="10"/>
        <v>-2.2632968691059796E-3</v>
      </c>
      <c r="Z17" s="6">
        <f t="shared" si="11"/>
        <v>-3.4702974540674836E-2</v>
      </c>
      <c r="AA17" s="6">
        <f t="shared" si="12"/>
        <v>6.339598889728526E-2</v>
      </c>
      <c r="AB17" s="6">
        <f t="shared" si="13"/>
        <v>-9.2204813164199817E-2</v>
      </c>
      <c r="AC17" s="6">
        <f t="shared" si="14"/>
        <v>-5.6654531683737797E-2</v>
      </c>
      <c r="AD17" s="6">
        <f t="shared" si="15"/>
        <v>2.8083226269701278E-2</v>
      </c>
      <c r="AE17" s="6">
        <f t="shared" si="16"/>
        <v>4.4438002102834773E-2</v>
      </c>
      <c r="AF17" s="6">
        <f t="shared" si="17"/>
        <v>0.10069726982926275</v>
      </c>
      <c r="AH17" s="4" t="s">
        <v>16</v>
      </c>
      <c r="AI17" s="6">
        <v>2.2063199109992011E-2</v>
      </c>
      <c r="AJ17" s="6">
        <v>1.0043891050795649E-3</v>
      </c>
      <c r="AK17" s="6">
        <v>1.5036375122719837E-2</v>
      </c>
      <c r="AL17" s="6">
        <v>1.9782917855634574E-2</v>
      </c>
      <c r="AM17" s="6">
        <v>-1.1248913940297271E-3</v>
      </c>
      <c r="AN17" s="6">
        <v>2.6906001497120784E-2</v>
      </c>
      <c r="AO17" s="6">
        <v>3.712841892264551E-3</v>
      </c>
      <c r="AP17" s="6">
        <v>1.1986720433619664E-2</v>
      </c>
      <c r="AQ17" s="6">
        <v>6.746889661541608E-2</v>
      </c>
      <c r="AR17" s="6">
        <v>1.3172664700031431E-2</v>
      </c>
      <c r="AS17" s="6">
        <v>3.7066551793324297E-3</v>
      </c>
      <c r="AT17" s="6">
        <v>1.2728634580117649E-2</v>
      </c>
      <c r="AU17" s="6">
        <v>1.2410160203659003E-2</v>
      </c>
      <c r="AV17" s="6">
        <v>1.4695760728954354E-2</v>
      </c>
      <c r="AW17" s="6">
        <v>2.652550250817929E-2</v>
      </c>
      <c r="AY17" s="4" t="s">
        <v>10</v>
      </c>
      <c r="AZ17">
        <v>0.1253769342941263</v>
      </c>
    </row>
    <row r="18" spans="1:52" x14ac:dyDescent="0.3">
      <c r="A18" s="1">
        <v>42378</v>
      </c>
      <c r="B18" s="3">
        <v>609.73500000000001</v>
      </c>
      <c r="C18" s="3">
        <v>1</v>
      </c>
      <c r="D18" s="3">
        <v>2168.27</v>
      </c>
      <c r="E18" s="3">
        <v>837.31</v>
      </c>
      <c r="F18" s="3">
        <v>68.290000000000006</v>
      </c>
      <c r="G18" s="3">
        <v>48.24</v>
      </c>
      <c r="H18" s="3">
        <v>1313.3</v>
      </c>
      <c r="I18" s="3">
        <v>777.29</v>
      </c>
      <c r="J18" s="3">
        <v>6.7225000000000001</v>
      </c>
      <c r="K18" s="3">
        <v>57.334600000000002</v>
      </c>
      <c r="L18" s="3">
        <v>5911.0244000000002</v>
      </c>
      <c r="M18" s="3">
        <v>25.924499999999998</v>
      </c>
      <c r="N18" s="3">
        <v>76.828500000000005</v>
      </c>
      <c r="O18" s="3">
        <v>523.01949999999999</v>
      </c>
      <c r="P18" s="3">
        <v>246.72030000000001</v>
      </c>
      <c r="R18" s="6">
        <f t="shared" si="3"/>
        <v>5.9538952373008547E-2</v>
      </c>
      <c r="S18" s="6">
        <f t="shared" si="4"/>
        <v>0</v>
      </c>
      <c r="T18" s="6">
        <f t="shared" si="5"/>
        <v>-1.2344825997834263E-3</v>
      </c>
      <c r="U18" s="6">
        <f t="shared" si="6"/>
        <v>8.8603151489937026E-2</v>
      </c>
      <c r="V18" s="6">
        <f t="shared" si="7"/>
        <v>4.5468462951622879E-2</v>
      </c>
      <c r="W18" s="6">
        <f t="shared" si="8"/>
        <v>7.9194630872483129E-2</v>
      </c>
      <c r="X18" s="6">
        <f t="shared" si="9"/>
        <v>4.8970847042619781E-3</v>
      </c>
      <c r="Y18" s="6">
        <f t="shared" si="10"/>
        <v>1.3349846815722488E-2</v>
      </c>
      <c r="Z18" s="6">
        <f t="shared" si="11"/>
        <v>-5.0321912232664801E-3</v>
      </c>
      <c r="AA18" s="6">
        <f t="shared" si="12"/>
        <v>-1.3481170237843232E-2</v>
      </c>
      <c r="AB18" s="6">
        <f t="shared" si="13"/>
        <v>-1.2464266715811023E-2</v>
      </c>
      <c r="AC18" s="6">
        <f t="shared" si="14"/>
        <v>-1.8193592855871521E-2</v>
      </c>
      <c r="AD18" s="6">
        <f t="shared" si="15"/>
        <v>2.7946288322955093E-2</v>
      </c>
      <c r="AE18" s="6">
        <f t="shared" si="16"/>
        <v>2.2358318734809313E-2</v>
      </c>
      <c r="AF18" s="6">
        <f t="shared" si="17"/>
        <v>-4.9506388038127458E-3</v>
      </c>
      <c r="AH18" s="4" t="s">
        <v>18</v>
      </c>
      <c r="AI18" s="6">
        <v>8.7589625151830233E-2</v>
      </c>
      <c r="AJ18" s="6">
        <v>-1.7475330913736802E-3</v>
      </c>
      <c r="AK18" s="6">
        <v>2.5721984430509378E-2</v>
      </c>
      <c r="AL18" s="6">
        <v>1.3955036156206279E-2</v>
      </c>
      <c r="AM18" s="6">
        <v>2.0575011530360374E-2</v>
      </c>
      <c r="AN18" s="6">
        <v>6.0141339733140953E-2</v>
      </c>
      <c r="AO18" s="6">
        <v>-9.3234506444974889E-3</v>
      </c>
      <c r="AP18" s="6">
        <v>1.9916126153092392E-2</v>
      </c>
      <c r="AQ18" s="6">
        <v>1.3172664700031431E-2</v>
      </c>
      <c r="AR18" s="6">
        <v>6.5586628638085648E-2</v>
      </c>
      <c r="AS18" s="6">
        <v>2.0164173640273312E-3</v>
      </c>
      <c r="AT18" s="6">
        <v>1.2300002660535641E-2</v>
      </c>
      <c r="AU18" s="6">
        <v>3.2532680216031886E-3</v>
      </c>
      <c r="AV18" s="6">
        <v>2.0225251360330404E-2</v>
      </c>
      <c r="AW18" s="6">
        <v>6.2537360867685465E-2</v>
      </c>
      <c r="AY18" s="4" t="s">
        <v>11</v>
      </c>
      <c r="AZ18">
        <v>0.23613735585422868</v>
      </c>
    </row>
    <row r="19" spans="1:52" x14ac:dyDescent="0.3">
      <c r="A19" s="1">
        <v>42379</v>
      </c>
      <c r="B19" s="3">
        <v>700.97199999999998</v>
      </c>
      <c r="C19" s="3">
        <v>1</v>
      </c>
      <c r="D19" s="3">
        <v>2126.15</v>
      </c>
      <c r="E19" s="3">
        <v>789.82</v>
      </c>
      <c r="F19" s="3">
        <v>68.86</v>
      </c>
      <c r="G19" s="3">
        <v>46.86</v>
      </c>
      <c r="H19" s="3">
        <v>1271.5</v>
      </c>
      <c r="I19" s="3">
        <v>784.54</v>
      </c>
      <c r="J19" s="3">
        <v>6.5008999999999997</v>
      </c>
      <c r="K19" s="3">
        <v>59.633499999999998</v>
      </c>
      <c r="L19" s="3">
        <v>6419.0731999999998</v>
      </c>
      <c r="M19" s="3">
        <v>24.2712</v>
      </c>
      <c r="N19" s="3">
        <v>74.303200000000004</v>
      </c>
      <c r="O19" s="3">
        <v>509.14409999999998</v>
      </c>
      <c r="P19" s="3">
        <v>253.3486</v>
      </c>
      <c r="R19" s="6">
        <f t="shared" si="3"/>
        <v>0.1496338573314635</v>
      </c>
      <c r="S19" s="6">
        <f t="shared" si="4"/>
        <v>0</v>
      </c>
      <c r="T19" s="6">
        <f t="shared" si="5"/>
        <v>-1.9425625037472249E-2</v>
      </c>
      <c r="U19" s="6">
        <f t="shared" si="6"/>
        <v>-5.6717344830468863E-2</v>
      </c>
      <c r="V19" s="6">
        <f t="shared" si="7"/>
        <v>8.3467564797188309E-3</v>
      </c>
      <c r="W19" s="6">
        <f t="shared" si="8"/>
        <v>-2.8606965174129417E-2</v>
      </c>
      <c r="X19" s="6">
        <f t="shared" si="9"/>
        <v>-3.1828218990329615E-2</v>
      </c>
      <c r="Y19" s="6">
        <f t="shared" si="10"/>
        <v>9.3272781072701871E-3</v>
      </c>
      <c r="Z19" s="6">
        <f t="shared" si="11"/>
        <v>-3.2963927110450042E-2</v>
      </c>
      <c r="AA19" s="6">
        <f t="shared" si="12"/>
        <v>4.0096207176818055E-2</v>
      </c>
      <c r="AB19" s="6">
        <f t="shared" si="13"/>
        <v>8.594936606927206E-2</v>
      </c>
      <c r="AC19" s="6">
        <f t="shared" si="14"/>
        <v>-6.3773650407915272E-2</v>
      </c>
      <c r="AD19" s="6">
        <f t="shared" si="15"/>
        <v>-3.2869312820112295E-2</v>
      </c>
      <c r="AE19" s="6">
        <f t="shared" si="16"/>
        <v>-2.6529412383285877E-2</v>
      </c>
      <c r="AF19" s="6">
        <f t="shared" si="17"/>
        <v>2.6865645023939955E-2</v>
      </c>
      <c r="AH19" s="4" t="s">
        <v>20</v>
      </c>
      <c r="AI19" s="6">
        <v>1.9321241295639783E-2</v>
      </c>
      <c r="AJ19" s="6">
        <v>4.5381473452743995E-5</v>
      </c>
      <c r="AK19" s="6">
        <v>3.5515825198901437E-3</v>
      </c>
      <c r="AL19" s="6">
        <v>1.4664693126356727E-2</v>
      </c>
      <c r="AM19" s="6">
        <v>8.8250217617251644E-3</v>
      </c>
      <c r="AN19" s="6">
        <v>-3.2636501472215376E-2</v>
      </c>
      <c r="AO19" s="6">
        <v>3.3025294723673221E-3</v>
      </c>
      <c r="AP19" s="6">
        <v>2.5153271953981563E-3</v>
      </c>
      <c r="AQ19" s="6">
        <v>3.7066551793324297E-3</v>
      </c>
      <c r="AR19" s="6">
        <v>2.0164173640273312E-3</v>
      </c>
      <c r="AS19" s="6">
        <v>5.8483858117630773E-2</v>
      </c>
      <c r="AT19" s="6">
        <v>1.5669143270098315E-2</v>
      </c>
      <c r="AU19" s="6">
        <v>6.6391420091565607E-3</v>
      </c>
      <c r="AV19" s="6">
        <v>1.7026646897080232E-2</v>
      </c>
      <c r="AW19" s="6">
        <v>2.3971776058634913E-2</v>
      </c>
      <c r="AY19" s="4" t="s">
        <v>12</v>
      </c>
      <c r="AZ19">
        <v>8.9868282706137698E-2</v>
      </c>
    </row>
    <row r="20" spans="1:52" x14ac:dyDescent="0.3">
      <c r="A20" s="1">
        <v>42380</v>
      </c>
      <c r="B20" s="3">
        <v>745.69100000000003</v>
      </c>
      <c r="C20" s="3">
        <v>1</v>
      </c>
      <c r="D20" s="3">
        <v>2198.81</v>
      </c>
      <c r="E20" s="3">
        <v>750.57</v>
      </c>
      <c r="F20" s="3">
        <v>72.459999999999994</v>
      </c>
      <c r="G20" s="3">
        <v>49.44</v>
      </c>
      <c r="H20" s="3">
        <v>1170.8</v>
      </c>
      <c r="I20" s="3">
        <v>758.04</v>
      </c>
      <c r="J20" s="3">
        <v>6.2331000000000003</v>
      </c>
      <c r="K20" s="3">
        <v>69.528899999999993</v>
      </c>
      <c r="L20" s="3">
        <v>5779.4862999999996</v>
      </c>
      <c r="M20" s="3">
        <v>24.600300000000001</v>
      </c>
      <c r="N20" s="3">
        <v>71.132599999999996</v>
      </c>
      <c r="O20" s="3">
        <v>477.8218</v>
      </c>
      <c r="P20" s="3">
        <v>253.69229999999999</v>
      </c>
      <c r="R20" s="6">
        <f t="shared" si="3"/>
        <v>6.3795700826851931E-2</v>
      </c>
      <c r="S20" s="6">
        <f t="shared" si="4"/>
        <v>0</v>
      </c>
      <c r="T20" s="6">
        <f t="shared" si="5"/>
        <v>3.4174446769983158E-2</v>
      </c>
      <c r="U20" s="6">
        <f t="shared" si="6"/>
        <v>-4.9694867184928215E-2</v>
      </c>
      <c r="V20" s="6">
        <f t="shared" si="7"/>
        <v>5.2279988382224696E-2</v>
      </c>
      <c r="W20" s="6">
        <f t="shared" si="8"/>
        <v>5.5057618437900135E-2</v>
      </c>
      <c r="X20" s="6">
        <f t="shared" si="9"/>
        <v>-7.9197797876523812E-2</v>
      </c>
      <c r="Y20" s="6">
        <f t="shared" si="10"/>
        <v>-3.3777755117648578E-2</v>
      </c>
      <c r="Z20" s="6">
        <f t="shared" si="11"/>
        <v>-4.1194296174375755E-2</v>
      </c>
      <c r="AA20" s="6">
        <f t="shared" si="12"/>
        <v>0.1659369314227741</v>
      </c>
      <c r="AB20" s="6">
        <f t="shared" si="13"/>
        <v>-9.9638511677978769E-2</v>
      </c>
      <c r="AC20" s="6">
        <f t="shared" si="14"/>
        <v>1.3559280134480378E-2</v>
      </c>
      <c r="AD20" s="6">
        <f t="shared" si="15"/>
        <v>-4.2671109723403711E-2</v>
      </c>
      <c r="AE20" s="6">
        <f t="shared" si="16"/>
        <v>-6.1519518737426226E-2</v>
      </c>
      <c r="AF20" s="6">
        <f t="shared" si="17"/>
        <v>1.3566287715818248E-3</v>
      </c>
      <c r="AH20" s="4" t="s">
        <v>22</v>
      </c>
      <c r="AI20" s="6">
        <v>2.9487841613653934E-2</v>
      </c>
      <c r="AJ20" s="6">
        <v>-1.3704238643230911E-3</v>
      </c>
      <c r="AK20" s="6">
        <v>1.6062794661977881E-2</v>
      </c>
      <c r="AL20" s="6">
        <v>3.1085322313199791E-2</v>
      </c>
      <c r="AM20" s="6">
        <v>2.1902841920336822E-3</v>
      </c>
      <c r="AN20" s="6">
        <v>-1.9893206023516068E-2</v>
      </c>
      <c r="AO20" s="6">
        <v>2.5374816045765089E-3</v>
      </c>
      <c r="AP20" s="6">
        <v>9.7773461505155576E-3</v>
      </c>
      <c r="AQ20" s="6">
        <v>1.2728634580117649E-2</v>
      </c>
      <c r="AR20" s="6">
        <v>1.2300002660535641E-2</v>
      </c>
      <c r="AS20" s="6">
        <v>1.5669143270098315E-2</v>
      </c>
      <c r="AT20" s="6">
        <v>5.715090971534631E-2</v>
      </c>
      <c r="AU20" s="6">
        <v>1.368110868793971E-2</v>
      </c>
      <c r="AV20" s="6">
        <v>1.3676574250347781E-2</v>
      </c>
      <c r="AW20" s="6">
        <v>4.6930159900198153E-3</v>
      </c>
      <c r="AY20" s="4" t="s">
        <v>13</v>
      </c>
      <c r="AZ20">
        <v>0.2996925750854213</v>
      </c>
    </row>
    <row r="21" spans="1:52" x14ac:dyDescent="0.3">
      <c r="A21" s="1">
        <v>42381</v>
      </c>
      <c r="B21" s="3">
        <v>963.74300000000005</v>
      </c>
      <c r="C21" s="3">
        <v>1</v>
      </c>
      <c r="D21" s="3">
        <v>2238.83</v>
      </c>
      <c r="E21" s="3">
        <v>749.87</v>
      </c>
      <c r="F21" s="3">
        <v>70.650000000000006</v>
      </c>
      <c r="G21" s="3">
        <v>53.72</v>
      </c>
      <c r="H21" s="3">
        <v>1150</v>
      </c>
      <c r="I21" s="3">
        <v>771.82</v>
      </c>
      <c r="J21" s="3">
        <v>6.3837000000000002</v>
      </c>
      <c r="K21" s="3">
        <v>74.836600000000004</v>
      </c>
      <c r="L21" s="3">
        <v>5539.3364000000001</v>
      </c>
      <c r="M21" s="3">
        <v>25.122</v>
      </c>
      <c r="N21" s="3">
        <v>72.530100000000004</v>
      </c>
      <c r="O21" s="3">
        <v>522.3922</v>
      </c>
      <c r="P21" s="3">
        <v>245.6893</v>
      </c>
      <c r="R21" s="6">
        <f t="shared" si="3"/>
        <v>0.29241602755028562</v>
      </c>
      <c r="S21" s="6">
        <f t="shared" si="4"/>
        <v>0</v>
      </c>
      <c r="T21" s="6">
        <f t="shared" si="5"/>
        <v>1.8200754044233047E-2</v>
      </c>
      <c r="U21" s="6">
        <f t="shared" si="6"/>
        <v>-9.3262453868403483E-4</v>
      </c>
      <c r="V21" s="6">
        <f t="shared" si="7"/>
        <v>-2.4979298923543891E-2</v>
      </c>
      <c r="W21" s="6">
        <f t="shared" si="8"/>
        <v>8.6569579288025889E-2</v>
      </c>
      <c r="X21" s="6">
        <f t="shared" si="9"/>
        <v>-1.7765630338230198E-2</v>
      </c>
      <c r="Y21" s="6">
        <f t="shared" si="10"/>
        <v>1.8178460239565375E-2</v>
      </c>
      <c r="Z21" s="6">
        <f t="shared" si="11"/>
        <v>2.4161332242383482E-2</v>
      </c>
      <c r="AA21" s="6">
        <f t="shared" si="12"/>
        <v>7.6338040728388012E-2</v>
      </c>
      <c r="AB21" s="6">
        <f t="shared" si="13"/>
        <v>-4.1552118568046303E-2</v>
      </c>
      <c r="AC21" s="6">
        <f t="shared" si="14"/>
        <v>2.1207058450506633E-2</v>
      </c>
      <c r="AD21" s="6">
        <f t="shared" si="15"/>
        <v>1.964640685142971E-2</v>
      </c>
      <c r="AE21" s="6">
        <f t="shared" si="16"/>
        <v>9.3278289102757483E-2</v>
      </c>
      <c r="AF21" s="6">
        <f t="shared" si="17"/>
        <v>-3.1546089495029905E-2</v>
      </c>
      <c r="AH21" s="4" t="s">
        <v>23</v>
      </c>
      <c r="AI21" s="6">
        <v>8.4631661662715827E-3</v>
      </c>
      <c r="AJ21" s="6">
        <v>5.1300499569275737E-4</v>
      </c>
      <c r="AK21" s="6">
        <v>9.3613695982467382E-3</v>
      </c>
      <c r="AL21" s="6">
        <v>7.6721385569503489E-3</v>
      </c>
      <c r="AM21" s="6">
        <v>-4.1113777478291366E-3</v>
      </c>
      <c r="AN21" s="6">
        <v>-4.406862099019429E-3</v>
      </c>
      <c r="AO21" s="6">
        <v>5.7395528236780765E-3</v>
      </c>
      <c r="AP21" s="6">
        <v>6.0298804802768674E-3</v>
      </c>
      <c r="AQ21" s="6">
        <v>1.2410160203659003E-2</v>
      </c>
      <c r="AR21" s="6">
        <v>3.2532680216031886E-3</v>
      </c>
      <c r="AS21" s="6">
        <v>6.6391420091565607E-3</v>
      </c>
      <c r="AT21" s="6">
        <v>1.368110868793971E-2</v>
      </c>
      <c r="AU21" s="6">
        <v>2.4427287674387826E-2</v>
      </c>
      <c r="AV21" s="6">
        <v>1.2773138995331062E-2</v>
      </c>
      <c r="AW21" s="6">
        <v>4.6755903006275336E-3</v>
      </c>
      <c r="AY21" s="4" t="s">
        <v>16</v>
      </c>
      <c r="AZ21">
        <v>0.24615393406231834</v>
      </c>
    </row>
    <row r="22" spans="1:52" x14ac:dyDescent="0.3">
      <c r="A22" s="1">
        <v>42737</v>
      </c>
      <c r="B22" s="3">
        <v>1179.97</v>
      </c>
      <c r="C22" s="3">
        <v>1</v>
      </c>
      <c r="D22" s="3">
        <v>2363.64</v>
      </c>
      <c r="E22" s="3">
        <v>845.04</v>
      </c>
      <c r="F22" s="3">
        <v>75.33</v>
      </c>
      <c r="G22" s="3">
        <v>54.01</v>
      </c>
      <c r="H22" s="3">
        <v>1252.5999999999999</v>
      </c>
      <c r="I22" s="3">
        <v>823.21</v>
      </c>
      <c r="J22" s="3">
        <v>6.5171999999999999</v>
      </c>
      <c r="K22" s="3">
        <v>79.026700000000005</v>
      </c>
      <c r="L22" s="3">
        <v>5761.4731000000002</v>
      </c>
      <c r="M22" s="3">
        <v>26.390499999999999</v>
      </c>
      <c r="N22" s="3">
        <v>79.182000000000002</v>
      </c>
      <c r="O22" s="3">
        <v>597.51250000000005</v>
      </c>
      <c r="P22" s="3">
        <v>264.3467</v>
      </c>
      <c r="R22" s="6">
        <f t="shared" si="3"/>
        <v>0.22436168148562419</v>
      </c>
      <c r="S22" s="6">
        <f t="shared" si="4"/>
        <v>0</v>
      </c>
      <c r="T22" s="6">
        <f t="shared" si="5"/>
        <v>5.5747868306213588E-2</v>
      </c>
      <c r="U22" s="6">
        <f t="shared" si="6"/>
        <v>0.12691533199087845</v>
      </c>
      <c r="V22" s="6">
        <f t="shared" si="7"/>
        <v>6.6242038216560495E-2</v>
      </c>
      <c r="W22" s="6">
        <f t="shared" si="8"/>
        <v>5.398361876396196E-3</v>
      </c>
      <c r="X22" s="6">
        <f t="shared" si="9"/>
        <v>8.9217391304347693E-2</v>
      </c>
      <c r="Y22" s="6">
        <f t="shared" si="10"/>
        <v>6.6582882019123657E-2</v>
      </c>
      <c r="Z22" s="6">
        <f t="shared" si="11"/>
        <v>2.0912636872033374E-2</v>
      </c>
      <c r="AA22" s="6">
        <f t="shared" si="12"/>
        <v>5.5989983510742025E-2</v>
      </c>
      <c r="AB22" s="6">
        <f t="shared" si="13"/>
        <v>4.0101680771725601E-2</v>
      </c>
      <c r="AC22" s="6">
        <f t="shared" si="14"/>
        <v>5.0493591274580085E-2</v>
      </c>
      <c r="AD22" s="6">
        <f t="shared" si="15"/>
        <v>9.1712268423730148E-2</v>
      </c>
      <c r="AE22" s="6">
        <f t="shared" si="16"/>
        <v>0.1438005774205664</v>
      </c>
      <c r="AF22" s="6">
        <f t="shared" si="17"/>
        <v>7.5939001006555928E-2</v>
      </c>
      <c r="AH22" s="4" t="s">
        <v>24</v>
      </c>
      <c r="AI22" s="6">
        <v>1.5472995427660036E-2</v>
      </c>
      <c r="AJ22" s="6">
        <v>-1.2439540577378076E-3</v>
      </c>
      <c r="AK22" s="6">
        <v>1.4020093194529012E-2</v>
      </c>
      <c r="AL22" s="6">
        <v>4.1292225476306621E-2</v>
      </c>
      <c r="AM22" s="6">
        <v>1.4971111721899974E-2</v>
      </c>
      <c r="AN22" s="6">
        <v>-1.5730190704071857E-3</v>
      </c>
      <c r="AO22" s="6">
        <v>-3.2324302086422919E-3</v>
      </c>
      <c r="AP22" s="6">
        <v>1.5197551099588582E-2</v>
      </c>
      <c r="AQ22" s="6">
        <v>1.4695760728954354E-2</v>
      </c>
      <c r="AR22" s="6">
        <v>2.0225251360330404E-2</v>
      </c>
      <c r="AS22" s="6">
        <v>1.7026646897080232E-2</v>
      </c>
      <c r="AT22" s="6">
        <v>1.3676574250347781E-2</v>
      </c>
      <c r="AU22" s="6">
        <v>1.2773138995331062E-2</v>
      </c>
      <c r="AV22" s="6">
        <v>9.0589232252217211E-2</v>
      </c>
      <c r="AW22" s="6">
        <v>3.9745010394429833E-2</v>
      </c>
      <c r="AY22" s="4" t="s">
        <v>18</v>
      </c>
      <c r="AZ22">
        <v>0.2011381755651778</v>
      </c>
    </row>
    <row r="23" spans="1:52" x14ac:dyDescent="0.3">
      <c r="A23" s="1">
        <v>42738</v>
      </c>
      <c r="B23" s="3">
        <v>1071.79</v>
      </c>
      <c r="C23" s="3">
        <v>1</v>
      </c>
      <c r="D23" s="3">
        <v>2362.7199999999998</v>
      </c>
      <c r="E23" s="3">
        <v>886.54</v>
      </c>
      <c r="F23" s="3">
        <v>77.33</v>
      </c>
      <c r="G23" s="3">
        <v>50.6</v>
      </c>
      <c r="H23" s="3">
        <v>1247.3</v>
      </c>
      <c r="I23" s="3">
        <v>829.56</v>
      </c>
      <c r="J23" s="3">
        <v>6.8013000000000003</v>
      </c>
      <c r="K23" s="3">
        <v>76.602400000000003</v>
      </c>
      <c r="L23" s="3">
        <v>6154.2772999999997</v>
      </c>
      <c r="M23" s="3">
        <v>26.744399999999999</v>
      </c>
      <c r="N23" s="3">
        <v>78.121300000000005</v>
      </c>
      <c r="O23" s="3">
        <v>637.49789999999996</v>
      </c>
      <c r="P23" s="3">
        <v>288.11040000000003</v>
      </c>
      <c r="R23" s="6">
        <f t="shared" si="3"/>
        <v>-9.1680296956702323E-2</v>
      </c>
      <c r="S23" s="6">
        <f t="shared" si="4"/>
        <v>0</v>
      </c>
      <c r="T23" s="6">
        <f t="shared" si="5"/>
        <v>-3.8923017041514463E-4</v>
      </c>
      <c r="U23" s="6">
        <f t="shared" si="6"/>
        <v>4.9110101296980124E-2</v>
      </c>
      <c r="V23" s="6">
        <f t="shared" si="7"/>
        <v>2.6549847338377841E-2</v>
      </c>
      <c r="W23" s="6">
        <f t="shared" si="8"/>
        <v>-6.3136456211812519E-2</v>
      </c>
      <c r="X23" s="6">
        <f t="shared" si="9"/>
        <v>-4.2311991058597842E-3</v>
      </c>
      <c r="Y23" s="6">
        <f t="shared" si="10"/>
        <v>7.7137061017236164E-3</v>
      </c>
      <c r="Z23" s="6">
        <f t="shared" si="11"/>
        <v>4.359234026882719E-2</v>
      </c>
      <c r="AA23" s="6">
        <f t="shared" si="12"/>
        <v>-3.0676973731662893E-2</v>
      </c>
      <c r="AB23" s="6">
        <f t="shared" si="13"/>
        <v>6.8177737391501347E-2</v>
      </c>
      <c r="AC23" s="6">
        <f t="shared" si="14"/>
        <v>1.3410128644777419E-2</v>
      </c>
      <c r="AD23" s="6">
        <f t="shared" si="15"/>
        <v>-1.3395721249778947E-2</v>
      </c>
      <c r="AE23" s="6">
        <f t="shared" si="16"/>
        <v>6.691977155289619E-2</v>
      </c>
      <c r="AF23" s="6">
        <f t="shared" si="17"/>
        <v>8.9895958602850046E-2</v>
      </c>
      <c r="AH23" s="4" t="s">
        <v>25</v>
      </c>
      <c r="AI23" s="6">
        <v>0.15602513828259781</v>
      </c>
      <c r="AJ23" s="6">
        <v>4.7506739152035408E-4</v>
      </c>
      <c r="AK23" s="6">
        <v>2.6309592439804592E-2</v>
      </c>
      <c r="AL23" s="6">
        <v>1.0039940337339133E-2</v>
      </c>
      <c r="AM23" s="6">
        <v>3.7837892028904654E-2</v>
      </c>
      <c r="AN23" s="6">
        <v>7.3697065782751384E-2</v>
      </c>
      <c r="AO23" s="6">
        <v>-1.3120625374617058E-2</v>
      </c>
      <c r="AP23" s="6">
        <v>2.738053715099378E-2</v>
      </c>
      <c r="AQ23" s="6">
        <v>2.652550250817929E-2</v>
      </c>
      <c r="AR23" s="6">
        <v>6.2537360867685465E-2</v>
      </c>
      <c r="AS23" s="6">
        <v>2.3971776058634913E-2</v>
      </c>
      <c r="AT23" s="6">
        <v>4.6930159900198153E-3</v>
      </c>
      <c r="AU23" s="6">
        <v>4.6755903006275336E-3</v>
      </c>
      <c r="AV23" s="6">
        <v>3.9745010394429833E-2</v>
      </c>
      <c r="AW23" s="6">
        <v>0.19961011288770425</v>
      </c>
      <c r="AY23" s="4" t="s">
        <v>20</v>
      </c>
      <c r="AZ23">
        <v>0.21293496076887458</v>
      </c>
    </row>
    <row r="24" spans="1:52" x14ac:dyDescent="0.3">
      <c r="A24" s="1">
        <v>42739</v>
      </c>
      <c r="B24" s="3">
        <v>1347.89</v>
      </c>
      <c r="C24" s="3">
        <v>0.93689999999999996</v>
      </c>
      <c r="D24" s="3">
        <v>2384.1999999999998</v>
      </c>
      <c r="E24" s="3">
        <v>924.99</v>
      </c>
      <c r="F24" s="3">
        <v>80.23</v>
      </c>
      <c r="G24" s="3">
        <v>49.33</v>
      </c>
      <c r="H24" s="3">
        <v>1266.0999999999999</v>
      </c>
      <c r="I24" s="3">
        <v>905.96</v>
      </c>
      <c r="J24" s="3">
        <v>6.2675000000000001</v>
      </c>
      <c r="K24" s="3">
        <v>75.869799999999998</v>
      </c>
      <c r="L24" s="3">
        <v>6170.0293000000001</v>
      </c>
      <c r="M24" s="3">
        <v>26.517700000000001</v>
      </c>
      <c r="N24" s="3">
        <v>75.930199999999999</v>
      </c>
      <c r="O24" s="3">
        <v>673.3569</v>
      </c>
      <c r="P24" s="3">
        <v>284.52620000000002</v>
      </c>
      <c r="R24" s="6">
        <f t="shared" si="3"/>
        <v>0.25760643409623163</v>
      </c>
      <c r="S24" s="6">
        <f t="shared" si="4"/>
        <v>-6.3100000000000045E-2</v>
      </c>
      <c r="T24" s="6">
        <f t="shared" si="5"/>
        <v>9.0912169025529899E-3</v>
      </c>
      <c r="U24" s="6">
        <f t="shared" si="6"/>
        <v>4.3370857490919734E-2</v>
      </c>
      <c r="V24" s="6">
        <f t="shared" si="7"/>
        <v>3.7501616448984976E-2</v>
      </c>
      <c r="W24" s="6">
        <f t="shared" si="8"/>
        <v>-2.5098814229249089E-2</v>
      </c>
      <c r="X24" s="6">
        <f t="shared" si="9"/>
        <v>1.5072556722520503E-2</v>
      </c>
      <c r="Y24" s="6">
        <f t="shared" si="10"/>
        <v>9.2097015285211636E-2</v>
      </c>
      <c r="Z24" s="6">
        <f t="shared" si="11"/>
        <v>-7.8484995515563205E-2</v>
      </c>
      <c r="AA24" s="6">
        <f t="shared" si="12"/>
        <v>-9.56366902342487E-3</v>
      </c>
      <c r="AB24" s="6">
        <f t="shared" si="13"/>
        <v>2.5595206767821121E-3</v>
      </c>
      <c r="AC24" s="6">
        <f t="shared" si="14"/>
        <v>-8.4765408833250566E-3</v>
      </c>
      <c r="AD24" s="6">
        <f t="shared" si="15"/>
        <v>-2.8047408325258316E-2</v>
      </c>
      <c r="AE24" s="6">
        <f t="shared" si="16"/>
        <v>5.6249597057496326E-2</v>
      </c>
      <c r="AF24" s="6">
        <f t="shared" si="17"/>
        <v>-1.2440370080358143E-2</v>
      </c>
      <c r="AY24" s="4" t="s">
        <v>22</v>
      </c>
      <c r="AZ24">
        <v>0.13708404028238769</v>
      </c>
    </row>
    <row r="25" spans="1:52" x14ac:dyDescent="0.3">
      <c r="A25" s="1">
        <v>42740</v>
      </c>
      <c r="B25" s="3">
        <v>2286.4099000000001</v>
      </c>
      <c r="C25" s="3">
        <v>1.0363</v>
      </c>
      <c r="D25" s="3">
        <v>2411.8000000000002</v>
      </c>
      <c r="E25" s="3">
        <v>994.62</v>
      </c>
      <c r="F25" s="3">
        <v>76.98</v>
      </c>
      <c r="G25" s="3">
        <v>48.32</v>
      </c>
      <c r="H25" s="3">
        <v>1272</v>
      </c>
      <c r="I25" s="3">
        <v>964.86</v>
      </c>
      <c r="J25" s="3">
        <v>6.5</v>
      </c>
      <c r="K25" s="3">
        <v>72.051900000000003</v>
      </c>
      <c r="L25" s="3">
        <v>6121.5277999999998</v>
      </c>
      <c r="M25" s="3">
        <v>25.524799999999999</v>
      </c>
      <c r="N25" s="3">
        <v>77.177099999999996</v>
      </c>
      <c r="O25" s="3">
        <v>647.05380000000002</v>
      </c>
      <c r="P25" s="3">
        <v>283.10239999999999</v>
      </c>
      <c r="R25" s="6">
        <f t="shared" si="3"/>
        <v>0.69628819859187319</v>
      </c>
      <c r="S25" s="6">
        <f t="shared" si="4"/>
        <v>0.10609456718966803</v>
      </c>
      <c r="T25" s="6">
        <f t="shared" si="5"/>
        <v>1.1576210049492719E-2</v>
      </c>
      <c r="U25" s="6">
        <f t="shared" si="6"/>
        <v>7.5276489475561981E-2</v>
      </c>
      <c r="V25" s="6">
        <f t="shared" si="7"/>
        <v>-4.050853795338405E-2</v>
      </c>
      <c r="W25" s="6">
        <f t="shared" si="8"/>
        <v>-2.0474356375430713E-2</v>
      </c>
      <c r="X25" s="6">
        <f t="shared" si="9"/>
        <v>4.6599794644972548E-3</v>
      </c>
      <c r="Y25" s="6">
        <f t="shared" si="10"/>
        <v>6.5013907898803458E-2</v>
      </c>
      <c r="Z25" s="6">
        <f t="shared" si="11"/>
        <v>3.7096130833665697E-2</v>
      </c>
      <c r="AA25" s="6">
        <f t="shared" si="12"/>
        <v>-5.0321735394056599E-2</v>
      </c>
      <c r="AB25" s="6">
        <f t="shared" si="13"/>
        <v>-7.8608216657901631E-3</v>
      </c>
      <c r="AC25" s="6">
        <f t="shared" si="14"/>
        <v>-3.7442915486637363E-2</v>
      </c>
      <c r="AD25" s="6">
        <f t="shared" si="15"/>
        <v>1.6421660946500882E-2</v>
      </c>
      <c r="AE25" s="6">
        <f t="shared" si="16"/>
        <v>-3.9062642708495243E-2</v>
      </c>
      <c r="AF25" s="6">
        <f t="shared" si="17"/>
        <v>-5.0041085847279954E-3</v>
      </c>
      <c r="AY25" s="4" t="s">
        <v>23</v>
      </c>
      <c r="AZ25">
        <v>0.16130926519569172</v>
      </c>
    </row>
    <row r="26" spans="1:52" x14ac:dyDescent="0.3">
      <c r="A26" s="1">
        <v>42741</v>
      </c>
      <c r="B26" s="3">
        <v>2480.8400999999999</v>
      </c>
      <c r="C26" s="3">
        <v>1.0058</v>
      </c>
      <c r="D26" s="3">
        <v>2423.41</v>
      </c>
      <c r="E26" s="3">
        <v>968</v>
      </c>
      <c r="F26" s="3">
        <v>75.31</v>
      </c>
      <c r="G26" s="3">
        <v>46.04</v>
      </c>
      <c r="H26" s="3">
        <v>1240.7</v>
      </c>
      <c r="I26" s="3">
        <v>908.73</v>
      </c>
      <c r="J26" s="3">
        <v>6.5636000000000001</v>
      </c>
      <c r="K26" s="3">
        <v>80.164900000000003</v>
      </c>
      <c r="L26" s="3">
        <v>6242.3320000000003</v>
      </c>
      <c r="M26" s="3">
        <v>26.527699999999999</v>
      </c>
      <c r="N26" s="3">
        <v>76.3536</v>
      </c>
      <c r="O26" s="3">
        <v>666.02110000000005</v>
      </c>
      <c r="P26" s="3">
        <v>271.14659999999998</v>
      </c>
      <c r="R26" s="6">
        <f t="shared" si="3"/>
        <v>8.5037332982156766E-2</v>
      </c>
      <c r="S26" s="6">
        <f t="shared" si="4"/>
        <v>-2.9431631766862809E-2</v>
      </c>
      <c r="T26" s="6">
        <f t="shared" si="5"/>
        <v>4.8138319927024664E-3</v>
      </c>
      <c r="U26" s="6">
        <f t="shared" si="6"/>
        <v>-2.676399026763987E-2</v>
      </c>
      <c r="V26" s="6">
        <f t="shared" si="7"/>
        <v>-2.1693946479605097E-2</v>
      </c>
      <c r="W26" s="6">
        <f t="shared" si="8"/>
        <v>-4.718543046357615E-2</v>
      </c>
      <c r="X26" s="6">
        <f t="shared" si="9"/>
        <v>-2.4606918238993636E-2</v>
      </c>
      <c r="Y26" s="6">
        <f t="shared" si="10"/>
        <v>-5.8174242895342343E-2</v>
      </c>
      <c r="Z26" s="6">
        <f t="shared" si="11"/>
        <v>9.7846153846155026E-3</v>
      </c>
      <c r="AA26" s="6">
        <f t="shared" si="12"/>
        <v>0.11259939016181386</v>
      </c>
      <c r="AB26" s="6">
        <f t="shared" si="13"/>
        <v>1.9734321879580463E-2</v>
      </c>
      <c r="AC26" s="6">
        <f t="shared" si="14"/>
        <v>3.9291199147495792E-2</v>
      </c>
      <c r="AD26" s="6">
        <f t="shared" si="15"/>
        <v>-1.0670263588551498E-2</v>
      </c>
      <c r="AE26" s="6">
        <f t="shared" si="16"/>
        <v>2.9313327578015969E-2</v>
      </c>
      <c r="AF26" s="6">
        <f t="shared" si="17"/>
        <v>-4.2231362220878421E-2</v>
      </c>
      <c r="AI26" s="4" t="s">
        <v>1</v>
      </c>
      <c r="AJ26" s="4" t="s">
        <v>2</v>
      </c>
      <c r="AK26" s="4" t="s">
        <v>4</v>
      </c>
      <c r="AL26" s="4" t="s">
        <v>7</v>
      </c>
      <c r="AM26" s="4" t="s">
        <v>10</v>
      </c>
      <c r="AN26" s="4" t="s">
        <v>11</v>
      </c>
      <c r="AO26" s="4" t="s">
        <v>12</v>
      </c>
      <c r="AP26" s="4" t="s">
        <v>13</v>
      </c>
      <c r="AQ26" s="4" t="s">
        <v>16</v>
      </c>
      <c r="AR26" s="4" t="s">
        <v>18</v>
      </c>
      <c r="AS26" s="4" t="s">
        <v>20</v>
      </c>
      <c r="AT26" s="4" t="s">
        <v>22</v>
      </c>
      <c r="AU26" s="4" t="s">
        <v>23</v>
      </c>
      <c r="AV26" s="4" t="s">
        <v>24</v>
      </c>
      <c r="AW26" s="4" t="s">
        <v>25</v>
      </c>
      <c r="AY26" s="4" t="s">
        <v>24</v>
      </c>
      <c r="AZ26">
        <v>0.34299950974181853</v>
      </c>
    </row>
    <row r="27" spans="1:52" x14ac:dyDescent="0.3">
      <c r="A27" s="1">
        <v>42742</v>
      </c>
      <c r="B27" s="3">
        <v>2875.3400999999999</v>
      </c>
      <c r="C27" s="3">
        <v>1.0008999999999999</v>
      </c>
      <c r="D27" s="3">
        <v>2470.3000000000002</v>
      </c>
      <c r="E27" s="3">
        <v>987.78</v>
      </c>
      <c r="F27" s="3">
        <v>70.5</v>
      </c>
      <c r="G27" s="3">
        <v>50.17</v>
      </c>
      <c r="H27" s="3">
        <v>1266.5999999999999</v>
      </c>
      <c r="I27" s="3">
        <v>930.5</v>
      </c>
      <c r="J27" s="3">
        <v>6.9044999999999996</v>
      </c>
      <c r="K27" s="3">
        <v>80.515699999999995</v>
      </c>
      <c r="L27" s="3">
        <v>6270.4551000000001</v>
      </c>
      <c r="M27" s="3">
        <v>26.188099999999999</v>
      </c>
      <c r="N27" s="3">
        <v>79.568899999999999</v>
      </c>
      <c r="O27" s="3">
        <v>779.53409999999997</v>
      </c>
      <c r="P27" s="3">
        <v>309.64120000000003</v>
      </c>
      <c r="R27" s="6">
        <f t="shared" si="3"/>
        <v>0.15901871305611359</v>
      </c>
      <c r="S27" s="6">
        <f t="shared" si="4"/>
        <v>-4.871743885464408E-3</v>
      </c>
      <c r="T27" s="6">
        <f t="shared" si="5"/>
        <v>1.9348768883515444E-2</v>
      </c>
      <c r="U27" s="6">
        <f t="shared" si="6"/>
        <v>2.0433884297520688E-2</v>
      </c>
      <c r="V27" s="6">
        <f t="shared" si="7"/>
        <v>-6.3869340061080915E-2</v>
      </c>
      <c r="W27" s="6">
        <f t="shared" si="8"/>
        <v>8.9704604691572598E-2</v>
      </c>
      <c r="X27" s="6">
        <f t="shared" si="9"/>
        <v>2.0875312323688222E-2</v>
      </c>
      <c r="Y27" s="6">
        <f t="shared" si="10"/>
        <v>2.3956510734761682E-2</v>
      </c>
      <c r="Z27" s="6">
        <f t="shared" si="11"/>
        <v>5.1937960875129363E-2</v>
      </c>
      <c r="AA27" s="6">
        <f t="shared" si="12"/>
        <v>4.3759800112017633E-3</v>
      </c>
      <c r="AB27" s="6">
        <f t="shared" si="13"/>
        <v>4.5052233684461651E-3</v>
      </c>
      <c r="AC27" s="6">
        <f t="shared" si="14"/>
        <v>-1.280171292648824E-2</v>
      </c>
      <c r="AD27" s="6">
        <f t="shared" si="15"/>
        <v>4.211065359066235E-2</v>
      </c>
      <c r="AE27" s="6">
        <f t="shared" si="16"/>
        <v>0.17043454028708682</v>
      </c>
      <c r="AF27" s="6">
        <f t="shared" si="17"/>
        <v>0.14196969462276154</v>
      </c>
      <c r="AH27" s="4" t="s">
        <v>1</v>
      </c>
      <c r="AI27" s="6">
        <f t="array" ref="AI27:AW41">(MMULT(TRANSPOSE(R4:AF74-AI3:AW3),R4:AF74-AI3:AW3)*12/70)*IF(AH27:AH41=AI26:AW26,1,0)</f>
        <v>1.029650652406644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Y27" s="4" t="s">
        <v>25</v>
      </c>
      <c r="AZ27">
        <v>0.2019891737894029</v>
      </c>
    </row>
    <row r="28" spans="1:52" x14ac:dyDescent="0.3">
      <c r="A28" s="1">
        <v>42743</v>
      </c>
      <c r="B28" s="3">
        <v>4703.3900999999996</v>
      </c>
      <c r="C28" s="3">
        <v>1.0031000000000001</v>
      </c>
      <c r="D28" s="3">
        <v>2471.65</v>
      </c>
      <c r="E28" s="3">
        <v>980.6</v>
      </c>
      <c r="F28" s="3">
        <v>71.48</v>
      </c>
      <c r="G28" s="3">
        <v>47.23</v>
      </c>
      <c r="H28" s="3">
        <v>1316.2</v>
      </c>
      <c r="I28" s="3">
        <v>939.33</v>
      </c>
      <c r="J28" s="3">
        <v>6.5548999999999999</v>
      </c>
      <c r="K28" s="3">
        <v>80.156099999999995</v>
      </c>
      <c r="L28" s="3">
        <v>6598.5640000000003</v>
      </c>
      <c r="M28" s="3">
        <v>26.788399999999999</v>
      </c>
      <c r="N28" s="3">
        <v>81.473200000000006</v>
      </c>
      <c r="O28" s="3">
        <v>775.18679999999995</v>
      </c>
      <c r="P28" s="3">
        <v>275.20909999999998</v>
      </c>
      <c r="R28" s="6">
        <f t="shared" si="3"/>
        <v>0.63576826963878119</v>
      </c>
      <c r="S28" s="6">
        <f t="shared" si="4"/>
        <v>2.1980217803978519E-3</v>
      </c>
      <c r="T28" s="6">
        <f t="shared" si="5"/>
        <v>5.4649232886694321E-4</v>
      </c>
      <c r="U28" s="6">
        <f t="shared" si="6"/>
        <v>-7.268825042013316E-3</v>
      </c>
      <c r="V28" s="6">
        <f t="shared" si="7"/>
        <v>1.3900709219858198E-2</v>
      </c>
      <c r="W28" s="6">
        <f t="shared" si="8"/>
        <v>-5.86007574247559E-2</v>
      </c>
      <c r="X28" s="6">
        <f t="shared" si="9"/>
        <v>3.9159955787146705E-2</v>
      </c>
      <c r="Y28" s="6">
        <f t="shared" si="10"/>
        <v>9.4895217624932915E-3</v>
      </c>
      <c r="Z28" s="6">
        <f t="shared" si="11"/>
        <v>-5.0633644724454974E-2</v>
      </c>
      <c r="AA28" s="6">
        <f t="shared" si="12"/>
        <v>-4.4662096957487352E-3</v>
      </c>
      <c r="AB28" s="6">
        <f t="shared" si="13"/>
        <v>5.2326170073365263E-2</v>
      </c>
      <c r="AC28" s="6">
        <f t="shared" si="14"/>
        <v>2.2922625161810206E-2</v>
      </c>
      <c r="AD28" s="6">
        <f t="shared" si="15"/>
        <v>2.3932717431056627E-2</v>
      </c>
      <c r="AE28" s="6">
        <f t="shared" si="16"/>
        <v>-5.5767925995796608E-3</v>
      </c>
      <c r="AF28" s="6">
        <f t="shared" si="17"/>
        <v>-0.11119999534945624</v>
      </c>
      <c r="AH28" s="4" t="s">
        <v>2</v>
      </c>
      <c r="AI28" s="6">
        <v>0</v>
      </c>
      <c r="AJ28" s="6">
        <v>3.1107081863276662E-3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</row>
    <row r="29" spans="1:52" x14ac:dyDescent="0.3">
      <c r="A29" s="1">
        <v>42744</v>
      </c>
      <c r="B29" s="3">
        <v>4338.71</v>
      </c>
      <c r="C29" s="3">
        <v>0.99650000000000005</v>
      </c>
      <c r="D29" s="3">
        <v>2519.36</v>
      </c>
      <c r="E29" s="3">
        <v>961.35</v>
      </c>
      <c r="F29" s="3">
        <v>69.08</v>
      </c>
      <c r="G29" s="3">
        <v>51.67</v>
      </c>
      <c r="H29" s="3">
        <v>1281.5</v>
      </c>
      <c r="I29" s="3">
        <v>959.11</v>
      </c>
      <c r="J29" s="3">
        <v>6.3757000000000001</v>
      </c>
      <c r="K29" s="3">
        <v>84.230500000000006</v>
      </c>
      <c r="L29" s="3">
        <v>6701.8208000000004</v>
      </c>
      <c r="M29" s="3">
        <v>28.484500000000001</v>
      </c>
      <c r="N29" s="3">
        <v>80.334100000000007</v>
      </c>
      <c r="O29" s="3">
        <v>759.28930000000003</v>
      </c>
      <c r="P29" s="3">
        <v>251.52780000000001</v>
      </c>
      <c r="R29" s="6">
        <f t="shared" si="3"/>
        <v>-7.7535584386249301E-2</v>
      </c>
      <c r="S29" s="6">
        <f t="shared" si="4"/>
        <v>-6.5796032299870744E-3</v>
      </c>
      <c r="T29" s="6">
        <f t="shared" si="5"/>
        <v>1.9302894827342154E-2</v>
      </c>
      <c r="U29" s="6">
        <f t="shared" si="6"/>
        <v>-1.9630838262288397E-2</v>
      </c>
      <c r="V29" s="6">
        <f t="shared" si="7"/>
        <v>-3.3575825405707915E-2</v>
      </c>
      <c r="W29" s="6">
        <f t="shared" si="8"/>
        <v>9.4008045733644074E-2</v>
      </c>
      <c r="X29" s="6">
        <f t="shared" si="9"/>
        <v>-2.6363774502355275E-2</v>
      </c>
      <c r="Y29" s="6">
        <f t="shared" si="10"/>
        <v>2.1057562305047295E-2</v>
      </c>
      <c r="Z29" s="6">
        <f t="shared" si="11"/>
        <v>-2.7338327053044287E-2</v>
      </c>
      <c r="AA29" s="6">
        <f t="shared" si="12"/>
        <v>5.0830816369558995E-2</v>
      </c>
      <c r="AB29" s="6">
        <f t="shared" si="13"/>
        <v>1.5648374403885557E-2</v>
      </c>
      <c r="AC29" s="6">
        <f t="shared" si="14"/>
        <v>6.3314718310910845E-2</v>
      </c>
      <c r="AD29" s="6">
        <f t="shared" si="15"/>
        <v>-1.3981284643293734E-2</v>
      </c>
      <c r="AE29" s="6">
        <f t="shared" si="16"/>
        <v>-2.050796014586409E-2</v>
      </c>
      <c r="AF29" s="6">
        <f t="shared" si="17"/>
        <v>-8.6048390115006979E-2</v>
      </c>
      <c r="AH29" s="4" t="s">
        <v>4</v>
      </c>
      <c r="AI29" s="6">
        <v>0</v>
      </c>
      <c r="AJ29" s="6">
        <v>0</v>
      </c>
      <c r="AK29" s="6">
        <v>2.159852162100049E-2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Y29" s="8" t="s">
        <v>47</v>
      </c>
      <c r="AZ29" s="9">
        <v>0.05</v>
      </c>
    </row>
    <row r="30" spans="1:52" x14ac:dyDescent="0.3">
      <c r="A30" s="1">
        <v>42746</v>
      </c>
      <c r="B30" s="3">
        <v>10233.5996</v>
      </c>
      <c r="C30" s="3">
        <v>1.0081</v>
      </c>
      <c r="D30" s="3">
        <v>2647.58</v>
      </c>
      <c r="E30" s="3">
        <v>1176.75</v>
      </c>
      <c r="F30" s="3">
        <v>75.040000000000006</v>
      </c>
      <c r="G30" s="3">
        <v>57.4</v>
      </c>
      <c r="H30" s="3">
        <v>1273.2</v>
      </c>
      <c r="I30" s="3">
        <v>1021.41</v>
      </c>
      <c r="J30" s="3">
        <v>6.8924000000000003</v>
      </c>
      <c r="K30" s="3">
        <v>92.715199999999996</v>
      </c>
      <c r="L30" s="3">
        <v>7116.9408999999996</v>
      </c>
      <c r="M30" s="3">
        <v>28.9314</v>
      </c>
      <c r="N30" s="3">
        <v>80.055000000000007</v>
      </c>
      <c r="O30" s="3">
        <v>896.04690000000005</v>
      </c>
      <c r="P30" s="3">
        <v>317.4194</v>
      </c>
      <c r="R30" s="6">
        <f t="shared" si="3"/>
        <v>1.3586733383885994</v>
      </c>
      <c r="S30" s="6">
        <f t="shared" si="4"/>
        <v>1.1640742599096754E-2</v>
      </c>
      <c r="T30" s="6">
        <f t="shared" si="5"/>
        <v>5.0893877810237464E-2</v>
      </c>
      <c r="U30" s="6">
        <f t="shared" si="6"/>
        <v>0.22405991574348572</v>
      </c>
      <c r="V30" s="6">
        <f t="shared" si="7"/>
        <v>8.627678054429655E-2</v>
      </c>
      <c r="W30" s="6">
        <f t="shared" si="8"/>
        <v>0.11089607122121148</v>
      </c>
      <c r="X30" s="6">
        <f t="shared" si="9"/>
        <v>-6.4767850175575514E-3</v>
      </c>
      <c r="Y30" s="6">
        <f t="shared" si="10"/>
        <v>6.4956053007475534E-2</v>
      </c>
      <c r="Z30" s="6">
        <f t="shared" si="11"/>
        <v>8.104208165377913E-2</v>
      </c>
      <c r="AA30" s="6">
        <f t="shared" si="12"/>
        <v>0.10073192014768995</v>
      </c>
      <c r="AB30" s="6">
        <f t="shared" si="13"/>
        <v>6.1941390614323577E-2</v>
      </c>
      <c r="AC30" s="6">
        <f t="shared" si="14"/>
        <v>1.568923449595383E-2</v>
      </c>
      <c r="AD30" s="6">
        <f t="shared" si="15"/>
        <v>-3.4742407022672062E-3</v>
      </c>
      <c r="AE30" s="6">
        <f t="shared" si="16"/>
        <v>0.18011263954332035</v>
      </c>
      <c r="AF30" s="6">
        <f t="shared" si="17"/>
        <v>0.26196547657952718</v>
      </c>
      <c r="AH30" s="4" t="s">
        <v>7</v>
      </c>
      <c r="AI30" s="6">
        <v>0</v>
      </c>
      <c r="AJ30" s="6">
        <v>0</v>
      </c>
      <c r="AK30" s="6">
        <v>0</v>
      </c>
      <c r="AL30" s="6">
        <v>0.10613168722620461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Y30" s="8" t="s">
        <v>39</v>
      </c>
    </row>
    <row r="31" spans="1:52" x14ac:dyDescent="0.3">
      <c r="A31" s="1">
        <v>42747</v>
      </c>
      <c r="B31" s="3">
        <v>14156.4004</v>
      </c>
      <c r="C31" s="3">
        <v>1.0123</v>
      </c>
      <c r="D31" s="3">
        <v>2673.61</v>
      </c>
      <c r="E31" s="3">
        <v>1169.47</v>
      </c>
      <c r="F31" s="3">
        <v>78.63</v>
      </c>
      <c r="G31" s="3">
        <v>60.42</v>
      </c>
      <c r="H31" s="3">
        <v>1306.3</v>
      </c>
      <c r="I31" s="3">
        <v>1046.4000000000001</v>
      </c>
      <c r="J31" s="3">
        <v>7.3841999999999999</v>
      </c>
      <c r="K31" s="3">
        <v>94.861900000000006</v>
      </c>
      <c r="L31" s="3">
        <v>7309.5483000000004</v>
      </c>
      <c r="M31" s="3">
        <v>29.177900000000001</v>
      </c>
      <c r="N31" s="3">
        <v>81.736400000000003</v>
      </c>
      <c r="O31" s="3">
        <v>895.5607</v>
      </c>
      <c r="P31" s="3">
        <v>307.065</v>
      </c>
      <c r="R31" s="6">
        <f t="shared" si="3"/>
        <v>0.38332560910434688</v>
      </c>
      <c r="S31" s="6">
        <f t="shared" si="4"/>
        <v>4.1662533478821207E-3</v>
      </c>
      <c r="T31" s="6">
        <f t="shared" si="5"/>
        <v>9.8316198188534987E-3</v>
      </c>
      <c r="U31" s="6">
        <f t="shared" si="6"/>
        <v>-6.1865306989590252E-3</v>
      </c>
      <c r="V31" s="6">
        <f t="shared" si="7"/>
        <v>4.7841151385927372E-2</v>
      </c>
      <c r="W31" s="6">
        <f t="shared" si="8"/>
        <v>5.2613240418118545E-2</v>
      </c>
      <c r="X31" s="6">
        <f t="shared" si="9"/>
        <v>2.5997486647816537E-2</v>
      </c>
      <c r="Y31" s="6">
        <f t="shared" si="10"/>
        <v>2.4466179105354424E-2</v>
      </c>
      <c r="Z31" s="6">
        <f t="shared" si="11"/>
        <v>7.1353955080958764E-2</v>
      </c>
      <c r="AA31" s="6">
        <f t="shared" si="12"/>
        <v>2.3153700795554677E-2</v>
      </c>
      <c r="AB31" s="6">
        <f t="shared" si="13"/>
        <v>2.706322880944545E-2</v>
      </c>
      <c r="AC31" s="6">
        <f t="shared" si="14"/>
        <v>8.520154572540628E-3</v>
      </c>
      <c r="AD31" s="6">
        <f t="shared" si="15"/>
        <v>2.1003060395977657E-2</v>
      </c>
      <c r="AE31" s="6">
        <f t="shared" si="16"/>
        <v>-5.4260552656348882E-4</v>
      </c>
      <c r="AF31" s="6">
        <f t="shared" si="17"/>
        <v>-3.2620564464553858E-2</v>
      </c>
      <c r="AH31" s="4" t="s">
        <v>10</v>
      </c>
      <c r="AI31" s="6">
        <v>0</v>
      </c>
      <c r="AJ31" s="6">
        <v>0</v>
      </c>
      <c r="AK31" s="6">
        <v>0</v>
      </c>
      <c r="AL31" s="6">
        <v>0</v>
      </c>
      <c r="AM31" s="6">
        <v>5.3582673382490051E-2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Z31" t="s">
        <v>58</v>
      </c>
    </row>
    <row r="32" spans="1:52" x14ac:dyDescent="0.3">
      <c r="A32" s="1">
        <v>43101</v>
      </c>
      <c r="B32" s="3">
        <v>10221.0996</v>
      </c>
      <c r="C32" s="3">
        <v>0.99029999999999996</v>
      </c>
      <c r="D32" s="3">
        <v>2823.81</v>
      </c>
      <c r="E32" s="3">
        <v>1450.89</v>
      </c>
      <c r="F32" s="3">
        <v>77.28</v>
      </c>
      <c r="G32" s="3">
        <v>64.73</v>
      </c>
      <c r="H32" s="3">
        <v>1339</v>
      </c>
      <c r="I32" s="3">
        <v>1169.9399000000001</v>
      </c>
      <c r="J32" s="3">
        <v>8.1990999999999996</v>
      </c>
      <c r="K32" s="3">
        <v>102.60590000000001</v>
      </c>
      <c r="L32" s="3">
        <v>6965.4701999999997</v>
      </c>
      <c r="M32" s="3">
        <v>29.8385</v>
      </c>
      <c r="N32" s="3">
        <v>76.808000000000007</v>
      </c>
      <c r="O32" s="3">
        <v>934.69680000000005</v>
      </c>
      <c r="P32" s="3">
        <v>310.38440000000003</v>
      </c>
      <c r="R32" s="6">
        <f t="shared" si="3"/>
        <v>-0.27798739007127837</v>
      </c>
      <c r="S32" s="6">
        <f t="shared" si="4"/>
        <v>-2.1732687938358253E-2</v>
      </c>
      <c r="T32" s="6">
        <f t="shared" si="5"/>
        <v>5.6178724645703726E-2</v>
      </c>
      <c r="U32" s="6">
        <f t="shared" si="6"/>
        <v>0.24063892190479463</v>
      </c>
      <c r="V32" s="6">
        <f t="shared" si="7"/>
        <v>-1.7169019458222023E-2</v>
      </c>
      <c r="W32" s="6">
        <f t="shared" si="8"/>
        <v>7.1333995365773006E-2</v>
      </c>
      <c r="X32" s="6">
        <f t="shared" si="9"/>
        <v>2.5032534639822357E-2</v>
      </c>
      <c r="Y32" s="6">
        <f t="shared" si="10"/>
        <v>0.11806183103975543</v>
      </c>
      <c r="Z32" s="6">
        <f t="shared" si="11"/>
        <v>0.11035724926193757</v>
      </c>
      <c r="AA32" s="6">
        <f t="shared" si="12"/>
        <v>8.163446019951115E-2</v>
      </c>
      <c r="AB32" s="6">
        <f t="shared" si="13"/>
        <v>-4.7072416225774294E-2</v>
      </c>
      <c r="AC32" s="6">
        <f t="shared" si="14"/>
        <v>2.2640423059918646E-2</v>
      </c>
      <c r="AD32" s="6">
        <f t="shared" si="15"/>
        <v>-6.0296269471129094E-2</v>
      </c>
      <c r="AE32" s="6">
        <f t="shared" si="16"/>
        <v>4.3700108769846757E-2</v>
      </c>
      <c r="AF32" s="6">
        <f t="shared" si="17"/>
        <v>1.0810089069089646E-2</v>
      </c>
      <c r="AH32" s="4" t="s">
        <v>11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0.3208762912989338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Y32" s="4" t="s">
        <v>1</v>
      </c>
      <c r="AZ32">
        <f>1/15</f>
        <v>6.6666666666666666E-2</v>
      </c>
    </row>
    <row r="33" spans="1:52" x14ac:dyDescent="0.3">
      <c r="A33" s="1">
        <v>43102</v>
      </c>
      <c r="B33" s="3">
        <v>10397.9004</v>
      </c>
      <c r="C33" s="3">
        <v>0.99890000000000001</v>
      </c>
      <c r="D33" s="3">
        <v>2713.83</v>
      </c>
      <c r="E33" s="3">
        <v>1512.45</v>
      </c>
      <c r="F33" s="3">
        <v>81.650000000000006</v>
      </c>
      <c r="G33" s="3">
        <v>61.64</v>
      </c>
      <c r="H33" s="3">
        <v>1315.5</v>
      </c>
      <c r="I33" s="3">
        <v>1104.73</v>
      </c>
      <c r="J33" s="3">
        <v>8.0397999999999996</v>
      </c>
      <c r="K33" s="3">
        <v>102.9888</v>
      </c>
      <c r="L33" s="3">
        <v>7238.2456000000002</v>
      </c>
      <c r="M33" s="3">
        <v>29.250399999999999</v>
      </c>
      <c r="N33" s="3">
        <v>70.383499999999998</v>
      </c>
      <c r="O33" s="3">
        <v>928.13369999999998</v>
      </c>
      <c r="P33" s="3">
        <v>265.54829999999998</v>
      </c>
      <c r="R33" s="6">
        <f t="shared" si="3"/>
        <v>1.7297630090602034E-2</v>
      </c>
      <c r="S33" s="6">
        <f t="shared" si="4"/>
        <v>8.6842370998687635E-3</v>
      </c>
      <c r="T33" s="6">
        <f t="shared" si="5"/>
        <v>-3.8947379604151844E-2</v>
      </c>
      <c r="U33" s="6">
        <f t="shared" si="6"/>
        <v>4.2429129706593738E-2</v>
      </c>
      <c r="V33" s="6">
        <f t="shared" si="7"/>
        <v>5.6547619047619069E-2</v>
      </c>
      <c r="W33" s="6">
        <f t="shared" si="8"/>
        <v>-4.7736752664915838E-2</v>
      </c>
      <c r="X33" s="6">
        <f t="shared" si="9"/>
        <v>-1.7550410754294199E-2</v>
      </c>
      <c r="Y33" s="6">
        <f t="shared" si="10"/>
        <v>-5.5737820378636616E-2</v>
      </c>
      <c r="Z33" s="6">
        <f t="shared" si="11"/>
        <v>-1.9428961715310167E-2</v>
      </c>
      <c r="AA33" s="6">
        <f t="shared" si="12"/>
        <v>3.7317542168626705E-3</v>
      </c>
      <c r="AB33" s="6">
        <f t="shared" si="13"/>
        <v>3.9161089225534296E-2</v>
      </c>
      <c r="AC33" s="6">
        <f t="shared" si="14"/>
        <v>-1.9709435796035346E-2</v>
      </c>
      <c r="AD33" s="6">
        <f t="shared" si="15"/>
        <v>-8.364363087178428E-2</v>
      </c>
      <c r="AE33" s="6">
        <f t="shared" si="16"/>
        <v>-7.0216352511317526E-3</v>
      </c>
      <c r="AF33" s="6">
        <f t="shared" si="17"/>
        <v>-0.14445345835679901</v>
      </c>
      <c r="AH33" s="4" t="s">
        <v>12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1.9482516269083511E-2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Y33" s="4" t="s">
        <v>2</v>
      </c>
      <c r="AZ33">
        <f t="shared" ref="AZ33:AZ46" si="20">1/15</f>
        <v>6.6666666666666666E-2</v>
      </c>
    </row>
    <row r="34" spans="1:52" x14ac:dyDescent="0.3">
      <c r="A34" s="1">
        <v>43103</v>
      </c>
      <c r="B34" s="3">
        <v>6973.5298000000003</v>
      </c>
      <c r="C34" s="3">
        <v>1.0007999999999999</v>
      </c>
      <c r="D34" s="3">
        <v>2640.87</v>
      </c>
      <c r="E34" s="3">
        <v>1447.34</v>
      </c>
      <c r="F34" s="3">
        <v>81.459999999999994</v>
      </c>
      <c r="G34" s="3">
        <v>64.94</v>
      </c>
      <c r="H34" s="3">
        <v>1322.8</v>
      </c>
      <c r="I34" s="3">
        <v>1031.79</v>
      </c>
      <c r="J34" s="3">
        <v>8.1263000000000005</v>
      </c>
      <c r="K34" s="3">
        <v>98.057900000000004</v>
      </c>
      <c r="L34" s="3">
        <v>7650.3462</v>
      </c>
      <c r="M34" s="3">
        <v>28.869199999999999</v>
      </c>
      <c r="N34" s="3">
        <v>71.064800000000005</v>
      </c>
      <c r="O34" s="3">
        <v>858.27200000000005</v>
      </c>
      <c r="P34" s="3">
        <v>247.6139</v>
      </c>
      <c r="R34" s="6">
        <f t="shared" si="3"/>
        <v>-0.32933289109020514</v>
      </c>
      <c r="S34" s="6">
        <f t="shared" si="4"/>
        <v>1.9020923015315994E-3</v>
      </c>
      <c r="T34" s="6">
        <f t="shared" si="5"/>
        <v>-2.6884513768364315E-2</v>
      </c>
      <c r="U34" s="6">
        <f t="shared" si="6"/>
        <v>-4.3049357003537403E-2</v>
      </c>
      <c r="V34" s="6">
        <f t="shared" si="7"/>
        <v>-2.3270055113290278E-3</v>
      </c>
      <c r="W34" s="6">
        <f t="shared" si="8"/>
        <v>5.3536664503569087E-2</v>
      </c>
      <c r="X34" s="6">
        <f t="shared" si="9"/>
        <v>5.5492208285823352E-3</v>
      </c>
      <c r="Y34" s="6">
        <f t="shared" si="10"/>
        <v>-6.6025182623808631E-2</v>
      </c>
      <c r="Z34" s="6">
        <f t="shared" si="11"/>
        <v>1.0758974103833641E-2</v>
      </c>
      <c r="AA34" s="6">
        <f t="shared" si="12"/>
        <v>-4.7878021687795091E-2</v>
      </c>
      <c r="AB34" s="6">
        <f t="shared" si="13"/>
        <v>5.6933768591659772E-2</v>
      </c>
      <c r="AC34" s="6">
        <f t="shared" si="14"/>
        <v>-1.3032300412985753E-2</v>
      </c>
      <c r="AD34" s="6">
        <f t="shared" si="15"/>
        <v>9.6798255272898537E-3</v>
      </c>
      <c r="AE34" s="6">
        <f t="shared" si="16"/>
        <v>-7.5271159747781979E-2</v>
      </c>
      <c r="AF34" s="6">
        <f t="shared" si="17"/>
        <v>-6.7537242753954674E-2</v>
      </c>
      <c r="AH34" s="4" t="s">
        <v>13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5.0112904572558604E-2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Y34" s="4" t="s">
        <v>4</v>
      </c>
      <c r="AZ34">
        <f t="shared" si="20"/>
        <v>6.6666666666666666E-2</v>
      </c>
    </row>
    <row r="35" spans="1:52" x14ac:dyDescent="0.3">
      <c r="A35" s="1">
        <v>43105</v>
      </c>
      <c r="B35" s="3">
        <v>7494.1698999999999</v>
      </c>
      <c r="C35" s="3">
        <v>0.998</v>
      </c>
      <c r="D35" s="3">
        <v>2705.27</v>
      </c>
      <c r="E35" s="3">
        <v>1629.62</v>
      </c>
      <c r="F35" s="3">
        <v>93.15</v>
      </c>
      <c r="G35" s="3">
        <v>67.040000000000006</v>
      </c>
      <c r="H35" s="3">
        <v>1300.0999999999999</v>
      </c>
      <c r="I35" s="3">
        <v>1084.99</v>
      </c>
      <c r="J35" s="3">
        <v>8.2811000000000003</v>
      </c>
      <c r="K35" s="3">
        <v>95.9024</v>
      </c>
      <c r="L35" s="3">
        <v>9002.9833999999992</v>
      </c>
      <c r="M35" s="3">
        <v>29.2271</v>
      </c>
      <c r="N35" s="3">
        <v>66.194999999999993</v>
      </c>
      <c r="O35" s="3">
        <v>895.85239999999999</v>
      </c>
      <c r="P35" s="3">
        <v>267.08409999999998</v>
      </c>
      <c r="R35" s="6">
        <f t="shared" si="3"/>
        <v>7.4659478762103992E-2</v>
      </c>
      <c r="S35" s="6">
        <f t="shared" si="4"/>
        <v>-2.7977617905674546E-3</v>
      </c>
      <c r="T35" s="6">
        <f t="shared" si="5"/>
        <v>2.4385903130407893E-2</v>
      </c>
      <c r="U35" s="6">
        <f t="shared" si="6"/>
        <v>0.12594138212168526</v>
      </c>
      <c r="V35" s="6">
        <f t="shared" si="7"/>
        <v>0.14350601522219519</v>
      </c>
      <c r="W35" s="6">
        <f t="shared" si="8"/>
        <v>3.2337542346781767E-2</v>
      </c>
      <c r="X35" s="6">
        <f t="shared" si="9"/>
        <v>-1.7160568491079609E-2</v>
      </c>
      <c r="Y35" s="6">
        <f t="shared" si="10"/>
        <v>5.1560879636360246E-2</v>
      </c>
      <c r="Z35" s="6">
        <f t="shared" si="11"/>
        <v>1.9049259810737906E-2</v>
      </c>
      <c r="AA35" s="6">
        <f t="shared" si="12"/>
        <v>-2.1981910687461248E-2</v>
      </c>
      <c r="AB35" s="6">
        <f t="shared" si="13"/>
        <v>0.17680731886355661</v>
      </c>
      <c r="AC35" s="6">
        <f t="shared" si="14"/>
        <v>1.2397295387471807E-2</v>
      </c>
      <c r="AD35" s="6">
        <f t="shared" si="15"/>
        <v>-6.8526190181355751E-2</v>
      </c>
      <c r="AE35" s="6">
        <f t="shared" si="16"/>
        <v>4.3786119085790887E-2</v>
      </c>
      <c r="AF35" s="6">
        <f t="shared" si="17"/>
        <v>7.8631288469669824E-2</v>
      </c>
      <c r="AH35" s="4" t="s">
        <v>16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6.746889661541608E-2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Y35" s="4" t="s">
        <v>7</v>
      </c>
      <c r="AZ35">
        <f t="shared" si="20"/>
        <v>6.6666666666666666E-2</v>
      </c>
    </row>
    <row r="36" spans="1:52" x14ac:dyDescent="0.3">
      <c r="A36" s="1">
        <v>43106</v>
      </c>
      <c r="B36" s="3">
        <v>6404</v>
      </c>
      <c r="C36" s="3">
        <v>0.99919999999999998</v>
      </c>
      <c r="D36" s="3">
        <v>2718.37</v>
      </c>
      <c r="E36" s="3">
        <v>1699.8</v>
      </c>
      <c r="F36" s="3">
        <v>85.38</v>
      </c>
      <c r="G36" s="3">
        <v>74.150000000000006</v>
      </c>
      <c r="H36" s="3">
        <v>1251.3</v>
      </c>
      <c r="I36" s="3">
        <v>1115.6500000000001</v>
      </c>
      <c r="J36" s="3">
        <v>8.8455999999999992</v>
      </c>
      <c r="K36" s="3">
        <v>93.384</v>
      </c>
      <c r="L36" s="3">
        <v>9211.8778999999995</v>
      </c>
      <c r="M36" s="3">
        <v>29.8156</v>
      </c>
      <c r="N36" s="3">
        <v>70.618899999999996</v>
      </c>
      <c r="O36" s="3">
        <v>945.53830000000005</v>
      </c>
      <c r="P36" s="3">
        <v>256.97739999999999</v>
      </c>
      <c r="R36" s="6">
        <f t="shared" si="3"/>
        <v>-0.14546906656066072</v>
      </c>
      <c r="S36" s="6">
        <f t="shared" si="4"/>
        <v>1.2024048096193063E-3</v>
      </c>
      <c r="T36" s="6">
        <f t="shared" si="5"/>
        <v>4.8424002040461378E-3</v>
      </c>
      <c r="U36" s="6">
        <f t="shared" si="6"/>
        <v>4.3065254476503778E-2</v>
      </c>
      <c r="V36" s="6">
        <f t="shared" si="7"/>
        <v>-8.3413848631240017E-2</v>
      </c>
      <c r="W36" s="6">
        <f t="shared" si="8"/>
        <v>0.1060560859188544</v>
      </c>
      <c r="X36" s="6">
        <f t="shared" si="9"/>
        <v>-3.7535574186601028E-2</v>
      </c>
      <c r="Y36" s="6">
        <f t="shared" si="10"/>
        <v>2.8258324961520476E-2</v>
      </c>
      <c r="Z36" s="6">
        <f t="shared" si="11"/>
        <v>6.8167272463802941E-2</v>
      </c>
      <c r="AA36" s="6">
        <f t="shared" si="12"/>
        <v>-2.6260031031548725E-2</v>
      </c>
      <c r="AB36" s="6">
        <f t="shared" si="13"/>
        <v>2.3202808526782359E-2</v>
      </c>
      <c r="AC36" s="6">
        <f t="shared" si="14"/>
        <v>2.013542226221543E-2</v>
      </c>
      <c r="AD36" s="6">
        <f t="shared" si="15"/>
        <v>6.683133167157651E-2</v>
      </c>
      <c r="AE36" s="6">
        <f t="shared" si="16"/>
        <v>5.5462149791639881E-2</v>
      </c>
      <c r="AF36" s="6">
        <f t="shared" si="17"/>
        <v>-3.7840889817102541E-2</v>
      </c>
      <c r="AH36" s="4" t="s">
        <v>18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6.5586628638085648E-2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Y36" s="4" t="s">
        <v>10</v>
      </c>
      <c r="AZ36">
        <f t="shared" si="20"/>
        <v>6.6666666666666666E-2</v>
      </c>
    </row>
    <row r="37" spans="1:52" x14ac:dyDescent="0.3">
      <c r="A37" s="1">
        <v>43108</v>
      </c>
      <c r="B37" s="3">
        <v>7037.5801000000001</v>
      </c>
      <c r="C37" s="3">
        <v>1.0035000000000001</v>
      </c>
      <c r="D37" s="3">
        <v>2901.52</v>
      </c>
      <c r="E37" s="3">
        <v>2012.71</v>
      </c>
      <c r="F37" s="3">
        <v>82.31</v>
      </c>
      <c r="G37" s="3">
        <v>69.8</v>
      </c>
      <c r="H37" s="3">
        <v>1200.3</v>
      </c>
      <c r="I37" s="3">
        <v>1218.1899000000001</v>
      </c>
      <c r="J37" s="3">
        <v>9.5315999999999992</v>
      </c>
      <c r="K37" s="3">
        <v>103.24460000000001</v>
      </c>
      <c r="L37" s="3">
        <v>10875.9619</v>
      </c>
      <c r="M37" s="3">
        <v>34.121899999999997</v>
      </c>
      <c r="N37" s="3">
        <v>75.724000000000004</v>
      </c>
      <c r="O37" s="3">
        <v>1214.7335</v>
      </c>
      <c r="P37" s="3">
        <v>306.76780000000002</v>
      </c>
      <c r="R37" s="6">
        <f t="shared" si="3"/>
        <v>9.8935056214865646E-2</v>
      </c>
      <c r="S37" s="6">
        <f t="shared" si="4"/>
        <v>4.3034427542034681E-3</v>
      </c>
      <c r="T37" s="6">
        <f t="shared" si="5"/>
        <v>6.7374934243682905E-2</v>
      </c>
      <c r="U37" s="6">
        <f t="shared" si="6"/>
        <v>0.18408636310154147</v>
      </c>
      <c r="V37" s="6">
        <f t="shared" si="7"/>
        <v>-3.5956898571093854E-2</v>
      </c>
      <c r="W37" s="6">
        <f t="shared" si="8"/>
        <v>-5.866486850977759E-2</v>
      </c>
      <c r="X37" s="6">
        <f t="shared" si="9"/>
        <v>-4.0757612083433203E-2</v>
      </c>
      <c r="Y37" s="6">
        <f t="shared" si="10"/>
        <v>9.1910455788105638E-2</v>
      </c>
      <c r="Z37" s="6">
        <f t="shared" si="11"/>
        <v>7.755268155919337E-2</v>
      </c>
      <c r="AA37" s="6">
        <f t="shared" si="12"/>
        <v>0.10559196436220342</v>
      </c>
      <c r="AB37" s="6">
        <f t="shared" si="13"/>
        <v>0.18064546860743791</v>
      </c>
      <c r="AC37" s="6">
        <f t="shared" si="14"/>
        <v>0.14443110318088515</v>
      </c>
      <c r="AD37" s="6">
        <f t="shared" si="15"/>
        <v>7.2290845651801439E-2</v>
      </c>
      <c r="AE37" s="6">
        <f t="shared" si="16"/>
        <v>0.28470047167840784</v>
      </c>
      <c r="AF37" s="6">
        <f t="shared" si="17"/>
        <v>0.19375400327032666</v>
      </c>
      <c r="AH37" s="4" t="s">
        <v>20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5.8483858117630773E-2</v>
      </c>
      <c r="AT37" s="6">
        <v>0</v>
      </c>
      <c r="AU37" s="6">
        <v>0</v>
      </c>
      <c r="AV37" s="6">
        <v>0</v>
      </c>
      <c r="AW37" s="6">
        <v>0</v>
      </c>
      <c r="AY37" s="4" t="s">
        <v>11</v>
      </c>
      <c r="AZ37">
        <f t="shared" si="20"/>
        <v>6.6666666666666666E-2</v>
      </c>
    </row>
    <row r="38" spans="1:52" x14ac:dyDescent="0.3">
      <c r="A38" s="1">
        <v>43109</v>
      </c>
      <c r="B38" s="3">
        <v>6625.5600999999997</v>
      </c>
      <c r="C38" s="3">
        <v>1.0004</v>
      </c>
      <c r="D38" s="3">
        <v>2913.98</v>
      </c>
      <c r="E38" s="3">
        <v>2003</v>
      </c>
      <c r="F38" s="3">
        <v>76.760000000000005</v>
      </c>
      <c r="G38" s="3">
        <v>73.25</v>
      </c>
      <c r="H38" s="3">
        <v>1191.5</v>
      </c>
      <c r="I38" s="3">
        <v>1193.47</v>
      </c>
      <c r="J38" s="3">
        <v>9.3341999999999992</v>
      </c>
      <c r="K38" s="3">
        <v>101.6767</v>
      </c>
      <c r="L38" s="3">
        <v>9124.9336000000003</v>
      </c>
      <c r="M38" s="3">
        <v>36.542700000000004</v>
      </c>
      <c r="N38" s="3">
        <v>75.979600000000005</v>
      </c>
      <c r="O38" s="3">
        <v>1230.6802</v>
      </c>
      <c r="P38" s="3">
        <v>263.07119999999998</v>
      </c>
      <c r="R38" s="6">
        <f t="shared" si="3"/>
        <v>-5.8545692431976826E-2</v>
      </c>
      <c r="S38" s="6">
        <f t="shared" si="4"/>
        <v>-3.0891878425511887E-3</v>
      </c>
      <c r="T38" s="6">
        <f t="shared" si="5"/>
        <v>4.2943009181395375E-3</v>
      </c>
      <c r="U38" s="6">
        <f t="shared" si="6"/>
        <v>-4.8243413109687605E-3</v>
      </c>
      <c r="V38" s="6">
        <f t="shared" si="7"/>
        <v>-6.7428016036933491E-2</v>
      </c>
      <c r="W38" s="6">
        <f t="shared" si="8"/>
        <v>4.942693409742116E-2</v>
      </c>
      <c r="X38" s="6">
        <f t="shared" si="9"/>
        <v>-7.3315004582187315E-3</v>
      </c>
      <c r="Y38" s="6">
        <f t="shared" si="10"/>
        <v>-2.0292320597962599E-2</v>
      </c>
      <c r="Z38" s="6">
        <f t="shared" si="11"/>
        <v>-2.0710059171597628E-2</v>
      </c>
      <c r="AA38" s="6">
        <f t="shared" si="12"/>
        <v>-1.5186266400373571E-2</v>
      </c>
      <c r="AB38" s="6">
        <f t="shared" si="13"/>
        <v>-0.16099985602193034</v>
      </c>
      <c r="AC38" s="6">
        <f t="shared" si="14"/>
        <v>7.0945639017757189E-2</v>
      </c>
      <c r="AD38" s="6">
        <f t="shared" si="15"/>
        <v>3.375415984364194E-3</v>
      </c>
      <c r="AE38" s="6">
        <f t="shared" si="16"/>
        <v>1.3127735425095377E-2</v>
      </c>
      <c r="AF38" s="6">
        <f t="shared" si="17"/>
        <v>-0.14244193816952122</v>
      </c>
      <c r="AH38" s="4" t="s">
        <v>22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5.715090971534631E-2</v>
      </c>
      <c r="AU38" s="6">
        <v>0</v>
      </c>
      <c r="AV38" s="6">
        <v>0</v>
      </c>
      <c r="AW38" s="6">
        <v>0</v>
      </c>
      <c r="AY38" s="4" t="s">
        <v>12</v>
      </c>
      <c r="AZ38">
        <f t="shared" si="20"/>
        <v>6.6666666666666666E-2</v>
      </c>
    </row>
    <row r="39" spans="1:52" x14ac:dyDescent="0.3">
      <c r="A39" s="1">
        <v>43110</v>
      </c>
      <c r="B39" s="3">
        <v>6317.6099000000004</v>
      </c>
      <c r="C39" s="3">
        <v>0.98809999999999998</v>
      </c>
      <c r="D39" s="3">
        <v>2711.74</v>
      </c>
      <c r="E39" s="3">
        <v>1598.01</v>
      </c>
      <c r="F39" s="3">
        <v>76.86</v>
      </c>
      <c r="G39" s="3">
        <v>65.31</v>
      </c>
      <c r="H39" s="3">
        <v>1212.3</v>
      </c>
      <c r="I39" s="3">
        <v>1076.77</v>
      </c>
      <c r="J39" s="3">
        <v>8.6918000000000006</v>
      </c>
      <c r="K39" s="3">
        <v>98.2346</v>
      </c>
      <c r="L39" s="3">
        <v>9546.5761999999995</v>
      </c>
      <c r="M39" s="3">
        <v>35.705199999999998</v>
      </c>
      <c r="N39" s="3">
        <v>80.954800000000006</v>
      </c>
      <c r="O39" s="3">
        <v>1038.2443000000001</v>
      </c>
      <c r="P39" s="3">
        <v>278.82569999999998</v>
      </c>
      <c r="R39" s="6">
        <f t="shared" si="3"/>
        <v>-4.6479119553982984E-2</v>
      </c>
      <c r="S39" s="6">
        <f t="shared" si="4"/>
        <v>-1.2295081967213073E-2</v>
      </c>
      <c r="T39" s="6">
        <f t="shared" si="5"/>
        <v>-6.9403358979814644E-2</v>
      </c>
      <c r="U39" s="6">
        <f t="shared" si="6"/>
        <v>-0.20219171243135292</v>
      </c>
      <c r="V39" s="6">
        <f t="shared" si="7"/>
        <v>1.3027618551328946E-3</v>
      </c>
      <c r="W39" s="6">
        <f t="shared" si="8"/>
        <v>-0.10839590443686009</v>
      </c>
      <c r="X39" s="6">
        <f t="shared" si="9"/>
        <v>1.7456986991187584E-2</v>
      </c>
      <c r="Y39" s="6">
        <f t="shared" si="10"/>
        <v>-9.7782097581003313E-2</v>
      </c>
      <c r="Z39" s="6">
        <f t="shared" si="11"/>
        <v>-6.8822180797497245E-2</v>
      </c>
      <c r="AA39" s="6">
        <f t="shared" si="12"/>
        <v>-3.3853380371314135E-2</v>
      </c>
      <c r="AB39" s="6">
        <f t="shared" si="13"/>
        <v>4.620774445964182E-2</v>
      </c>
      <c r="AC39" s="6">
        <f t="shared" si="14"/>
        <v>-2.2918394097863781E-2</v>
      </c>
      <c r="AD39" s="6">
        <f t="shared" si="15"/>
        <v>6.548073430236534E-2</v>
      </c>
      <c r="AE39" s="6">
        <f t="shared" si="16"/>
        <v>-0.15636547983789773</v>
      </c>
      <c r="AF39" s="6">
        <f t="shared" si="17"/>
        <v>5.9886829116984286E-2</v>
      </c>
      <c r="AH39" s="4" t="s">
        <v>23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2.4427287674387826E-2</v>
      </c>
      <c r="AV39" s="6">
        <v>0</v>
      </c>
      <c r="AW39" s="6">
        <v>0</v>
      </c>
      <c r="AY39" s="4" t="s">
        <v>13</v>
      </c>
      <c r="AZ39">
        <f t="shared" si="20"/>
        <v>6.6666666666666666E-2</v>
      </c>
    </row>
    <row r="40" spans="1:52" x14ac:dyDescent="0.3">
      <c r="A40" s="1">
        <v>43111</v>
      </c>
      <c r="B40" s="3">
        <v>4017.2685999999999</v>
      </c>
      <c r="C40" s="3">
        <v>0.99180000000000001</v>
      </c>
      <c r="D40" s="3">
        <v>2760.17</v>
      </c>
      <c r="E40" s="3">
        <v>1690.17</v>
      </c>
      <c r="F40" s="3">
        <v>77.16</v>
      </c>
      <c r="G40" s="3">
        <v>50.93</v>
      </c>
      <c r="H40" s="3">
        <v>1220.2</v>
      </c>
      <c r="I40" s="3">
        <v>1094.4301</v>
      </c>
      <c r="J40" s="3">
        <v>9.1455000000000002</v>
      </c>
      <c r="K40" s="3">
        <v>100.8916</v>
      </c>
      <c r="L40" s="3">
        <v>10127.0195</v>
      </c>
      <c r="M40" s="3">
        <v>38.333799999999997</v>
      </c>
      <c r="N40" s="3">
        <v>87.039500000000004</v>
      </c>
      <c r="O40" s="3">
        <v>1142.2397000000001</v>
      </c>
      <c r="P40" s="3">
        <v>282.04599999999999</v>
      </c>
      <c r="R40" s="6">
        <f t="shared" si="3"/>
        <v>-0.36411575523205386</v>
      </c>
      <c r="S40" s="6">
        <f t="shared" si="4"/>
        <v>3.7445602671795086E-3</v>
      </c>
      <c r="T40" s="6">
        <f t="shared" si="5"/>
        <v>1.785938179914015E-2</v>
      </c>
      <c r="U40" s="6">
        <f t="shared" si="6"/>
        <v>5.7671729213208955E-2</v>
      </c>
      <c r="V40" s="6">
        <f t="shared" si="7"/>
        <v>3.9032006245121043E-3</v>
      </c>
      <c r="W40" s="6">
        <f t="shared" si="8"/>
        <v>-0.22018067677231667</v>
      </c>
      <c r="X40" s="6">
        <f t="shared" si="9"/>
        <v>6.5165388105254962E-3</v>
      </c>
      <c r="Y40" s="6">
        <f t="shared" si="10"/>
        <v>1.6400995570084564E-2</v>
      </c>
      <c r="Z40" s="6">
        <f t="shared" si="11"/>
        <v>5.2198623990427739E-2</v>
      </c>
      <c r="AA40" s="6">
        <f t="shared" si="12"/>
        <v>2.7047496503268764E-2</v>
      </c>
      <c r="AB40" s="6">
        <f t="shared" si="13"/>
        <v>6.0801201167807184E-2</v>
      </c>
      <c r="AC40" s="6">
        <f t="shared" si="14"/>
        <v>7.361952880812872E-2</v>
      </c>
      <c r="AD40" s="6">
        <f t="shared" si="15"/>
        <v>7.5161695168167952E-2</v>
      </c>
      <c r="AE40" s="6">
        <f t="shared" si="16"/>
        <v>0.10016467222598768</v>
      </c>
      <c r="AF40" s="6">
        <f t="shared" si="17"/>
        <v>1.1549509245381673E-2</v>
      </c>
      <c r="AH40" s="4" t="s">
        <v>24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9.0589232252217211E-2</v>
      </c>
      <c r="AW40" s="6">
        <v>0</v>
      </c>
      <c r="AY40" s="4" t="s">
        <v>16</v>
      </c>
      <c r="AZ40">
        <f t="shared" si="20"/>
        <v>6.6666666666666666E-2</v>
      </c>
    </row>
    <row r="41" spans="1:52" x14ac:dyDescent="0.3">
      <c r="A41" s="1">
        <v>43112</v>
      </c>
      <c r="B41" s="3">
        <v>3742.7004000000002</v>
      </c>
      <c r="C41" s="3">
        <v>1.0137</v>
      </c>
      <c r="D41" s="3">
        <v>2506.85</v>
      </c>
      <c r="E41" s="3">
        <v>1501.97</v>
      </c>
      <c r="F41" s="3">
        <v>72.2</v>
      </c>
      <c r="G41" s="3">
        <v>45.41</v>
      </c>
      <c r="H41" s="3">
        <v>1278.3</v>
      </c>
      <c r="I41" s="3">
        <v>1035.6099999999999</v>
      </c>
      <c r="J41" s="3">
        <v>8.8301999999999996</v>
      </c>
      <c r="K41" s="3">
        <v>88.578400000000002</v>
      </c>
      <c r="L41" s="3">
        <v>10428.0586</v>
      </c>
      <c r="M41" s="3">
        <v>36.488999999999997</v>
      </c>
      <c r="N41" s="3">
        <v>84.654300000000006</v>
      </c>
      <c r="O41" s="3">
        <v>1096.9435000000001</v>
      </c>
      <c r="P41" s="3">
        <v>293.19310000000002</v>
      </c>
      <c r="R41" s="6">
        <f t="shared" si="3"/>
        <v>-6.8346985810209371E-2</v>
      </c>
      <c r="S41" s="6">
        <f t="shared" si="4"/>
        <v>2.2081064730792521E-2</v>
      </c>
      <c r="T41" s="6">
        <f t="shared" si="5"/>
        <v>-9.1776955767217339E-2</v>
      </c>
      <c r="U41" s="6">
        <f t="shared" si="6"/>
        <v>-0.11134974588355018</v>
      </c>
      <c r="V41" s="6">
        <f t="shared" si="7"/>
        <v>-6.4282011404872885E-2</v>
      </c>
      <c r="W41" s="6">
        <f t="shared" si="8"/>
        <v>-0.10838405654820349</v>
      </c>
      <c r="X41" s="6">
        <f t="shared" si="9"/>
        <v>4.7615145058187203E-2</v>
      </c>
      <c r="Y41" s="6">
        <f t="shared" si="10"/>
        <v>-5.3744958220721561E-2</v>
      </c>
      <c r="Z41" s="6">
        <f t="shared" si="11"/>
        <v>-3.4475971789404647E-2</v>
      </c>
      <c r="AA41" s="6">
        <f t="shared" si="12"/>
        <v>-0.12204385697124431</v>
      </c>
      <c r="AB41" s="6">
        <f t="shared" si="13"/>
        <v>2.9726327672223718E-2</v>
      </c>
      <c r="AC41" s="6">
        <f t="shared" si="14"/>
        <v>-4.8124631526224926E-2</v>
      </c>
      <c r="AD41" s="6">
        <f t="shared" si="15"/>
        <v>-2.7403650066923579E-2</v>
      </c>
      <c r="AE41" s="6">
        <f t="shared" si="16"/>
        <v>-3.965559943328878E-2</v>
      </c>
      <c r="AF41" s="6">
        <f t="shared" si="17"/>
        <v>3.9522276508087373E-2</v>
      </c>
      <c r="AH41" s="4" t="s">
        <v>25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0.19961011288770425</v>
      </c>
      <c r="AY41" s="4" t="s">
        <v>18</v>
      </c>
      <c r="AZ41">
        <f t="shared" si="20"/>
        <v>6.6666666666666666E-2</v>
      </c>
    </row>
    <row r="42" spans="1:52" x14ac:dyDescent="0.3">
      <c r="A42" s="1">
        <v>43466</v>
      </c>
      <c r="B42" s="3">
        <v>3457.7927</v>
      </c>
      <c r="C42" s="3">
        <v>1.0065</v>
      </c>
      <c r="D42" s="3">
        <v>2704.1</v>
      </c>
      <c r="E42" s="3">
        <v>1718.73</v>
      </c>
      <c r="F42" s="3">
        <v>74.400000000000006</v>
      </c>
      <c r="G42" s="3">
        <v>53.79</v>
      </c>
      <c r="H42" s="3">
        <v>1319.7</v>
      </c>
      <c r="I42" s="3">
        <v>1116.3699999999999</v>
      </c>
      <c r="J42" s="3">
        <v>10.0174</v>
      </c>
      <c r="K42" s="3">
        <v>93.913799999999995</v>
      </c>
      <c r="L42" s="3">
        <v>10867.6826</v>
      </c>
      <c r="M42" s="3">
        <v>35.485799999999998</v>
      </c>
      <c r="N42" s="3">
        <v>88.8446</v>
      </c>
      <c r="O42" s="3">
        <v>1200.5479</v>
      </c>
      <c r="P42" s="3">
        <v>290.96370000000002</v>
      </c>
      <c r="R42" s="6">
        <f t="shared" si="3"/>
        <v>-7.6123565754822375E-2</v>
      </c>
      <c r="S42" s="6">
        <f t="shared" si="4"/>
        <v>-7.1026931044688713E-3</v>
      </c>
      <c r="T42" s="6">
        <f t="shared" si="5"/>
        <v>7.8684404731036883E-2</v>
      </c>
      <c r="U42" s="6">
        <f t="shared" si="6"/>
        <v>0.14431713016904468</v>
      </c>
      <c r="V42" s="6">
        <f t="shared" si="7"/>
        <v>3.0470914127423754E-2</v>
      </c>
      <c r="W42" s="6">
        <f t="shared" si="8"/>
        <v>0.18454085003303233</v>
      </c>
      <c r="X42" s="6">
        <f t="shared" si="9"/>
        <v>3.2386763670499974E-2</v>
      </c>
      <c r="Y42" s="6">
        <f t="shared" si="10"/>
        <v>7.7983024497639164E-2</v>
      </c>
      <c r="Z42" s="6">
        <f t="shared" si="11"/>
        <v>0.13444769087902886</v>
      </c>
      <c r="AA42" s="6">
        <f t="shared" si="12"/>
        <v>6.0233646125917639E-2</v>
      </c>
      <c r="AB42" s="6">
        <f t="shared" si="13"/>
        <v>4.2157799151608222E-2</v>
      </c>
      <c r="AC42" s="6">
        <f t="shared" si="14"/>
        <v>-2.7493217133930714E-2</v>
      </c>
      <c r="AD42" s="6">
        <f t="shared" si="15"/>
        <v>4.9498962249997946E-2</v>
      </c>
      <c r="AE42" s="6">
        <f t="shared" si="16"/>
        <v>9.4448255539141268E-2</v>
      </c>
      <c r="AF42" s="6">
        <f t="shared" si="17"/>
        <v>-7.6038624374175079E-3</v>
      </c>
      <c r="AY42" s="4" t="s">
        <v>20</v>
      </c>
      <c r="AZ42">
        <f t="shared" si="20"/>
        <v>6.6666666666666666E-2</v>
      </c>
    </row>
    <row r="43" spans="1:52" x14ac:dyDescent="0.3">
      <c r="A43" s="1">
        <v>43467</v>
      </c>
      <c r="B43" s="3">
        <v>3854.7854000000002</v>
      </c>
      <c r="C43" s="3">
        <v>1.0101</v>
      </c>
      <c r="D43" s="3">
        <v>2784.49</v>
      </c>
      <c r="E43" s="3">
        <v>1639.83</v>
      </c>
      <c r="F43" s="3">
        <v>71.739999999999995</v>
      </c>
      <c r="G43" s="3">
        <v>57.22</v>
      </c>
      <c r="H43" s="3">
        <v>1312.8</v>
      </c>
      <c r="I43" s="3">
        <v>1119.92</v>
      </c>
      <c r="J43" s="3">
        <v>9.9964999999999993</v>
      </c>
      <c r="K43" s="3">
        <v>95.463200000000001</v>
      </c>
      <c r="L43" s="3">
        <v>10056.614299999999</v>
      </c>
      <c r="M43" s="3">
        <v>36.571899999999999</v>
      </c>
      <c r="N43" s="3">
        <v>91.478200000000001</v>
      </c>
      <c r="O43" s="3">
        <v>1204.3633</v>
      </c>
      <c r="P43" s="3">
        <v>266.58870000000002</v>
      </c>
      <c r="R43" s="6">
        <f t="shared" si="3"/>
        <v>0.11481101802314519</v>
      </c>
      <c r="S43" s="6">
        <f t="shared" si="4"/>
        <v>3.5767511177347E-3</v>
      </c>
      <c r="T43" s="6">
        <f t="shared" si="5"/>
        <v>2.9728930143116061E-2</v>
      </c>
      <c r="U43" s="6">
        <f t="shared" si="6"/>
        <v>-4.590598872423246E-2</v>
      </c>
      <c r="V43" s="6">
        <f t="shared" si="7"/>
        <v>-3.5752688172043134E-2</v>
      </c>
      <c r="W43" s="6">
        <f t="shared" si="8"/>
        <v>6.3766499349321437E-2</v>
      </c>
      <c r="X43" s="6">
        <f t="shared" si="9"/>
        <v>-5.2284610138668697E-3</v>
      </c>
      <c r="Y43" s="6">
        <f t="shared" si="10"/>
        <v>3.1799492999633472E-3</v>
      </c>
      <c r="Z43" s="6">
        <f t="shared" si="11"/>
        <v>-2.0863697166930706E-3</v>
      </c>
      <c r="AA43" s="6">
        <f t="shared" si="12"/>
        <v>1.6498107839316489E-2</v>
      </c>
      <c r="AB43" s="6">
        <f t="shared" si="13"/>
        <v>-7.4631209785239849E-2</v>
      </c>
      <c r="AC43" s="6">
        <f t="shared" si="14"/>
        <v>3.0606608840719529E-2</v>
      </c>
      <c r="AD43" s="6">
        <f t="shared" si="15"/>
        <v>2.9642769509908407E-2</v>
      </c>
      <c r="AE43" s="6">
        <f t="shared" si="16"/>
        <v>3.1780489558141944E-3</v>
      </c>
      <c r="AF43" s="6">
        <f t="shared" si="17"/>
        <v>-8.3773336673956256E-2</v>
      </c>
      <c r="AY43" s="4" t="s">
        <v>22</v>
      </c>
      <c r="AZ43">
        <f t="shared" si="20"/>
        <v>6.6666666666666666E-2</v>
      </c>
    </row>
    <row r="44" spans="1:52" x14ac:dyDescent="0.3">
      <c r="A44" s="1">
        <v>43468</v>
      </c>
      <c r="B44" s="3">
        <v>4105.4043000000001</v>
      </c>
      <c r="C44" s="3">
        <v>1.0005999999999999</v>
      </c>
      <c r="D44" s="3">
        <v>2834.4</v>
      </c>
      <c r="E44" s="3">
        <v>1780.75</v>
      </c>
      <c r="F44" s="3">
        <v>77.61</v>
      </c>
      <c r="G44" s="3">
        <v>60.14</v>
      </c>
      <c r="H44" s="3">
        <v>1293</v>
      </c>
      <c r="I44" s="3">
        <v>1173.3100999999999</v>
      </c>
      <c r="J44" s="3">
        <v>10.192299999999999</v>
      </c>
      <c r="K44" s="3">
        <v>92.6</v>
      </c>
      <c r="L44" s="3">
        <v>10360.2109</v>
      </c>
      <c r="M44" s="3">
        <v>35.829500000000003</v>
      </c>
      <c r="N44" s="3">
        <v>96.583600000000004</v>
      </c>
      <c r="O44" s="3">
        <v>1333.6975</v>
      </c>
      <c r="P44" s="3">
        <v>317.81580000000002</v>
      </c>
      <c r="R44" s="6">
        <f t="shared" si="3"/>
        <v>6.5015007061093533E-2</v>
      </c>
      <c r="S44" s="6">
        <f t="shared" si="4"/>
        <v>-9.4050094050094346E-3</v>
      </c>
      <c r="T44" s="6">
        <f t="shared" si="5"/>
        <v>1.7924287751078349E-2</v>
      </c>
      <c r="U44" s="6">
        <f t="shared" si="6"/>
        <v>8.5935737241055632E-2</v>
      </c>
      <c r="V44" s="6">
        <f t="shared" si="7"/>
        <v>8.1823250627265143E-2</v>
      </c>
      <c r="W44" s="6">
        <f t="shared" si="8"/>
        <v>5.1031108004194303E-2</v>
      </c>
      <c r="X44" s="6">
        <f t="shared" si="9"/>
        <v>-1.5082266910420472E-2</v>
      </c>
      <c r="Y44" s="6">
        <f t="shared" si="10"/>
        <v>4.7673137366954554E-2</v>
      </c>
      <c r="Z44" s="6">
        <f t="shared" si="11"/>
        <v>1.9586855399389869E-2</v>
      </c>
      <c r="AA44" s="6">
        <f t="shared" si="12"/>
        <v>-2.9992709232458226E-2</v>
      </c>
      <c r="AB44" s="6">
        <f t="shared" si="13"/>
        <v>3.0188748513503283E-2</v>
      </c>
      <c r="AC44" s="6">
        <f t="shared" si="14"/>
        <v>-2.029973832368559E-2</v>
      </c>
      <c r="AD44" s="6">
        <f t="shared" si="15"/>
        <v>5.5810018124536898E-2</v>
      </c>
      <c r="AE44" s="6">
        <f t="shared" si="16"/>
        <v>0.10738802818053328</v>
      </c>
      <c r="AF44" s="6">
        <f t="shared" si="17"/>
        <v>0.19215780713886232</v>
      </c>
      <c r="AY44" s="4" t="s">
        <v>23</v>
      </c>
      <c r="AZ44">
        <f t="shared" si="20"/>
        <v>6.6666666666666666E-2</v>
      </c>
    </row>
    <row r="45" spans="1:52" x14ac:dyDescent="0.3">
      <c r="A45" s="1">
        <v>43469</v>
      </c>
      <c r="B45" s="3">
        <v>5350.7266</v>
      </c>
      <c r="C45" s="3">
        <v>1.006</v>
      </c>
      <c r="D45" s="3">
        <v>2945.83</v>
      </c>
      <c r="E45" s="3">
        <v>1926.52</v>
      </c>
      <c r="F45" s="3">
        <v>75.98</v>
      </c>
      <c r="G45" s="3">
        <v>63.91</v>
      </c>
      <c r="H45" s="3">
        <v>1282.8</v>
      </c>
      <c r="I45" s="3">
        <v>1188.48</v>
      </c>
      <c r="J45" s="3">
        <v>10.033799999999999</v>
      </c>
      <c r="K45" s="3">
        <v>106.1566</v>
      </c>
      <c r="L45" s="3">
        <v>10307.6113</v>
      </c>
      <c r="M45" s="3">
        <v>34.260300000000001</v>
      </c>
      <c r="N45" s="3">
        <v>98.839200000000005</v>
      </c>
      <c r="O45" s="3">
        <v>1362.6068</v>
      </c>
      <c r="P45" s="3">
        <v>307.1146</v>
      </c>
      <c r="R45" s="6">
        <f t="shared" si="3"/>
        <v>0.30333731077350889</v>
      </c>
      <c r="S45" s="6">
        <f t="shared" si="4"/>
        <v>5.3967619428343383E-3</v>
      </c>
      <c r="T45" s="6">
        <f t="shared" si="5"/>
        <v>3.9313434942139347E-2</v>
      </c>
      <c r="U45" s="6">
        <f t="shared" si="6"/>
        <v>8.1858767373297781E-2</v>
      </c>
      <c r="V45" s="6">
        <f t="shared" si="7"/>
        <v>-2.1002448138126462E-2</v>
      </c>
      <c r="W45" s="6">
        <f t="shared" si="8"/>
        <v>6.2687063518456876E-2</v>
      </c>
      <c r="X45" s="6">
        <f t="shared" si="9"/>
        <v>-7.8886310904873191E-3</v>
      </c>
      <c r="Y45" s="6">
        <f t="shared" si="10"/>
        <v>1.2929148057278406E-2</v>
      </c>
      <c r="Z45" s="6">
        <f t="shared" si="11"/>
        <v>-1.5550955132796362E-2</v>
      </c>
      <c r="AA45" s="6">
        <f t="shared" si="12"/>
        <v>0.14639956803455734</v>
      </c>
      <c r="AB45" s="6">
        <f t="shared" si="13"/>
        <v>-5.0770781123770092E-3</v>
      </c>
      <c r="AC45" s="6">
        <f t="shared" si="14"/>
        <v>-4.3796313093958927E-2</v>
      </c>
      <c r="AD45" s="6">
        <f t="shared" si="15"/>
        <v>2.3353861318070601E-2</v>
      </c>
      <c r="AE45" s="6">
        <f t="shared" si="16"/>
        <v>2.1676054727552518E-2</v>
      </c>
      <c r="AF45" s="6">
        <f t="shared" si="17"/>
        <v>-3.3671076139071832E-2</v>
      </c>
      <c r="AI45" s="42" t="s">
        <v>35</v>
      </c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t="s">
        <v>56</v>
      </c>
      <c r="AY45" s="4" t="s">
        <v>24</v>
      </c>
      <c r="AZ45">
        <f t="shared" si="20"/>
        <v>6.6666666666666666E-2</v>
      </c>
    </row>
    <row r="46" spans="1:52" x14ac:dyDescent="0.3">
      <c r="A46" s="1">
        <v>43470</v>
      </c>
      <c r="B46" s="3">
        <v>8574.5020000000004</v>
      </c>
      <c r="C46" s="3">
        <v>1.0035000000000001</v>
      </c>
      <c r="D46" s="3">
        <v>2752.06</v>
      </c>
      <c r="E46" s="3">
        <v>1775.0699</v>
      </c>
      <c r="F46" s="3">
        <v>68.08</v>
      </c>
      <c r="G46" s="3">
        <v>53.5</v>
      </c>
      <c r="H46" s="3">
        <v>1305.8</v>
      </c>
      <c r="I46" s="3">
        <v>1103.6300000000001</v>
      </c>
      <c r="J46" s="3">
        <v>9.7634000000000007</v>
      </c>
      <c r="K46" s="3">
        <v>97.668499999999995</v>
      </c>
      <c r="L46" s="3">
        <v>10892.742200000001</v>
      </c>
      <c r="M46" s="3">
        <v>35.028100000000002</v>
      </c>
      <c r="N46" s="3">
        <v>96.199600000000004</v>
      </c>
      <c r="O46" s="3">
        <v>1301.3149000000001</v>
      </c>
      <c r="P46" s="3">
        <v>349.27530000000002</v>
      </c>
      <c r="R46" s="6">
        <f t="shared" si="3"/>
        <v>0.60249301468701466</v>
      </c>
      <c r="S46" s="6">
        <f t="shared" si="4"/>
        <v>-2.4850894632205689E-3</v>
      </c>
      <c r="T46" s="6">
        <f t="shared" si="5"/>
        <v>-6.5777726481161536E-2</v>
      </c>
      <c r="U46" s="6">
        <f t="shared" si="6"/>
        <v>-7.8613302742769342E-2</v>
      </c>
      <c r="V46" s="6">
        <f t="shared" si="7"/>
        <v>-0.10397473019215586</v>
      </c>
      <c r="W46" s="6">
        <f t="shared" si="8"/>
        <v>-0.16288530746362062</v>
      </c>
      <c r="X46" s="6">
        <f t="shared" si="9"/>
        <v>1.7929529154973478E-2</v>
      </c>
      <c r="Y46" s="6">
        <f t="shared" si="10"/>
        <v>-7.1393712977921298E-2</v>
      </c>
      <c r="Z46" s="6">
        <f t="shared" si="11"/>
        <v>-2.6948912675157866E-2</v>
      </c>
      <c r="AA46" s="6">
        <f t="shared" si="12"/>
        <v>-7.9958288038614711E-2</v>
      </c>
      <c r="AB46" s="6">
        <f t="shared" si="13"/>
        <v>5.6766876725357296E-2</v>
      </c>
      <c r="AC46" s="6">
        <f t="shared" si="14"/>
        <v>2.2410778656345665E-2</v>
      </c>
      <c r="AD46" s="6">
        <f t="shared" si="15"/>
        <v>-2.6706003286145585E-2</v>
      </c>
      <c r="AE46" s="6">
        <f t="shared" si="16"/>
        <v>-4.4981354856000966E-2</v>
      </c>
      <c r="AF46" s="6">
        <f t="shared" si="17"/>
        <v>0.13728002511114745</v>
      </c>
      <c r="AI46" s="4" t="s">
        <v>1</v>
      </c>
      <c r="AJ46" s="4" t="s">
        <v>2</v>
      </c>
      <c r="AK46" s="4" t="s">
        <v>4</v>
      </c>
      <c r="AL46" s="4" t="s">
        <v>7</v>
      </c>
      <c r="AM46" s="4" t="s">
        <v>10</v>
      </c>
      <c r="AN46" s="4" t="s">
        <v>11</v>
      </c>
      <c r="AO46" s="4" t="s">
        <v>12</v>
      </c>
      <c r="AP46" s="4" t="s">
        <v>13</v>
      </c>
      <c r="AQ46" s="4" t="s">
        <v>16</v>
      </c>
      <c r="AR46" s="4" t="s">
        <v>18</v>
      </c>
      <c r="AS46" s="4" t="s">
        <v>20</v>
      </c>
      <c r="AT46" s="4" t="s">
        <v>22</v>
      </c>
      <c r="AU46" s="4" t="s">
        <v>23</v>
      </c>
      <c r="AV46" s="4" t="s">
        <v>24</v>
      </c>
      <c r="AW46" s="4" t="s">
        <v>25</v>
      </c>
      <c r="AX46">
        <v>0.2</v>
      </c>
      <c r="AY46" s="4" t="s">
        <v>25</v>
      </c>
      <c r="AZ46">
        <f t="shared" si="20"/>
        <v>6.6666666666666666E-2</v>
      </c>
    </row>
    <row r="47" spans="1:52" x14ac:dyDescent="0.3">
      <c r="A47" s="1">
        <v>43471</v>
      </c>
      <c r="B47" s="3">
        <v>10817.1553</v>
      </c>
      <c r="C47" s="3">
        <v>0.99250000000000005</v>
      </c>
      <c r="D47" s="3">
        <v>2941.76</v>
      </c>
      <c r="E47" s="3">
        <v>1893.63</v>
      </c>
      <c r="F47" s="3">
        <v>63.15</v>
      </c>
      <c r="G47" s="3">
        <v>58.47</v>
      </c>
      <c r="H47" s="3">
        <v>1409.7</v>
      </c>
      <c r="I47" s="3">
        <v>1080.9100000000001</v>
      </c>
      <c r="J47" s="3">
        <v>9.9779</v>
      </c>
      <c r="K47" s="3">
        <v>103.0515</v>
      </c>
      <c r="L47" s="3">
        <v>11336.2148</v>
      </c>
      <c r="M47" s="3">
        <v>36.888399999999997</v>
      </c>
      <c r="N47" s="3">
        <v>102.50020000000001</v>
      </c>
      <c r="O47" s="3">
        <v>1225.9353000000001</v>
      </c>
      <c r="P47" s="3">
        <v>357.94529999999997</v>
      </c>
      <c r="R47" s="6">
        <f t="shared" si="3"/>
        <v>0.26154910221025074</v>
      </c>
      <c r="S47" s="6">
        <f t="shared" si="4"/>
        <v>-1.096163428001995E-2</v>
      </c>
      <c r="T47" s="6">
        <f t="shared" si="5"/>
        <v>6.8930183208214979E-2</v>
      </c>
      <c r="U47" s="6">
        <f t="shared" si="6"/>
        <v>6.6791792255617821E-2</v>
      </c>
      <c r="V47" s="6">
        <f t="shared" si="7"/>
        <v>-7.2414806110458252E-2</v>
      </c>
      <c r="W47" s="6">
        <f t="shared" si="8"/>
        <v>9.2897196261682247E-2</v>
      </c>
      <c r="X47" s="6">
        <f t="shared" si="9"/>
        <v>7.9568080869964808E-2</v>
      </c>
      <c r="Y47" s="6">
        <f t="shared" si="10"/>
        <v>-2.0586609642724518E-2</v>
      </c>
      <c r="Z47" s="6">
        <f t="shared" si="11"/>
        <v>2.1969805600507986E-2</v>
      </c>
      <c r="AA47" s="6">
        <f t="shared" si="12"/>
        <v>5.5115006373600561E-2</v>
      </c>
      <c r="AB47" s="6">
        <f t="shared" si="13"/>
        <v>4.0712668293939824E-2</v>
      </c>
      <c r="AC47" s="6">
        <f t="shared" si="14"/>
        <v>5.310878980018896E-2</v>
      </c>
      <c r="AD47" s="6">
        <f t="shared" si="15"/>
        <v>6.5495074823596067E-2</v>
      </c>
      <c r="AE47" s="6">
        <f t="shared" si="16"/>
        <v>-5.7925718056405895E-2</v>
      </c>
      <c r="AF47" s="6">
        <f t="shared" si="17"/>
        <v>2.4822826005732379E-2</v>
      </c>
      <c r="AH47" s="4" t="s">
        <v>1</v>
      </c>
      <c r="AI47" s="6">
        <f t="array" ref="AI47:AW61">($AX$46*AI9:AW23)+((1-$AX$46)*AI27:AW41)</f>
        <v>1.029650652406644</v>
      </c>
      <c r="AJ47" s="6">
        <v>2.482347446352656E-3</v>
      </c>
      <c r="AK47" s="6">
        <v>9.4560113893145028E-3</v>
      </c>
      <c r="AL47" s="6">
        <v>1.5137616408890227E-2</v>
      </c>
      <c r="AM47" s="6">
        <v>8.4972341693875606E-3</v>
      </c>
      <c r="AN47" s="6">
        <v>1.4935745533457952E-2</v>
      </c>
      <c r="AO47" s="6">
        <v>2.700446203610685E-4</v>
      </c>
      <c r="AP47" s="6">
        <v>1.0085068581237859E-2</v>
      </c>
      <c r="AQ47" s="6">
        <v>4.412639821998402E-3</v>
      </c>
      <c r="AR47" s="6">
        <v>1.7517925030366047E-2</v>
      </c>
      <c r="AS47" s="6">
        <v>3.8642482591279568E-3</v>
      </c>
      <c r="AT47" s="6">
        <v>5.8975683227307871E-3</v>
      </c>
      <c r="AU47" s="6">
        <v>1.6926332332543167E-3</v>
      </c>
      <c r="AV47" s="6">
        <v>3.0945990855320072E-3</v>
      </c>
      <c r="AW47" s="6">
        <v>3.1205027656519564E-2</v>
      </c>
    </row>
    <row r="48" spans="1:52" x14ac:dyDescent="0.3">
      <c r="A48" s="1">
        <v>43472</v>
      </c>
      <c r="B48" s="3">
        <v>10085.627899999999</v>
      </c>
      <c r="C48" s="3">
        <v>1.0038</v>
      </c>
      <c r="D48" s="3">
        <v>2980.38</v>
      </c>
      <c r="E48" s="3">
        <v>1866.78</v>
      </c>
      <c r="F48" s="3">
        <v>63.22</v>
      </c>
      <c r="G48" s="3">
        <v>58.58</v>
      </c>
      <c r="H48" s="3">
        <v>1426.1</v>
      </c>
      <c r="I48" s="3">
        <v>1216.6801</v>
      </c>
      <c r="J48" s="3">
        <v>10.705</v>
      </c>
      <c r="K48" s="3">
        <v>106.9228</v>
      </c>
      <c r="L48" s="3">
        <v>11110.9668</v>
      </c>
      <c r="M48" s="3">
        <v>33.073599999999999</v>
      </c>
      <c r="N48" s="3">
        <v>110.34310000000001</v>
      </c>
      <c r="O48" s="3">
        <v>1140.9680000000001</v>
      </c>
      <c r="P48" s="3">
        <v>329.161</v>
      </c>
      <c r="R48" s="6">
        <f t="shared" si="3"/>
        <v>-6.7626596800362204E-2</v>
      </c>
      <c r="S48" s="6">
        <f t="shared" si="4"/>
        <v>1.1385390428211517E-2</v>
      </c>
      <c r="T48" s="6">
        <f t="shared" si="5"/>
        <v>1.3128195366039375E-2</v>
      </c>
      <c r="U48" s="6">
        <f t="shared" si="6"/>
        <v>-1.4179116300438888E-2</v>
      </c>
      <c r="V48" s="6">
        <f t="shared" si="7"/>
        <v>1.1084718923197734E-3</v>
      </c>
      <c r="W48" s="6">
        <f t="shared" si="8"/>
        <v>1.8813066529843603E-3</v>
      </c>
      <c r="X48" s="6">
        <f t="shared" si="9"/>
        <v>1.1633680925019485E-2</v>
      </c>
      <c r="Y48" s="6">
        <f t="shared" si="10"/>
        <v>0.12560721984253997</v>
      </c>
      <c r="Z48" s="6">
        <f t="shared" si="11"/>
        <v>7.2871045009470947E-2</v>
      </c>
      <c r="AA48" s="6">
        <f t="shared" si="12"/>
        <v>3.7566653566420527E-2</v>
      </c>
      <c r="AB48" s="6">
        <f t="shared" si="13"/>
        <v>-1.9869771698397876E-2</v>
      </c>
      <c r="AC48" s="6">
        <f t="shared" si="14"/>
        <v>-0.10341462356730025</v>
      </c>
      <c r="AD48" s="6">
        <f t="shared" si="15"/>
        <v>7.6515948261564271E-2</v>
      </c>
      <c r="AE48" s="6">
        <f t="shared" si="16"/>
        <v>-6.9308143749511109E-2</v>
      </c>
      <c r="AF48" s="6">
        <f t="shared" si="17"/>
        <v>-8.0415359553540622E-2</v>
      </c>
      <c r="AH48" s="4" t="s">
        <v>2</v>
      </c>
      <c r="AI48" s="6">
        <v>2.482347446352656E-3</v>
      </c>
      <c r="AJ48" s="6">
        <v>3.1107081863276666E-3</v>
      </c>
      <c r="AK48" s="6">
        <v>-1.0420052911691196E-4</v>
      </c>
      <c r="AL48" s="6">
        <v>5.7544871889643244E-5</v>
      </c>
      <c r="AM48" s="6">
        <v>-1.7880004209745639E-4</v>
      </c>
      <c r="AN48" s="6">
        <v>-3.4795799036723882E-4</v>
      </c>
      <c r="AO48" s="6">
        <v>-2.4720256713510791E-5</v>
      </c>
      <c r="AP48" s="6">
        <v>3.2578347912016551E-5</v>
      </c>
      <c r="AQ48" s="6">
        <v>2.0087782101591299E-4</v>
      </c>
      <c r="AR48" s="6">
        <v>-3.4950661827473607E-4</v>
      </c>
      <c r="AS48" s="6">
        <v>9.0762946905487993E-6</v>
      </c>
      <c r="AT48" s="6">
        <v>-2.7408477286461824E-4</v>
      </c>
      <c r="AU48" s="6">
        <v>1.0260099913855148E-4</v>
      </c>
      <c r="AV48" s="6">
        <v>-2.4879081154756156E-4</v>
      </c>
      <c r="AW48" s="6">
        <v>9.5013478304070822E-5</v>
      </c>
      <c r="AY48" s="8" t="s">
        <v>59</v>
      </c>
      <c r="AZ48">
        <f>SUM(AZ32:AZ46)</f>
        <v>0.99999999999999989</v>
      </c>
    </row>
    <row r="49" spans="1:55" x14ac:dyDescent="0.3">
      <c r="A49" s="1">
        <v>43473</v>
      </c>
      <c r="B49" s="3">
        <v>9630.6641</v>
      </c>
      <c r="C49" s="3">
        <v>1.0037</v>
      </c>
      <c r="D49" s="3">
        <v>2926.46</v>
      </c>
      <c r="E49" s="3">
        <v>1776.29</v>
      </c>
      <c r="F49" s="3">
        <v>59.05</v>
      </c>
      <c r="G49" s="3">
        <v>55.1</v>
      </c>
      <c r="H49" s="3">
        <v>1519.1</v>
      </c>
      <c r="I49" s="3">
        <v>1188.0999999999999</v>
      </c>
      <c r="J49" s="3">
        <v>10.8657</v>
      </c>
      <c r="K49" s="3">
        <v>101.9802</v>
      </c>
      <c r="L49" s="3">
        <v>12252.2412</v>
      </c>
      <c r="M49" s="3">
        <v>30.271999999999998</v>
      </c>
      <c r="N49" s="3">
        <v>113.11799999999999</v>
      </c>
      <c r="O49" s="3">
        <v>1221.4839999999999</v>
      </c>
      <c r="P49" s="3">
        <v>271.34480000000002</v>
      </c>
      <c r="R49" s="6">
        <f t="shared" si="3"/>
        <v>-4.5110111587598811E-2</v>
      </c>
      <c r="S49" s="6">
        <f t="shared" si="4"/>
        <v>-9.962143853359251E-5</v>
      </c>
      <c r="T49" s="6">
        <f t="shared" si="5"/>
        <v>-1.8091652742267761E-2</v>
      </c>
      <c r="U49" s="6">
        <f t="shared" si="6"/>
        <v>-4.847384265955279E-2</v>
      </c>
      <c r="V49" s="6">
        <f t="shared" si="7"/>
        <v>-6.5960139196456824E-2</v>
      </c>
      <c r="W49" s="6">
        <f t="shared" si="8"/>
        <v>-5.9405940594059348E-2</v>
      </c>
      <c r="X49" s="6">
        <f t="shared" si="9"/>
        <v>6.5212818175443443E-2</v>
      </c>
      <c r="Y49" s="6">
        <f t="shared" si="10"/>
        <v>-2.3490233792761273E-2</v>
      </c>
      <c r="Z49" s="6">
        <f t="shared" si="11"/>
        <v>1.5011676786548467E-2</v>
      </c>
      <c r="AA49" s="6">
        <f t="shared" si="12"/>
        <v>-4.6225875117374415E-2</v>
      </c>
      <c r="AB49" s="6">
        <f t="shared" si="13"/>
        <v>0.10271603007579855</v>
      </c>
      <c r="AC49" s="6">
        <f t="shared" si="14"/>
        <v>-8.4708045087320438E-2</v>
      </c>
      <c r="AD49" s="6">
        <f t="shared" si="15"/>
        <v>2.5147924972200197E-2</v>
      </c>
      <c r="AE49" s="6">
        <f t="shared" si="16"/>
        <v>7.0568149150545656E-2</v>
      </c>
      <c r="AF49" s="6">
        <f t="shared" si="17"/>
        <v>-0.17564717569821453</v>
      </c>
      <c r="AH49" s="4" t="s">
        <v>4</v>
      </c>
      <c r="AI49" s="6">
        <v>9.4560113893145028E-3</v>
      </c>
      <c r="AJ49" s="6">
        <v>-1.0420052911691196E-4</v>
      </c>
      <c r="AK49" s="6">
        <v>2.159852162100049E-2</v>
      </c>
      <c r="AL49" s="6">
        <v>5.4140232721912188E-3</v>
      </c>
      <c r="AM49" s="6">
        <v>1.9243433836713037E-3</v>
      </c>
      <c r="AN49" s="6">
        <v>6.8012706349533606E-3</v>
      </c>
      <c r="AO49" s="6">
        <v>2.0927812240336335E-4</v>
      </c>
      <c r="AP49" s="6">
        <v>4.219665413378107E-3</v>
      </c>
      <c r="AQ49" s="6">
        <v>3.0072750245439678E-3</v>
      </c>
      <c r="AR49" s="6">
        <v>5.1443968861018758E-3</v>
      </c>
      <c r="AS49" s="6">
        <v>7.103165039780288E-4</v>
      </c>
      <c r="AT49" s="6">
        <v>3.2125589323955765E-3</v>
      </c>
      <c r="AU49" s="6">
        <v>1.8722739196493478E-3</v>
      </c>
      <c r="AV49" s="6">
        <v>2.8040186389058025E-3</v>
      </c>
      <c r="AW49" s="6">
        <v>5.261918487960919E-3</v>
      </c>
    </row>
    <row r="50" spans="1:55" x14ac:dyDescent="0.3">
      <c r="A50" s="1">
        <v>43475</v>
      </c>
      <c r="B50" s="3">
        <v>9199.5849999999991</v>
      </c>
      <c r="C50" s="3">
        <v>1.0064</v>
      </c>
      <c r="D50" s="3">
        <v>3037.56</v>
      </c>
      <c r="E50" s="3">
        <v>1776.66</v>
      </c>
      <c r="F50" s="3">
        <v>64.44</v>
      </c>
      <c r="G50" s="3">
        <v>54.18</v>
      </c>
      <c r="H50" s="3">
        <v>1511.4</v>
      </c>
      <c r="I50" s="3">
        <v>1260.1099999999999</v>
      </c>
      <c r="J50" s="3">
        <v>9.0690000000000008</v>
      </c>
      <c r="K50" s="3">
        <v>115.96</v>
      </c>
      <c r="L50" s="3">
        <v>14443.3711</v>
      </c>
      <c r="M50" s="3">
        <v>32.995699999999999</v>
      </c>
      <c r="N50" s="3">
        <v>117.1448</v>
      </c>
      <c r="O50" s="3">
        <v>1440.5392999999999</v>
      </c>
      <c r="P50" s="3">
        <v>309.5421</v>
      </c>
      <c r="R50" s="6">
        <f t="shared" si="3"/>
        <v>-4.4761098043072711E-2</v>
      </c>
      <c r="S50" s="6">
        <f t="shared" si="4"/>
        <v>2.6900468267410105E-3</v>
      </c>
      <c r="T50" s="6">
        <f t="shared" si="5"/>
        <v>3.7963956452505832E-2</v>
      </c>
      <c r="U50" s="6">
        <f t="shared" si="6"/>
        <v>2.0829932049393207E-4</v>
      </c>
      <c r="V50" s="6">
        <f t="shared" si="7"/>
        <v>9.127857747671464E-2</v>
      </c>
      <c r="W50" s="6">
        <f t="shared" si="8"/>
        <v>-1.6696914700544463E-2</v>
      </c>
      <c r="X50" s="6">
        <f t="shared" si="9"/>
        <v>-5.0687907313540226E-3</v>
      </c>
      <c r="Y50" s="6">
        <f t="shared" si="10"/>
        <v>6.0609376315124974E-2</v>
      </c>
      <c r="Z50" s="6">
        <f t="shared" si="11"/>
        <v>-0.1653552003092299</v>
      </c>
      <c r="AA50" s="6">
        <f t="shared" si="12"/>
        <v>0.13708347306634039</v>
      </c>
      <c r="AB50" s="6">
        <f t="shared" si="13"/>
        <v>0.17883502815795049</v>
      </c>
      <c r="AC50" s="6">
        <f t="shared" si="14"/>
        <v>8.9974233615222055E-2</v>
      </c>
      <c r="AD50" s="6">
        <f t="shared" si="15"/>
        <v>3.5598224862533057E-2</v>
      </c>
      <c r="AE50" s="6">
        <f t="shared" si="16"/>
        <v>0.17933538220721679</v>
      </c>
      <c r="AF50" s="6">
        <f t="shared" si="17"/>
        <v>0.14077034090942586</v>
      </c>
      <c r="AH50" s="4" t="s">
        <v>7</v>
      </c>
      <c r="AI50" s="6">
        <v>1.5137616408890227E-2</v>
      </c>
      <c r="AJ50" s="6">
        <v>5.7544871889643244E-5</v>
      </c>
      <c r="AK50" s="6">
        <v>5.4140232721912188E-3</v>
      </c>
      <c r="AL50" s="6">
        <v>0.10613168722620463</v>
      </c>
      <c r="AM50" s="6">
        <v>2.4174881342552169E-3</v>
      </c>
      <c r="AN50" s="6">
        <v>-3.6489215451156278E-3</v>
      </c>
      <c r="AO50" s="6">
        <v>7.2075447729482833E-4</v>
      </c>
      <c r="AP50" s="6">
        <v>8.4044402120652933E-3</v>
      </c>
      <c r="AQ50" s="6">
        <v>3.9565835711269154E-3</v>
      </c>
      <c r="AR50" s="6">
        <v>2.791007231241256E-3</v>
      </c>
      <c r="AS50" s="6">
        <v>2.9329386252713455E-3</v>
      </c>
      <c r="AT50" s="6">
        <v>6.2170644626399589E-3</v>
      </c>
      <c r="AU50" s="6">
        <v>1.5344277113900698E-3</v>
      </c>
      <c r="AV50" s="6">
        <v>8.2584450952613245E-3</v>
      </c>
      <c r="AW50" s="6">
        <v>2.0079880674678265E-3</v>
      </c>
      <c r="AY50" s="8" t="s">
        <v>60</v>
      </c>
      <c r="AZ50">
        <f t="array" ref="AZ50">MMULT(TRANSPOSE(AZ32:AZ46),AZ13:AZ27)</f>
        <v>0.27224622779371838</v>
      </c>
    </row>
    <row r="51" spans="1:55" x14ac:dyDescent="0.3">
      <c r="A51" s="1">
        <v>43476</v>
      </c>
      <c r="B51" s="3">
        <v>7569.6298999999999</v>
      </c>
      <c r="C51" s="3">
        <v>1.0017</v>
      </c>
      <c r="D51" s="3">
        <v>3140.98</v>
      </c>
      <c r="E51" s="3">
        <v>1800.8</v>
      </c>
      <c r="F51" s="3">
        <v>64.400000000000006</v>
      </c>
      <c r="G51" s="3">
        <v>55.17</v>
      </c>
      <c r="H51" s="3">
        <v>1465.6</v>
      </c>
      <c r="I51" s="3">
        <v>1304.96</v>
      </c>
      <c r="J51" s="3">
        <v>9.4098000000000006</v>
      </c>
      <c r="K51" s="3">
        <v>123.28919999999999</v>
      </c>
      <c r="L51" s="3">
        <v>13966.9336</v>
      </c>
      <c r="M51" s="3">
        <v>33.124699999999997</v>
      </c>
      <c r="N51" s="3">
        <v>115.5732</v>
      </c>
      <c r="O51" s="3">
        <v>1525.9278999999999</v>
      </c>
      <c r="P51" s="3">
        <v>338.72269999999997</v>
      </c>
      <c r="R51" s="6">
        <f t="shared" si="3"/>
        <v>-0.17717702483318531</v>
      </c>
      <c r="S51" s="6">
        <f t="shared" si="4"/>
        <v>-4.670111287758294E-3</v>
      </c>
      <c r="T51" s="6">
        <f t="shared" si="5"/>
        <v>3.404706409091518E-2</v>
      </c>
      <c r="U51" s="6">
        <f t="shared" si="6"/>
        <v>1.3587293010480339E-2</v>
      </c>
      <c r="V51" s="6">
        <f t="shared" si="7"/>
        <v>-6.2073246430771611E-4</v>
      </c>
      <c r="W51" s="6">
        <f t="shared" si="8"/>
        <v>1.8272425249169499E-2</v>
      </c>
      <c r="X51" s="6">
        <f t="shared" si="9"/>
        <v>-3.0303030303030387E-2</v>
      </c>
      <c r="Y51" s="6">
        <f t="shared" si="10"/>
        <v>3.5592130845719883E-2</v>
      </c>
      <c r="Z51" s="6">
        <f t="shared" si="11"/>
        <v>3.7578564340059462E-2</v>
      </c>
      <c r="AA51" s="6">
        <f t="shared" si="12"/>
        <v>6.3204553294239352E-2</v>
      </c>
      <c r="AB51" s="6">
        <f t="shared" si="13"/>
        <v>-3.2986585797826651E-2</v>
      </c>
      <c r="AC51" s="6">
        <f t="shared" si="14"/>
        <v>3.9096003418626069E-3</v>
      </c>
      <c r="AD51" s="6">
        <f t="shared" si="15"/>
        <v>-1.3415875053779613E-2</v>
      </c>
      <c r="AE51" s="6">
        <f t="shared" si="16"/>
        <v>5.9275439413558617E-2</v>
      </c>
      <c r="AF51" s="6">
        <f t="shared" si="17"/>
        <v>9.4270213970894412E-2</v>
      </c>
      <c r="AH51" s="4" t="s">
        <v>10</v>
      </c>
      <c r="AI51" s="6">
        <v>8.4972341693875606E-3</v>
      </c>
      <c r="AJ51" s="6">
        <v>-1.7880004209745639E-4</v>
      </c>
      <c r="AK51" s="6">
        <v>1.9243433836713037E-3</v>
      </c>
      <c r="AL51" s="6">
        <v>2.4174881342552169E-3</v>
      </c>
      <c r="AM51" s="6">
        <v>5.3582673382490051E-2</v>
      </c>
      <c r="AN51" s="6">
        <v>5.4385849145131941E-3</v>
      </c>
      <c r="AO51" s="6">
        <v>-6.606202449306541E-4</v>
      </c>
      <c r="AP51" s="6">
        <v>3.1778413029797865E-3</v>
      </c>
      <c r="AQ51" s="6">
        <v>-2.2497827880594543E-4</v>
      </c>
      <c r="AR51" s="6">
        <v>4.1150023060720752E-3</v>
      </c>
      <c r="AS51" s="6">
        <v>1.7650043523450331E-3</v>
      </c>
      <c r="AT51" s="6">
        <v>4.3805683840673643E-4</v>
      </c>
      <c r="AU51" s="6">
        <v>-8.2227554956582733E-4</v>
      </c>
      <c r="AV51" s="6">
        <v>2.9942223443799949E-3</v>
      </c>
      <c r="AW51" s="6">
        <v>7.5675784057809316E-3</v>
      </c>
      <c r="AY51" t="s">
        <v>61</v>
      </c>
      <c r="AZ51">
        <f t="array" ref="AZ51">MMULT(MMULT(TRANSPOSE(AZ32:AZ46),AI47:AW61),AZ32:AZ46)</f>
        <v>1.2604873455812328E-2</v>
      </c>
    </row>
    <row r="52" spans="1:55" x14ac:dyDescent="0.3">
      <c r="A52" s="1">
        <v>43831</v>
      </c>
      <c r="B52" s="3">
        <v>9350.5293000000001</v>
      </c>
      <c r="C52" s="3">
        <v>1.0005999999999999</v>
      </c>
      <c r="D52" s="3">
        <v>3225.52</v>
      </c>
      <c r="E52" s="3">
        <v>2008.72</v>
      </c>
      <c r="F52" s="3">
        <v>67.5</v>
      </c>
      <c r="G52" s="3">
        <v>51.56</v>
      </c>
      <c r="H52" s="3">
        <v>1582.9</v>
      </c>
      <c r="I52" s="3">
        <v>1434.23</v>
      </c>
      <c r="J52" s="3">
        <v>10.4915</v>
      </c>
      <c r="K52" s="3">
        <v>123.8506</v>
      </c>
      <c r="L52" s="3">
        <v>14899.502</v>
      </c>
      <c r="M52" s="3">
        <v>32.350299999999997</v>
      </c>
      <c r="N52" s="3">
        <v>117.99720000000001</v>
      </c>
      <c r="O52" s="3">
        <v>1388.6962000000001</v>
      </c>
      <c r="P52" s="3">
        <v>315.53680000000003</v>
      </c>
      <c r="R52" s="6">
        <f t="shared" si="3"/>
        <v>0.23526901889879714</v>
      </c>
      <c r="S52" s="6">
        <f t="shared" si="4"/>
        <v>-1.0981331736049649E-3</v>
      </c>
      <c r="T52" s="6">
        <f t="shared" si="5"/>
        <v>2.6915166604053464E-2</v>
      </c>
      <c r="U52" s="6">
        <f t="shared" si="6"/>
        <v>0.11545979564637943</v>
      </c>
      <c r="V52" s="6">
        <f t="shared" si="7"/>
        <v>4.8136645962732816E-2</v>
      </c>
      <c r="W52" s="6">
        <f t="shared" si="8"/>
        <v>-6.5434112742432493E-2</v>
      </c>
      <c r="X52" s="6">
        <f t="shared" si="9"/>
        <v>8.0035480349345045E-2</v>
      </c>
      <c r="Y52" s="6">
        <f t="shared" si="10"/>
        <v>9.9060507601765657E-2</v>
      </c>
      <c r="Z52" s="6">
        <f t="shared" si="11"/>
        <v>0.11495462177729587</v>
      </c>
      <c r="AA52" s="6">
        <f t="shared" si="12"/>
        <v>4.5535213141134623E-3</v>
      </c>
      <c r="AB52" s="6">
        <f t="shared" si="13"/>
        <v>6.6769731045331238E-2</v>
      </c>
      <c r="AC52" s="6">
        <f t="shared" si="14"/>
        <v>-2.3378324935772965E-2</v>
      </c>
      <c r="AD52" s="6">
        <f t="shared" si="15"/>
        <v>2.0973720551131336E-2</v>
      </c>
      <c r="AE52" s="6">
        <f t="shared" si="16"/>
        <v>-8.9933279285344891E-2</v>
      </c>
      <c r="AF52" s="6">
        <f t="shared" si="17"/>
        <v>-6.8450977746693509E-2</v>
      </c>
      <c r="AH52" s="4" t="s">
        <v>11</v>
      </c>
      <c r="AI52" s="6">
        <v>1.4935745533457952E-2</v>
      </c>
      <c r="AJ52" s="6">
        <v>-3.4795799036723882E-4</v>
      </c>
      <c r="AK52" s="6">
        <v>6.8012706349533606E-3</v>
      </c>
      <c r="AL52" s="6">
        <v>-3.6489215451156278E-3</v>
      </c>
      <c r="AM52" s="6">
        <v>5.4385849145131941E-3</v>
      </c>
      <c r="AN52" s="6">
        <v>0.3208762912989338</v>
      </c>
      <c r="AO52" s="6">
        <v>-8.1424514303877994E-5</v>
      </c>
      <c r="AP52" s="6">
        <v>3.0030589018443E-3</v>
      </c>
      <c r="AQ52" s="6">
        <v>5.3812002994241574E-3</v>
      </c>
      <c r="AR52" s="6">
        <v>1.2028267946628191E-2</v>
      </c>
      <c r="AS52" s="6">
        <v>-6.5273002944430756E-3</v>
      </c>
      <c r="AT52" s="6">
        <v>-3.9786412047032134E-3</v>
      </c>
      <c r="AU52" s="6">
        <v>-8.8137241980388583E-4</v>
      </c>
      <c r="AV52" s="6">
        <v>-3.1460381408143713E-4</v>
      </c>
      <c r="AW52" s="6">
        <v>1.4739413156550278E-2</v>
      </c>
      <c r="AY52" s="8" t="s">
        <v>62</v>
      </c>
      <c r="AZ52">
        <f>SQRT(AZ51)</f>
        <v>0.11227142760209442</v>
      </c>
    </row>
    <row r="53" spans="1:55" x14ac:dyDescent="0.3">
      <c r="A53" s="1">
        <v>43832</v>
      </c>
      <c r="B53" s="3">
        <v>8599.5087999999996</v>
      </c>
      <c r="C53" s="3">
        <v>1.0064</v>
      </c>
      <c r="D53" s="3">
        <v>2954.22</v>
      </c>
      <c r="E53" s="3">
        <v>1883.75</v>
      </c>
      <c r="F53" s="3">
        <v>61.59</v>
      </c>
      <c r="G53" s="3">
        <v>44.76</v>
      </c>
      <c r="H53" s="3">
        <v>1564.1</v>
      </c>
      <c r="I53" s="3">
        <v>1339.33</v>
      </c>
      <c r="J53" s="3">
        <v>9.6395999999999997</v>
      </c>
      <c r="K53" s="3">
        <v>109.3428</v>
      </c>
      <c r="L53" s="3">
        <v>15306.3418</v>
      </c>
      <c r="M53" s="3">
        <v>29.3447</v>
      </c>
      <c r="N53" s="3">
        <v>107.8494</v>
      </c>
      <c r="O53" s="3">
        <v>1307.0458000000001</v>
      </c>
      <c r="P53" s="3">
        <v>300.22809999999998</v>
      </c>
      <c r="R53" s="6">
        <f t="shared" si="3"/>
        <v>-8.0318501328047853E-2</v>
      </c>
      <c r="S53" s="6">
        <f t="shared" si="4"/>
        <v>5.7965220867479683E-3</v>
      </c>
      <c r="T53" s="6">
        <f t="shared" si="5"/>
        <v>-8.4110469009648137E-2</v>
      </c>
      <c r="U53" s="6">
        <f t="shared" si="6"/>
        <v>-6.2213748058465135E-2</v>
      </c>
      <c r="V53" s="6">
        <f t="shared" si="7"/>
        <v>-8.7555555555555498E-2</v>
      </c>
      <c r="W53" s="6">
        <f t="shared" si="8"/>
        <v>-0.13188518231186974</v>
      </c>
      <c r="X53" s="6">
        <f t="shared" si="9"/>
        <v>-1.1876934740034262E-2</v>
      </c>
      <c r="Y53" s="6">
        <f t="shared" si="10"/>
        <v>-6.6167908912796447E-2</v>
      </c>
      <c r="Z53" s="6">
        <f t="shared" si="11"/>
        <v>-8.119906591049908E-2</v>
      </c>
      <c r="AA53" s="6">
        <f t="shared" si="12"/>
        <v>-0.11713952132650152</v>
      </c>
      <c r="AB53" s="6">
        <f t="shared" si="13"/>
        <v>2.7305597193785447E-2</v>
      </c>
      <c r="AC53" s="6">
        <f t="shared" si="14"/>
        <v>-9.2907948303415977E-2</v>
      </c>
      <c r="AD53" s="6">
        <f t="shared" si="15"/>
        <v>-8.6000345770916642E-2</v>
      </c>
      <c r="AE53" s="6">
        <f t="shared" si="16"/>
        <v>-5.8796445183619039E-2</v>
      </c>
      <c r="AF53" s="6">
        <f t="shared" si="17"/>
        <v>-4.8516369564501005E-2</v>
      </c>
      <c r="AH53" s="4" t="s">
        <v>12</v>
      </c>
      <c r="AI53" s="6">
        <v>2.700446203610685E-4</v>
      </c>
      <c r="AJ53" s="6">
        <v>-2.4720256713510791E-5</v>
      </c>
      <c r="AK53" s="6">
        <v>2.0927812240336335E-4</v>
      </c>
      <c r="AL53" s="6">
        <v>7.2075447729482833E-4</v>
      </c>
      <c r="AM53" s="6">
        <v>-6.606202449306541E-4</v>
      </c>
      <c r="AN53" s="6">
        <v>-8.1424514303877994E-5</v>
      </c>
      <c r="AO53" s="6">
        <v>1.9482516269083511E-2</v>
      </c>
      <c r="AP53" s="6">
        <v>-4.4052936629347607E-4</v>
      </c>
      <c r="AQ53" s="6">
        <v>7.4256837845291027E-4</v>
      </c>
      <c r="AR53" s="6">
        <v>-1.8646901288994979E-3</v>
      </c>
      <c r="AS53" s="6">
        <v>6.6050589447346451E-4</v>
      </c>
      <c r="AT53" s="6">
        <v>5.0749632091530179E-4</v>
      </c>
      <c r="AU53" s="6">
        <v>1.1479105647356153E-3</v>
      </c>
      <c r="AV53" s="6">
        <v>-6.4648604172845841E-4</v>
      </c>
      <c r="AW53" s="6">
        <v>-2.6241250749234118E-3</v>
      </c>
      <c r="AY53" t="s">
        <v>43</v>
      </c>
      <c r="AZ53">
        <f>(AZ50-$AZ$29)/AZ52</f>
        <v>1.9795439725001982</v>
      </c>
    </row>
    <row r="54" spans="1:55" x14ac:dyDescent="0.3">
      <c r="A54" s="1">
        <v>43834</v>
      </c>
      <c r="B54" s="3">
        <v>8658.5537000000004</v>
      </c>
      <c r="C54" s="3">
        <v>1.0051000000000001</v>
      </c>
      <c r="D54" s="3">
        <v>2912.43</v>
      </c>
      <c r="E54" s="3">
        <v>2474</v>
      </c>
      <c r="F54" s="3">
        <v>58.06</v>
      </c>
      <c r="G54" s="3">
        <v>18.84</v>
      </c>
      <c r="H54" s="3">
        <v>1684.2</v>
      </c>
      <c r="I54" s="3">
        <v>1348.66</v>
      </c>
      <c r="J54" s="3">
        <v>8.8354999999999997</v>
      </c>
      <c r="K54" s="3">
        <v>90.178899999999999</v>
      </c>
      <c r="L54" s="3">
        <v>17387.882799999999</v>
      </c>
      <c r="M54" s="3">
        <v>33.682299999999998</v>
      </c>
      <c r="N54" s="3">
        <v>112.2689</v>
      </c>
      <c r="O54" s="3">
        <v>1442.1624999999999</v>
      </c>
      <c r="P54" s="3">
        <v>188.75729999999999</v>
      </c>
      <c r="R54" s="6">
        <f t="shared" si="3"/>
        <v>6.8660782113509899E-3</v>
      </c>
      <c r="S54" s="6">
        <f t="shared" si="4"/>
        <v>-1.2917329093797836E-3</v>
      </c>
      <c r="T54" s="6">
        <f t="shared" si="5"/>
        <v>-1.4145865913845257E-2</v>
      </c>
      <c r="U54" s="6">
        <f t="shared" si="6"/>
        <v>0.31333775713337753</v>
      </c>
      <c r="V54" s="6">
        <f t="shared" si="7"/>
        <v>-5.7314499106997929E-2</v>
      </c>
      <c r="W54" s="6">
        <f t="shared" si="8"/>
        <v>-0.57908847184986589</v>
      </c>
      <c r="X54" s="6">
        <f t="shared" si="9"/>
        <v>7.6785371779298117E-2</v>
      </c>
      <c r="Y54" s="6">
        <f t="shared" si="10"/>
        <v>6.9661696519902616E-3</v>
      </c>
      <c r="Z54" s="6">
        <f t="shared" si="11"/>
        <v>-8.3416324328810298E-2</v>
      </c>
      <c r="AA54" s="6">
        <f t="shared" si="12"/>
        <v>-0.17526439783872372</v>
      </c>
      <c r="AB54" s="6">
        <f t="shared" si="13"/>
        <v>0.13599206310680967</v>
      </c>
      <c r="AC54" s="6">
        <f t="shared" si="14"/>
        <v>0.14781544878632258</v>
      </c>
      <c r="AD54" s="6">
        <f t="shared" si="15"/>
        <v>4.0978438452137889E-2</v>
      </c>
      <c r="AE54" s="6">
        <f t="shared" si="16"/>
        <v>0.10337564299583057</v>
      </c>
      <c r="AF54" s="6">
        <f t="shared" si="17"/>
        <v>-0.37128703142710495</v>
      </c>
      <c r="AH54" s="4" t="s">
        <v>13</v>
      </c>
      <c r="AI54" s="6">
        <v>1.0085068581237859E-2</v>
      </c>
      <c r="AJ54" s="6">
        <v>3.2578347912016551E-5</v>
      </c>
      <c r="AK54" s="6">
        <v>4.219665413378107E-3</v>
      </c>
      <c r="AL54" s="6">
        <v>8.4044402120652933E-3</v>
      </c>
      <c r="AM54" s="6">
        <v>3.1778413029797865E-3</v>
      </c>
      <c r="AN54" s="6">
        <v>3.0030589018443E-3</v>
      </c>
      <c r="AO54" s="6">
        <v>-4.4052936629347607E-4</v>
      </c>
      <c r="AP54" s="6">
        <v>5.0112904572558604E-2</v>
      </c>
      <c r="AQ54" s="6">
        <v>2.3973440867239328E-3</v>
      </c>
      <c r="AR54" s="6">
        <v>3.9832252306184783E-3</v>
      </c>
      <c r="AS54" s="6">
        <v>5.0306543907963129E-4</v>
      </c>
      <c r="AT54" s="6">
        <v>1.9554692301031115E-3</v>
      </c>
      <c r="AU54" s="6">
        <v>1.2059760960553736E-3</v>
      </c>
      <c r="AV54" s="6">
        <v>3.0395102199177165E-3</v>
      </c>
      <c r="AW54" s="6">
        <v>5.476107430198756E-3</v>
      </c>
    </row>
    <row r="55" spans="1:55" x14ac:dyDescent="0.3">
      <c r="A55" s="1">
        <v>43835</v>
      </c>
      <c r="B55" s="3">
        <v>9461.0586000000003</v>
      </c>
      <c r="C55" s="3">
        <v>0.998</v>
      </c>
      <c r="D55" s="3">
        <v>3044.31</v>
      </c>
      <c r="E55" s="3">
        <v>2442.3701000000001</v>
      </c>
      <c r="F55" s="3">
        <v>57.59</v>
      </c>
      <c r="G55" s="3">
        <v>35.49</v>
      </c>
      <c r="H55" s="3">
        <v>1736.9</v>
      </c>
      <c r="I55" s="3">
        <v>1428.92</v>
      </c>
      <c r="J55" s="3">
        <v>8.7110000000000003</v>
      </c>
      <c r="K55" s="3">
        <v>92.590800000000002</v>
      </c>
      <c r="L55" s="3">
        <v>17015.531299999999</v>
      </c>
      <c r="M55" s="3">
        <v>33.533000000000001</v>
      </c>
      <c r="N55" s="3">
        <v>111.1476</v>
      </c>
      <c r="O55" s="3">
        <v>1454.2438</v>
      </c>
      <c r="P55" s="3">
        <v>159.8244</v>
      </c>
      <c r="R55" s="6">
        <f t="shared" si="3"/>
        <v>9.2683481307045623E-2</v>
      </c>
      <c r="S55" s="6">
        <f t="shared" si="4"/>
        <v>-7.0639737339569519E-3</v>
      </c>
      <c r="T55" s="6">
        <f t="shared" si="5"/>
        <v>4.528177501261843E-2</v>
      </c>
      <c r="U55" s="6">
        <f t="shared" si="6"/>
        <v>-1.278492320129343E-2</v>
      </c>
      <c r="V55" s="6">
        <f t="shared" si="7"/>
        <v>-8.0950740613158212E-3</v>
      </c>
      <c r="W55" s="6">
        <f t="shared" si="8"/>
        <v>0.88375796178343968</v>
      </c>
      <c r="X55" s="6">
        <f t="shared" si="9"/>
        <v>3.1290820567628552E-2</v>
      </c>
      <c r="Y55" s="6">
        <f t="shared" si="10"/>
        <v>5.9510921952159901E-2</v>
      </c>
      <c r="Z55" s="6">
        <f t="shared" si="11"/>
        <v>-1.4090883368230389E-2</v>
      </c>
      <c r="AA55" s="6">
        <f t="shared" si="12"/>
        <v>2.6745724332410292E-2</v>
      </c>
      <c r="AB55" s="6">
        <f t="shared" si="13"/>
        <v>-2.1414424302422908E-2</v>
      </c>
      <c r="AC55" s="6">
        <f t="shared" si="14"/>
        <v>-4.4325951612567138E-3</v>
      </c>
      <c r="AD55" s="6">
        <f t="shared" si="15"/>
        <v>-9.9876279183283012E-3</v>
      </c>
      <c r="AE55" s="6">
        <f t="shared" si="16"/>
        <v>8.3772113059381592E-3</v>
      </c>
      <c r="AF55" s="6">
        <f t="shared" si="17"/>
        <v>-0.15328095919998852</v>
      </c>
      <c r="AH55" s="4" t="s">
        <v>16</v>
      </c>
      <c r="AI55" s="6">
        <v>4.412639821998402E-3</v>
      </c>
      <c r="AJ55" s="6">
        <v>2.0087782101591299E-4</v>
      </c>
      <c r="AK55" s="6">
        <v>3.0072750245439678E-3</v>
      </c>
      <c r="AL55" s="6">
        <v>3.9565835711269154E-3</v>
      </c>
      <c r="AM55" s="6">
        <v>-2.2497827880594543E-4</v>
      </c>
      <c r="AN55" s="6">
        <v>5.3812002994241574E-3</v>
      </c>
      <c r="AO55" s="6">
        <v>7.4256837845291027E-4</v>
      </c>
      <c r="AP55" s="6">
        <v>2.3973440867239328E-3</v>
      </c>
      <c r="AQ55" s="6">
        <v>6.746889661541608E-2</v>
      </c>
      <c r="AR55" s="6">
        <v>2.6345329400062865E-3</v>
      </c>
      <c r="AS55" s="6">
        <v>7.4133103586648602E-4</v>
      </c>
      <c r="AT55" s="6">
        <v>2.5457269160235299E-3</v>
      </c>
      <c r="AU55" s="6">
        <v>2.4820320407318006E-3</v>
      </c>
      <c r="AV55" s="6">
        <v>2.9391521457908711E-3</v>
      </c>
      <c r="AW55" s="6">
        <v>5.3051005016358579E-3</v>
      </c>
    </row>
    <row r="56" spans="1:55" x14ac:dyDescent="0.3">
      <c r="A56" s="1">
        <v>43836</v>
      </c>
      <c r="B56" s="3">
        <v>9137.9932000000008</v>
      </c>
      <c r="C56" s="3">
        <v>0.99990000000000001</v>
      </c>
      <c r="D56" s="3">
        <v>3100.29</v>
      </c>
      <c r="E56" s="3">
        <v>2758.8200999999999</v>
      </c>
      <c r="F56" s="3">
        <v>60.98</v>
      </c>
      <c r="G56" s="3">
        <v>39.270000000000003</v>
      </c>
      <c r="H56" s="3">
        <v>1793</v>
      </c>
      <c r="I56" s="3">
        <v>1413.61</v>
      </c>
      <c r="J56" s="3">
        <v>9.3762000000000008</v>
      </c>
      <c r="K56" s="3">
        <v>89.498400000000004</v>
      </c>
      <c r="L56" s="3">
        <v>16784.960899999998</v>
      </c>
      <c r="M56" s="3">
        <v>29.014199999999999</v>
      </c>
      <c r="N56" s="3">
        <v>114.6474</v>
      </c>
      <c r="O56" s="3">
        <v>1692.2814000000001</v>
      </c>
      <c r="P56" s="3">
        <v>176.8175</v>
      </c>
      <c r="R56" s="6">
        <f t="shared" si="3"/>
        <v>-3.414685540579987E-2</v>
      </c>
      <c r="S56" s="6">
        <f t="shared" si="4"/>
        <v>1.9038076152304573E-3</v>
      </c>
      <c r="T56" s="6">
        <f t="shared" si="5"/>
        <v>1.8388403283502663E-2</v>
      </c>
      <c r="U56" s="6">
        <f t="shared" si="6"/>
        <v>0.12956676795216238</v>
      </c>
      <c r="V56" s="6">
        <f t="shared" si="7"/>
        <v>5.8864386178155703E-2</v>
      </c>
      <c r="W56" s="6">
        <f t="shared" si="8"/>
        <v>0.10650887573964507</v>
      </c>
      <c r="X56" s="6">
        <f t="shared" si="9"/>
        <v>3.2298923369221022E-2</v>
      </c>
      <c r="Y56" s="6">
        <f t="shared" si="10"/>
        <v>-1.0714385689891803E-2</v>
      </c>
      <c r="Z56" s="6">
        <f t="shared" si="11"/>
        <v>7.6363218918608755E-2</v>
      </c>
      <c r="AA56" s="6">
        <f t="shared" si="12"/>
        <v>-3.3398566596249291E-2</v>
      </c>
      <c r="AB56" s="6">
        <f t="shared" si="13"/>
        <v>-1.3550584811888866E-2</v>
      </c>
      <c r="AC56" s="6">
        <f t="shared" si="14"/>
        <v>-0.13475680672770118</v>
      </c>
      <c r="AD56" s="6">
        <f t="shared" si="15"/>
        <v>3.1487859386977401E-2</v>
      </c>
      <c r="AE56" s="6">
        <f t="shared" si="16"/>
        <v>0.163684796180668</v>
      </c>
      <c r="AF56" s="6">
        <f t="shared" si="17"/>
        <v>0.10632356511271124</v>
      </c>
      <c r="AH56" s="4" t="s">
        <v>18</v>
      </c>
      <c r="AI56" s="6">
        <v>1.7517925030366047E-2</v>
      </c>
      <c r="AJ56" s="6">
        <v>-3.4950661827473607E-4</v>
      </c>
      <c r="AK56" s="6">
        <v>5.1443968861018758E-3</v>
      </c>
      <c r="AL56" s="6">
        <v>2.791007231241256E-3</v>
      </c>
      <c r="AM56" s="6">
        <v>4.1150023060720752E-3</v>
      </c>
      <c r="AN56" s="6">
        <v>1.2028267946628191E-2</v>
      </c>
      <c r="AO56" s="6">
        <v>-1.8646901288994979E-3</v>
      </c>
      <c r="AP56" s="6">
        <v>3.9832252306184783E-3</v>
      </c>
      <c r="AQ56" s="6">
        <v>2.6345329400062865E-3</v>
      </c>
      <c r="AR56" s="6">
        <v>6.5586628638085648E-2</v>
      </c>
      <c r="AS56" s="6">
        <v>4.0328347280546627E-4</v>
      </c>
      <c r="AT56" s="6">
        <v>2.4600005321071283E-3</v>
      </c>
      <c r="AU56" s="6">
        <v>6.5065360432063775E-4</v>
      </c>
      <c r="AV56" s="6">
        <v>4.0450502720660812E-3</v>
      </c>
      <c r="AW56" s="6">
        <v>1.2507472173537093E-2</v>
      </c>
      <c r="AY56" s="8" t="s">
        <v>44</v>
      </c>
      <c r="BB56" s="8" t="s">
        <v>44</v>
      </c>
    </row>
    <row r="57" spans="1:55" x14ac:dyDescent="0.3">
      <c r="A57" s="1">
        <v>43837</v>
      </c>
      <c r="B57" s="3">
        <v>11323.4668</v>
      </c>
      <c r="C57" s="3">
        <v>1.0001</v>
      </c>
      <c r="D57" s="3">
        <v>3271.12</v>
      </c>
      <c r="E57" s="3">
        <v>3164.6799000000001</v>
      </c>
      <c r="F57" s="3">
        <v>62.3</v>
      </c>
      <c r="G57" s="3">
        <v>40.270000000000003</v>
      </c>
      <c r="H57" s="3">
        <v>1962.8</v>
      </c>
      <c r="I57" s="3">
        <v>1482.96</v>
      </c>
      <c r="J57" s="3">
        <v>12.4725</v>
      </c>
      <c r="K57" s="3">
        <v>91.953299999999999</v>
      </c>
      <c r="L57" s="3">
        <v>16207.294900000001</v>
      </c>
      <c r="M57" s="3">
        <v>34.142699999999998</v>
      </c>
      <c r="N57" s="3">
        <v>125.7218</v>
      </c>
      <c r="O57" s="3">
        <v>2052.7638999999999</v>
      </c>
      <c r="P57" s="3">
        <v>189.6986</v>
      </c>
      <c r="R57" s="6">
        <f t="shared" si="3"/>
        <v>0.23916340843851791</v>
      </c>
      <c r="S57" s="6">
        <f t="shared" si="4"/>
        <v>2.0002000200025627E-4</v>
      </c>
      <c r="T57" s="6">
        <f t="shared" si="5"/>
        <v>5.5101296975444303E-2</v>
      </c>
      <c r="U57" s="6">
        <f t="shared" si="6"/>
        <v>0.14711354321363701</v>
      </c>
      <c r="V57" s="6">
        <f t="shared" si="7"/>
        <v>2.1646441456215193E-2</v>
      </c>
      <c r="W57" s="6">
        <f t="shared" si="8"/>
        <v>2.5464731347084379E-2</v>
      </c>
      <c r="X57" s="6">
        <f t="shared" si="9"/>
        <v>9.4701617401003801E-2</v>
      </c>
      <c r="Y57" s="6">
        <f t="shared" si="10"/>
        <v>4.9058792736327739E-2</v>
      </c>
      <c r="Z57" s="6">
        <f t="shared" si="11"/>
        <v>0.33022973059448391</v>
      </c>
      <c r="AA57" s="6">
        <f t="shared" si="12"/>
        <v>2.7429540639832606E-2</v>
      </c>
      <c r="AB57" s="6">
        <f t="shared" si="13"/>
        <v>-3.4415689344858502E-2</v>
      </c>
      <c r="AC57" s="6">
        <f t="shared" si="14"/>
        <v>0.17675827698161584</v>
      </c>
      <c r="AD57" s="6">
        <f t="shared" si="15"/>
        <v>9.6595300024248321E-2</v>
      </c>
      <c r="AE57" s="6">
        <f t="shared" si="16"/>
        <v>0.21301569585294722</v>
      </c>
      <c r="AF57" s="6">
        <f t="shared" si="17"/>
        <v>7.2849689651759642E-2</v>
      </c>
      <c r="AH57" s="4" t="s">
        <v>20</v>
      </c>
      <c r="AI57" s="6">
        <v>3.8642482591279568E-3</v>
      </c>
      <c r="AJ57" s="6">
        <v>9.0762946905487993E-6</v>
      </c>
      <c r="AK57" s="6">
        <v>7.103165039780288E-4</v>
      </c>
      <c r="AL57" s="6">
        <v>2.9329386252713455E-3</v>
      </c>
      <c r="AM57" s="6">
        <v>1.7650043523450331E-3</v>
      </c>
      <c r="AN57" s="6">
        <v>-6.5273002944430756E-3</v>
      </c>
      <c r="AO57" s="6">
        <v>6.6050589447346451E-4</v>
      </c>
      <c r="AP57" s="6">
        <v>5.0306543907963129E-4</v>
      </c>
      <c r="AQ57" s="6">
        <v>7.4133103586648602E-4</v>
      </c>
      <c r="AR57" s="6">
        <v>4.0328347280546627E-4</v>
      </c>
      <c r="AS57" s="6">
        <v>5.848385811763078E-2</v>
      </c>
      <c r="AT57" s="6">
        <v>3.133828654019663E-3</v>
      </c>
      <c r="AU57" s="6">
        <v>1.3278284018313122E-3</v>
      </c>
      <c r="AV57" s="6">
        <v>3.4053293794160467E-3</v>
      </c>
      <c r="AW57" s="6">
        <v>4.7943552117269833E-3</v>
      </c>
      <c r="AZ57" t="s">
        <v>58</v>
      </c>
      <c r="BC57" t="s">
        <v>58</v>
      </c>
    </row>
    <row r="58" spans="1:55" x14ac:dyDescent="0.3">
      <c r="A58" s="1">
        <v>43838</v>
      </c>
      <c r="B58" s="3">
        <v>11680.820299999999</v>
      </c>
      <c r="C58" s="3">
        <v>1.0032000000000001</v>
      </c>
      <c r="D58" s="3">
        <v>3500.31</v>
      </c>
      <c r="E58" s="3">
        <v>3450.96</v>
      </c>
      <c r="F58" s="3">
        <v>64.41</v>
      </c>
      <c r="G58" s="3">
        <v>42.61</v>
      </c>
      <c r="H58" s="3">
        <v>1967.6</v>
      </c>
      <c r="I58" s="3">
        <v>1634.1801</v>
      </c>
      <c r="J58" s="3">
        <v>12.229799999999999</v>
      </c>
      <c r="K58" s="3">
        <v>96.260099999999994</v>
      </c>
      <c r="L58" s="3">
        <v>15645.559600000001</v>
      </c>
      <c r="M58" s="3">
        <v>33.876100000000001</v>
      </c>
      <c r="N58" s="3">
        <v>133.4717</v>
      </c>
      <c r="O58" s="3">
        <v>2074.0281</v>
      </c>
      <c r="P58" s="3">
        <v>210.06059999999999</v>
      </c>
      <c r="R58" s="6">
        <f t="shared" si="3"/>
        <v>3.1558665408017994E-2</v>
      </c>
      <c r="S58" s="6">
        <f t="shared" si="4"/>
        <v>3.099690030996971E-3</v>
      </c>
      <c r="T58" s="6">
        <f t="shared" si="5"/>
        <v>7.0064687324219221E-2</v>
      </c>
      <c r="U58" s="6">
        <f t="shared" si="6"/>
        <v>9.0460997334991022E-2</v>
      </c>
      <c r="V58" s="6">
        <f t="shared" si="7"/>
        <v>3.3868378812198952E-2</v>
      </c>
      <c r="W58" s="6">
        <f t="shared" si="8"/>
        <v>5.8107772535386015E-2</v>
      </c>
      <c r="X58" s="6">
        <f t="shared" si="9"/>
        <v>2.4454860403504419E-3</v>
      </c>
      <c r="Y58" s="6">
        <f t="shared" si="10"/>
        <v>0.10197179964395531</v>
      </c>
      <c r="Z58" s="6">
        <f t="shared" si="11"/>
        <v>-1.9458809380637487E-2</v>
      </c>
      <c r="AA58" s="6">
        <f t="shared" si="12"/>
        <v>4.6836818254483381E-2</v>
      </c>
      <c r="AB58" s="6">
        <f t="shared" si="13"/>
        <v>-3.4659411300031362E-2</v>
      </c>
      <c r="AC58" s="6">
        <f t="shared" si="14"/>
        <v>-7.808404139098446E-3</v>
      </c>
      <c r="AD58" s="6">
        <f t="shared" si="15"/>
        <v>6.1643247233176712E-2</v>
      </c>
      <c r="AE58" s="6">
        <f t="shared" si="16"/>
        <v>1.0358814279615824E-2</v>
      </c>
      <c r="AF58" s="6">
        <f t="shared" si="17"/>
        <v>0.1073386941179324</v>
      </c>
      <c r="AH58" s="4" t="s">
        <v>22</v>
      </c>
      <c r="AI58" s="6">
        <v>5.8975683227307871E-3</v>
      </c>
      <c r="AJ58" s="6">
        <v>-2.7408477286461824E-4</v>
      </c>
      <c r="AK58" s="6">
        <v>3.2125589323955765E-3</v>
      </c>
      <c r="AL58" s="6">
        <v>6.2170644626399589E-3</v>
      </c>
      <c r="AM58" s="6">
        <v>4.3805683840673643E-4</v>
      </c>
      <c r="AN58" s="6">
        <v>-3.9786412047032134E-3</v>
      </c>
      <c r="AO58" s="6">
        <v>5.0749632091530179E-4</v>
      </c>
      <c r="AP58" s="6">
        <v>1.9554692301031115E-3</v>
      </c>
      <c r="AQ58" s="6">
        <v>2.5457269160235299E-3</v>
      </c>
      <c r="AR58" s="6">
        <v>2.4600005321071283E-3</v>
      </c>
      <c r="AS58" s="6">
        <v>3.133828654019663E-3</v>
      </c>
      <c r="AT58" s="6">
        <v>5.715090971534631E-2</v>
      </c>
      <c r="AU58" s="6">
        <v>2.7362217375879422E-3</v>
      </c>
      <c r="AV58" s="6">
        <v>2.7353148500695564E-3</v>
      </c>
      <c r="AW58" s="6">
        <v>9.3860319800396315E-4</v>
      </c>
      <c r="AY58" s="4" t="s">
        <v>1</v>
      </c>
      <c r="AZ58" s="12">
        <v>0.17513274032195619</v>
      </c>
      <c r="BB58" s="4" t="s">
        <v>1</v>
      </c>
      <c r="BC58" s="12">
        <v>5.2684001281053661E-2</v>
      </c>
    </row>
    <row r="59" spans="1:55" x14ac:dyDescent="0.3">
      <c r="A59" s="1">
        <v>43839</v>
      </c>
      <c r="B59" s="3">
        <v>10784.4912</v>
      </c>
      <c r="C59" s="3">
        <v>1.0014000000000001</v>
      </c>
      <c r="D59" s="3">
        <v>3363</v>
      </c>
      <c r="E59" s="3">
        <v>3148.73</v>
      </c>
      <c r="F59" s="3">
        <v>64.489999999999995</v>
      </c>
      <c r="G59" s="3">
        <v>40.22</v>
      </c>
      <c r="H59" s="3">
        <v>1887.5</v>
      </c>
      <c r="I59" s="3">
        <v>1469.6</v>
      </c>
      <c r="J59" s="3">
        <v>13.404299999999999</v>
      </c>
      <c r="K59" s="3">
        <v>92.493799999999993</v>
      </c>
      <c r="L59" s="3">
        <v>15615.249</v>
      </c>
      <c r="M59" s="3">
        <v>32.899000000000001</v>
      </c>
      <c r="N59" s="3">
        <v>134.10849999999999</v>
      </c>
      <c r="O59" s="3">
        <v>2227.1853000000001</v>
      </c>
      <c r="P59" s="3">
        <v>183.7039</v>
      </c>
      <c r="R59" s="6">
        <f t="shared" si="3"/>
        <v>-7.6735115940444576E-2</v>
      </c>
      <c r="S59" s="6">
        <f t="shared" si="4"/>
        <v>-1.7942583732057926E-3</v>
      </c>
      <c r="T59" s="6">
        <f t="shared" si="5"/>
        <v>-3.9227954095494399E-2</v>
      </c>
      <c r="U59" s="6">
        <f t="shared" si="6"/>
        <v>-8.7578528873125117E-2</v>
      </c>
      <c r="V59" s="6">
        <f t="shared" si="7"/>
        <v>1.2420431609998506E-3</v>
      </c>
      <c r="W59" s="6">
        <f t="shared" si="8"/>
        <v>-5.6090119690213602E-2</v>
      </c>
      <c r="X59" s="6">
        <f t="shared" si="9"/>
        <v>-4.0709493799552687E-2</v>
      </c>
      <c r="Y59" s="6">
        <f t="shared" si="10"/>
        <v>-0.10071111501113017</v>
      </c>
      <c r="Z59" s="6">
        <f t="shared" si="11"/>
        <v>9.6035912279841096E-2</v>
      </c>
      <c r="AA59" s="6">
        <f t="shared" si="12"/>
        <v>-3.9126283891248836E-2</v>
      </c>
      <c r="AB59" s="6">
        <f t="shared" si="13"/>
        <v>-1.9373292342960147E-3</v>
      </c>
      <c r="AC59" s="6">
        <f t="shared" si="14"/>
        <v>-2.8843343832377411E-2</v>
      </c>
      <c r="AD59" s="6">
        <f t="shared" si="15"/>
        <v>4.7710488440619869E-3</v>
      </c>
      <c r="AE59" s="6">
        <f t="shared" si="16"/>
        <v>7.3845286859903325E-2</v>
      </c>
      <c r="AF59" s="6">
        <f t="shared" si="17"/>
        <v>-0.1254718876362344</v>
      </c>
      <c r="AH59" s="4" t="s">
        <v>23</v>
      </c>
      <c r="AI59" s="6">
        <v>1.6926332332543167E-3</v>
      </c>
      <c r="AJ59" s="6">
        <v>1.0260099913855148E-4</v>
      </c>
      <c r="AK59" s="6">
        <v>1.8722739196493478E-3</v>
      </c>
      <c r="AL59" s="6">
        <v>1.5344277113900698E-3</v>
      </c>
      <c r="AM59" s="6">
        <v>-8.2227554956582733E-4</v>
      </c>
      <c r="AN59" s="6">
        <v>-8.8137241980388583E-4</v>
      </c>
      <c r="AO59" s="6">
        <v>1.1479105647356153E-3</v>
      </c>
      <c r="AP59" s="6">
        <v>1.2059760960553736E-3</v>
      </c>
      <c r="AQ59" s="6">
        <v>2.4820320407318006E-3</v>
      </c>
      <c r="AR59" s="6">
        <v>6.5065360432063775E-4</v>
      </c>
      <c r="AS59" s="6">
        <v>1.3278284018313122E-3</v>
      </c>
      <c r="AT59" s="6">
        <v>2.7362217375879422E-3</v>
      </c>
      <c r="AU59" s="6">
        <v>2.4427287674387826E-2</v>
      </c>
      <c r="AV59" s="6">
        <v>2.5546277990662128E-3</v>
      </c>
      <c r="AW59" s="6">
        <v>9.3511806012550676E-4</v>
      </c>
      <c r="AY59" s="4" t="s">
        <v>2</v>
      </c>
      <c r="AZ59" s="12">
        <v>-2.5718120734832377</v>
      </c>
      <c r="BB59" s="4" t="s">
        <v>2</v>
      </c>
      <c r="BC59" s="12">
        <v>0</v>
      </c>
    </row>
    <row r="60" spans="1:55" x14ac:dyDescent="0.3">
      <c r="A60" s="1">
        <v>43840</v>
      </c>
      <c r="B60" s="3">
        <v>13780.9951</v>
      </c>
      <c r="C60" s="3">
        <v>1.0002</v>
      </c>
      <c r="D60" s="3">
        <v>3269.96</v>
      </c>
      <c r="E60" s="3">
        <v>3036.1498999999999</v>
      </c>
      <c r="F60" s="3">
        <v>68.92</v>
      </c>
      <c r="G60" s="3">
        <v>35.79</v>
      </c>
      <c r="H60" s="3">
        <v>1877.4</v>
      </c>
      <c r="I60" s="3">
        <v>1621.01</v>
      </c>
      <c r="J60" s="3">
        <v>13.8508</v>
      </c>
      <c r="K60" s="3">
        <v>94.194400000000002</v>
      </c>
      <c r="L60" s="3">
        <v>16834.507799999999</v>
      </c>
      <c r="M60" s="3">
        <v>31.805299999999999</v>
      </c>
      <c r="N60" s="3">
        <v>132.28489999999999</v>
      </c>
      <c r="O60" s="3">
        <v>2047.912</v>
      </c>
      <c r="P60" s="3">
        <v>187.5187</v>
      </c>
      <c r="R60" s="6">
        <f t="shared" si="3"/>
        <v>0.27785306181157621</v>
      </c>
      <c r="S60" s="6">
        <f t="shared" si="4"/>
        <v>-1.1983223487118666E-3</v>
      </c>
      <c r="T60" s="6">
        <f t="shared" si="5"/>
        <v>-2.7665774606006499E-2</v>
      </c>
      <c r="U60" s="6">
        <f t="shared" si="6"/>
        <v>-3.5754129442664206E-2</v>
      </c>
      <c r="V60" s="6">
        <f t="shared" si="7"/>
        <v>6.8692820592340054E-2</v>
      </c>
      <c r="W60" s="6">
        <f t="shared" si="8"/>
        <v>-0.11014420686225757</v>
      </c>
      <c r="X60" s="6">
        <f t="shared" si="9"/>
        <v>-5.3509933774833485E-3</v>
      </c>
      <c r="Y60" s="6">
        <f t="shared" si="10"/>
        <v>0.10302803483941214</v>
      </c>
      <c r="Z60" s="6">
        <f t="shared" si="11"/>
        <v>3.3310206426296007E-2</v>
      </c>
      <c r="AA60" s="6">
        <f t="shared" si="12"/>
        <v>1.8386097230300935E-2</v>
      </c>
      <c r="AB60" s="6">
        <f t="shared" si="13"/>
        <v>7.8081290922738411E-2</v>
      </c>
      <c r="AC60" s="6">
        <f t="shared" si="14"/>
        <v>-3.324417155536652E-2</v>
      </c>
      <c r="AD60" s="6">
        <f t="shared" si="15"/>
        <v>-1.3597944947561058E-2</v>
      </c>
      <c r="AE60" s="6">
        <f t="shared" si="16"/>
        <v>-8.0493212666229441E-2</v>
      </c>
      <c r="AF60" s="6">
        <f t="shared" si="17"/>
        <v>2.0766026197592824E-2</v>
      </c>
      <c r="AH60" s="4" t="s">
        <v>24</v>
      </c>
      <c r="AI60" s="6">
        <v>3.0945990855320072E-3</v>
      </c>
      <c r="AJ60" s="6">
        <v>-2.4879081154756156E-4</v>
      </c>
      <c r="AK60" s="6">
        <v>2.8040186389058025E-3</v>
      </c>
      <c r="AL60" s="6">
        <v>8.2584450952613245E-3</v>
      </c>
      <c r="AM60" s="6">
        <v>2.9942223443799949E-3</v>
      </c>
      <c r="AN60" s="6">
        <v>-3.1460381408143713E-4</v>
      </c>
      <c r="AO60" s="6">
        <v>-6.4648604172845841E-4</v>
      </c>
      <c r="AP60" s="6">
        <v>3.0395102199177165E-3</v>
      </c>
      <c r="AQ60" s="6">
        <v>2.9391521457908711E-3</v>
      </c>
      <c r="AR60" s="6">
        <v>4.0450502720660812E-3</v>
      </c>
      <c r="AS60" s="6">
        <v>3.4053293794160467E-3</v>
      </c>
      <c r="AT60" s="6">
        <v>2.7353148500695564E-3</v>
      </c>
      <c r="AU60" s="6">
        <v>2.5546277990662128E-3</v>
      </c>
      <c r="AV60" s="6">
        <v>9.0589232252217211E-2</v>
      </c>
      <c r="AW60" s="6">
        <v>7.9490020788859674E-3</v>
      </c>
      <c r="AY60" s="4" t="s">
        <v>4</v>
      </c>
      <c r="AZ60" s="12">
        <v>9.1960674476376056E-2</v>
      </c>
      <c r="BB60" s="4" t="s">
        <v>4</v>
      </c>
      <c r="BC60" s="12">
        <v>0</v>
      </c>
    </row>
    <row r="61" spans="1:55" x14ac:dyDescent="0.3">
      <c r="A61" s="1">
        <v>43842</v>
      </c>
      <c r="B61" s="3">
        <v>29001.720700000002</v>
      </c>
      <c r="C61" s="3">
        <v>1.0005999999999999</v>
      </c>
      <c r="D61" s="3">
        <v>3756.07</v>
      </c>
      <c r="E61" s="3">
        <v>3256.9299000000001</v>
      </c>
      <c r="F61" s="3">
        <v>78.12</v>
      </c>
      <c r="G61" s="3">
        <v>48.52</v>
      </c>
      <c r="H61" s="3">
        <v>1893.1</v>
      </c>
      <c r="I61" s="3">
        <v>1751.88</v>
      </c>
      <c r="J61" s="3">
        <v>16.626300000000001</v>
      </c>
      <c r="K61" s="3">
        <v>123.2186</v>
      </c>
      <c r="L61" s="3">
        <v>18183.132799999999</v>
      </c>
      <c r="M61" s="3">
        <v>35.156700000000001</v>
      </c>
      <c r="N61" s="3">
        <v>134.9984</v>
      </c>
      <c r="O61" s="3">
        <v>1978.934</v>
      </c>
      <c r="P61" s="3">
        <v>272.4348</v>
      </c>
      <c r="R61" s="6">
        <f t="shared" si="3"/>
        <v>1.1044721726952798</v>
      </c>
      <c r="S61" s="6">
        <f t="shared" si="4"/>
        <v>3.9992001599675753E-4</v>
      </c>
      <c r="T61" s="6">
        <f t="shared" si="5"/>
        <v>0.14865931081725781</v>
      </c>
      <c r="U61" s="6">
        <f t="shared" si="6"/>
        <v>7.2717094765314627E-2</v>
      </c>
      <c r="V61" s="6">
        <f t="shared" si="7"/>
        <v>0.13348810214741724</v>
      </c>
      <c r="W61" s="6">
        <f t="shared" si="8"/>
        <v>0.35568594579491486</v>
      </c>
      <c r="X61" s="6">
        <f t="shared" si="9"/>
        <v>8.3626291679981257E-3</v>
      </c>
      <c r="Y61" s="6">
        <f t="shared" si="10"/>
        <v>8.0733616695763732E-2</v>
      </c>
      <c r="Z61" s="6">
        <f t="shared" si="11"/>
        <v>0.20038553729748476</v>
      </c>
      <c r="AA61" s="6">
        <f t="shared" si="12"/>
        <v>0.30813084429647608</v>
      </c>
      <c r="AB61" s="6">
        <f t="shared" si="13"/>
        <v>8.0110747283030248E-2</v>
      </c>
      <c r="AC61" s="6">
        <f t="shared" si="14"/>
        <v>0.10537237504441088</v>
      </c>
      <c r="AD61" s="6">
        <f t="shared" si="15"/>
        <v>2.0512545271607063E-2</v>
      </c>
      <c r="AE61" s="6">
        <f t="shared" si="16"/>
        <v>-3.3682111340721743E-2</v>
      </c>
      <c r="AF61" s="6">
        <f t="shared" si="17"/>
        <v>0.45284070335385218</v>
      </c>
      <c r="AH61" s="4" t="s">
        <v>25</v>
      </c>
      <c r="AI61" s="6">
        <v>3.1205027656519564E-2</v>
      </c>
      <c r="AJ61" s="6">
        <v>9.5013478304070822E-5</v>
      </c>
      <c r="AK61" s="6">
        <v>5.261918487960919E-3</v>
      </c>
      <c r="AL61" s="6">
        <v>2.0079880674678265E-3</v>
      </c>
      <c r="AM61" s="6">
        <v>7.5675784057809316E-3</v>
      </c>
      <c r="AN61" s="6">
        <v>1.4739413156550278E-2</v>
      </c>
      <c r="AO61" s="6">
        <v>-2.6241250749234118E-3</v>
      </c>
      <c r="AP61" s="6">
        <v>5.476107430198756E-3</v>
      </c>
      <c r="AQ61" s="6">
        <v>5.3051005016358579E-3</v>
      </c>
      <c r="AR61" s="6">
        <v>1.2507472173537093E-2</v>
      </c>
      <c r="AS61" s="6">
        <v>4.7943552117269833E-3</v>
      </c>
      <c r="AT61" s="6">
        <v>9.3860319800396315E-4</v>
      </c>
      <c r="AU61" s="6">
        <v>9.3511806012550676E-4</v>
      </c>
      <c r="AV61" s="6">
        <v>7.9490020788859674E-3</v>
      </c>
      <c r="AW61" s="6">
        <v>0.19961011288770425</v>
      </c>
      <c r="AY61" s="4" t="s">
        <v>7</v>
      </c>
      <c r="AZ61" s="12">
        <v>0.35758878822401413</v>
      </c>
      <c r="BB61" s="4" t="s">
        <v>7</v>
      </c>
      <c r="BC61" s="12">
        <v>0.10026153169106242</v>
      </c>
    </row>
    <row r="62" spans="1:55" x14ac:dyDescent="0.3">
      <c r="A62" s="1">
        <v>44197</v>
      </c>
      <c r="B62" s="3">
        <v>33114.359400000001</v>
      </c>
      <c r="C62" s="3">
        <v>1.0007999999999999</v>
      </c>
      <c r="D62" s="3">
        <v>3714.24</v>
      </c>
      <c r="E62" s="3">
        <v>3206.2</v>
      </c>
      <c r="F62" s="3">
        <v>80.64</v>
      </c>
      <c r="G62" s="3">
        <v>52.2</v>
      </c>
      <c r="H62" s="3">
        <v>1847.3</v>
      </c>
      <c r="I62" s="3">
        <v>1835.74</v>
      </c>
      <c r="J62" s="3">
        <v>16.557700000000001</v>
      </c>
      <c r="K62" s="3">
        <v>124.7701</v>
      </c>
      <c r="L62" s="3">
        <v>16867.863300000001</v>
      </c>
      <c r="M62" s="3">
        <v>34.287500000000001</v>
      </c>
      <c r="N62" s="3">
        <v>124.3937</v>
      </c>
      <c r="O62" s="3">
        <v>1836.0436</v>
      </c>
      <c r="P62" s="3">
        <v>279.51929999999999</v>
      </c>
      <c r="R62" s="6">
        <f t="shared" si="3"/>
        <v>0.14180671355820618</v>
      </c>
      <c r="S62" s="6">
        <f t="shared" si="4"/>
        <v>1.9988007195670399E-4</v>
      </c>
      <c r="T62" s="6">
        <f t="shared" si="5"/>
        <v>-1.1136640158463607E-2</v>
      </c>
      <c r="U62" s="6">
        <f t="shared" si="6"/>
        <v>-1.557598768091395E-2</v>
      </c>
      <c r="V62" s="6">
        <f t="shared" si="7"/>
        <v>3.2258064516129004E-2</v>
      </c>
      <c r="W62" s="6">
        <f t="shared" si="8"/>
        <v>7.5845012366034581E-2</v>
      </c>
      <c r="X62" s="6">
        <f t="shared" si="9"/>
        <v>-2.4193122391844013E-2</v>
      </c>
      <c r="Y62" s="6">
        <f t="shared" si="10"/>
        <v>4.7868575473205777E-2</v>
      </c>
      <c r="Z62" s="6">
        <f t="shared" si="11"/>
        <v>-4.1259931554223916E-3</v>
      </c>
      <c r="AA62" s="6">
        <f t="shared" si="12"/>
        <v>1.2591443174975181E-2</v>
      </c>
      <c r="AB62" s="6">
        <f t="shared" si="13"/>
        <v>-7.2334592419629584E-2</v>
      </c>
      <c r="AC62" s="6">
        <f t="shared" si="14"/>
        <v>-2.4723594649099567E-2</v>
      </c>
      <c r="AD62" s="6">
        <f t="shared" si="15"/>
        <v>-7.8554264346836766E-2</v>
      </c>
      <c r="AE62" s="6">
        <f t="shared" si="16"/>
        <v>-7.2205743091987906E-2</v>
      </c>
      <c r="AF62" s="6">
        <f t="shared" si="17"/>
        <v>2.6004387104731075E-2</v>
      </c>
      <c r="AY62" s="4" t="s">
        <v>10</v>
      </c>
      <c r="AZ62" s="12">
        <v>8.339586033247684E-2</v>
      </c>
      <c r="BB62" s="4" t="s">
        <v>10</v>
      </c>
      <c r="BC62" s="12">
        <v>1.7596974046515449E-2</v>
      </c>
    </row>
    <row r="63" spans="1:55" x14ac:dyDescent="0.3">
      <c r="A63" s="1">
        <v>44198</v>
      </c>
      <c r="B63" s="3">
        <v>45137.769500000002</v>
      </c>
      <c r="C63" s="3">
        <v>1.0021</v>
      </c>
      <c r="D63" s="3">
        <v>3811.15</v>
      </c>
      <c r="E63" s="3">
        <v>3092.9299000000001</v>
      </c>
      <c r="F63" s="3">
        <v>87.82</v>
      </c>
      <c r="G63" s="3">
        <v>61.5</v>
      </c>
      <c r="H63" s="3">
        <v>1728.1</v>
      </c>
      <c r="I63" s="3">
        <v>2036.86</v>
      </c>
      <c r="J63" s="3">
        <v>16.793099999999999</v>
      </c>
      <c r="K63" s="3">
        <v>143.7371</v>
      </c>
      <c r="L63" s="3">
        <v>15920.257799999999</v>
      </c>
      <c r="M63" s="3">
        <v>32.3337</v>
      </c>
      <c r="N63" s="3">
        <v>120.5757</v>
      </c>
      <c r="O63" s="3">
        <v>2079.1118000000001</v>
      </c>
      <c r="P63" s="3">
        <v>386.58089999999999</v>
      </c>
      <c r="R63" s="6">
        <f t="shared" si="3"/>
        <v>0.36308750396663259</v>
      </c>
      <c r="S63" s="6">
        <f t="shared" si="4"/>
        <v>1.298960831334961E-3</v>
      </c>
      <c r="T63" s="6">
        <f t="shared" si="5"/>
        <v>2.6091474971999817E-2</v>
      </c>
      <c r="U63" s="6">
        <f t="shared" si="6"/>
        <v>-3.5328457363857479E-2</v>
      </c>
      <c r="V63" s="6">
        <f t="shared" si="7"/>
        <v>8.9037698412698374E-2</v>
      </c>
      <c r="W63" s="6">
        <f t="shared" si="8"/>
        <v>0.17816091954022983</v>
      </c>
      <c r="X63" s="6">
        <f t="shared" si="9"/>
        <v>-6.4526606398527586E-2</v>
      </c>
      <c r="Y63" s="6">
        <f t="shared" si="10"/>
        <v>0.10955799840936065</v>
      </c>
      <c r="Z63" s="6">
        <f t="shared" si="11"/>
        <v>1.421695042185811E-2</v>
      </c>
      <c r="AA63" s="6">
        <f t="shared" si="12"/>
        <v>0.15201558706773488</v>
      </c>
      <c r="AB63" s="6">
        <f t="shared" si="13"/>
        <v>-5.61781586171618E-2</v>
      </c>
      <c r="AC63" s="6">
        <f t="shared" si="14"/>
        <v>-5.6982865475756483E-2</v>
      </c>
      <c r="AD63" s="6">
        <f t="shared" si="15"/>
        <v>-3.0692872709791597E-2</v>
      </c>
      <c r="AE63" s="6">
        <f t="shared" si="16"/>
        <v>0.13238694331659673</v>
      </c>
      <c r="AF63" s="6">
        <f t="shared" si="17"/>
        <v>0.38302042113013313</v>
      </c>
      <c r="AY63" s="4" t="s">
        <v>11</v>
      </c>
      <c r="AZ63" s="12">
        <v>7.231976594933627E-2</v>
      </c>
      <c r="BB63" s="4" t="s">
        <v>11</v>
      </c>
      <c r="BC63" s="12">
        <v>2.3634486385452506E-2</v>
      </c>
    </row>
    <row r="64" spans="1:55" x14ac:dyDescent="0.3">
      <c r="A64" s="1">
        <v>44199</v>
      </c>
      <c r="B64" s="3">
        <v>58918.832000000002</v>
      </c>
      <c r="C64" s="3">
        <v>1</v>
      </c>
      <c r="D64" s="3">
        <v>3972.89</v>
      </c>
      <c r="E64" s="3">
        <v>3094.0801000000001</v>
      </c>
      <c r="F64" s="3">
        <v>80.88</v>
      </c>
      <c r="G64" s="3">
        <v>59.16</v>
      </c>
      <c r="H64" s="3">
        <v>1713.8</v>
      </c>
      <c r="I64" s="3">
        <v>2068.6298999999999</v>
      </c>
      <c r="J64" s="3">
        <v>18.362500000000001</v>
      </c>
      <c r="K64" s="3">
        <v>148.679</v>
      </c>
      <c r="L64" s="3">
        <v>16971.8789</v>
      </c>
      <c r="M64" s="3">
        <v>34.979100000000003</v>
      </c>
      <c r="N64" s="3">
        <v>132.19110000000001</v>
      </c>
      <c r="O64" s="3">
        <v>1996.6768</v>
      </c>
      <c r="P64" s="3">
        <v>360.96730000000002</v>
      </c>
      <c r="R64" s="6">
        <f t="shared" si="3"/>
        <v>0.30531110980129395</v>
      </c>
      <c r="S64" s="6">
        <f t="shared" si="4"/>
        <v>-2.0955992415926383E-3</v>
      </c>
      <c r="T64" s="6">
        <f t="shared" si="5"/>
        <v>4.2438634008107767E-2</v>
      </c>
      <c r="U64" s="6">
        <f t="shared" si="6"/>
        <v>3.7188039728941469E-4</v>
      </c>
      <c r="V64" s="6">
        <f t="shared" si="7"/>
        <v>-7.9025278979731217E-2</v>
      </c>
      <c r="W64" s="6">
        <f t="shared" si="8"/>
        <v>-3.8048780487804912E-2</v>
      </c>
      <c r="X64" s="6">
        <f t="shared" si="9"/>
        <v>-8.274984086569015E-3</v>
      </c>
      <c r="Y64" s="6">
        <f t="shared" si="10"/>
        <v>1.5597488290800543E-2</v>
      </c>
      <c r="Z64" s="6">
        <f t="shared" si="11"/>
        <v>9.3455049990770034E-2</v>
      </c>
      <c r="AA64" s="6">
        <f t="shared" si="12"/>
        <v>3.4381520150330136E-2</v>
      </c>
      <c r="AB64" s="6">
        <f t="shared" si="13"/>
        <v>6.6055532090692592E-2</v>
      </c>
      <c r="AC64" s="6">
        <f t="shared" si="14"/>
        <v>8.1815567039961401E-2</v>
      </c>
      <c r="AD64" s="6">
        <f t="shared" si="15"/>
        <v>9.6332843184820938E-2</v>
      </c>
      <c r="AE64" s="6">
        <f t="shared" si="16"/>
        <v>-3.9649142484786126E-2</v>
      </c>
      <c r="AF64" s="6">
        <f t="shared" si="17"/>
        <v>-6.6256765401498052E-2</v>
      </c>
      <c r="AY64" s="4" t="s">
        <v>12</v>
      </c>
      <c r="AZ64" s="12">
        <v>0.29134124582964332</v>
      </c>
      <c r="BB64" s="4" t="s">
        <v>12</v>
      </c>
      <c r="BC64" s="12">
        <v>9.2468079371318332E-2</v>
      </c>
    </row>
    <row r="65" spans="1:55" x14ac:dyDescent="0.3">
      <c r="A65" s="1">
        <v>44200</v>
      </c>
      <c r="B65" s="3">
        <v>57750.175799999997</v>
      </c>
      <c r="C65" s="3">
        <v>1</v>
      </c>
      <c r="D65" s="3">
        <v>4181.17</v>
      </c>
      <c r="E65" s="3">
        <v>3467.4198999999999</v>
      </c>
      <c r="F65" s="3">
        <v>87.43</v>
      </c>
      <c r="G65" s="3">
        <v>63.58</v>
      </c>
      <c r="H65" s="3">
        <v>1767.3</v>
      </c>
      <c r="I65" s="3">
        <v>2410.1201000000001</v>
      </c>
      <c r="J65" s="3">
        <v>17.7348</v>
      </c>
      <c r="K65" s="3">
        <v>150.22219999999999</v>
      </c>
      <c r="L65" s="3">
        <v>16125.569299999999</v>
      </c>
      <c r="M65" s="3">
        <v>37.315600000000003</v>
      </c>
      <c r="N65" s="3">
        <v>130.22909999999999</v>
      </c>
      <c r="O65" s="3">
        <v>1988.1043999999999</v>
      </c>
      <c r="P65" s="3">
        <v>350.26620000000003</v>
      </c>
      <c r="R65" s="6">
        <f t="shared" si="3"/>
        <v>-1.9835019811662358E-2</v>
      </c>
      <c r="S65" s="6">
        <f t="shared" si="4"/>
        <v>0</v>
      </c>
      <c r="T65" s="6">
        <f t="shared" si="5"/>
        <v>5.242531255584737E-2</v>
      </c>
      <c r="U65" s="6">
        <f t="shared" si="6"/>
        <v>0.1206626163298099</v>
      </c>
      <c r="V65" s="6">
        <f t="shared" si="7"/>
        <v>8.0984174085064531E-2</v>
      </c>
      <c r="W65" s="6">
        <f t="shared" si="8"/>
        <v>7.4712643678160884E-2</v>
      </c>
      <c r="X65" s="6">
        <f t="shared" si="9"/>
        <v>3.1217178200490192E-2</v>
      </c>
      <c r="Y65" s="6">
        <f t="shared" si="10"/>
        <v>0.16508037517972651</v>
      </c>
      <c r="Z65" s="6">
        <f t="shared" si="11"/>
        <v>-3.4183798502382623E-2</v>
      </c>
      <c r="AA65" s="6">
        <f t="shared" si="12"/>
        <v>1.0379407986332856E-2</v>
      </c>
      <c r="AB65" s="6">
        <f t="shared" si="13"/>
        <v>-4.9865404118574097E-2</v>
      </c>
      <c r="AC65" s="6">
        <f t="shared" si="14"/>
        <v>6.6797030226620979E-2</v>
      </c>
      <c r="AD65" s="6">
        <f t="shared" si="15"/>
        <v>-1.4842148979772651E-2</v>
      </c>
      <c r="AE65" s="6">
        <f t="shared" si="16"/>
        <v>-4.2933338034477631E-3</v>
      </c>
      <c r="AF65" s="6">
        <f t="shared" si="17"/>
        <v>-2.9645621639411646E-2</v>
      </c>
      <c r="AY65" s="4" t="s">
        <v>13</v>
      </c>
      <c r="AZ65" s="12">
        <v>0.60126193355636004</v>
      </c>
      <c r="BB65" s="4" t="s">
        <v>13</v>
      </c>
      <c r="BC65" s="12">
        <v>0.17830048789302849</v>
      </c>
    </row>
    <row r="66" spans="1:55" x14ac:dyDescent="0.3">
      <c r="A66" s="1">
        <v>44201</v>
      </c>
      <c r="B66" s="3">
        <v>37332.855499999998</v>
      </c>
      <c r="C66" s="3">
        <v>1.0004999999999999</v>
      </c>
      <c r="D66" s="3">
        <v>4204.1099999999997</v>
      </c>
      <c r="E66" s="3">
        <v>3223.0700999999999</v>
      </c>
      <c r="F66" s="3">
        <v>82.12</v>
      </c>
      <c r="G66" s="3">
        <v>66.319999999999993</v>
      </c>
      <c r="H66" s="3">
        <v>1902.5</v>
      </c>
      <c r="I66" s="3">
        <v>2411.5601000000001</v>
      </c>
      <c r="J66" s="3">
        <v>18.970700000000001</v>
      </c>
      <c r="K66" s="3">
        <v>161.3537</v>
      </c>
      <c r="L66" s="3">
        <v>17591.4395</v>
      </c>
      <c r="M66" s="3">
        <v>37.392800000000001</v>
      </c>
      <c r="N66" s="3">
        <v>132.46690000000001</v>
      </c>
      <c r="O66" s="3">
        <v>2153.3728000000001</v>
      </c>
      <c r="P66" s="3">
        <v>420.46800000000002</v>
      </c>
      <c r="R66" s="6">
        <f t="shared" si="3"/>
        <v>-0.35354559561358079</v>
      </c>
      <c r="S66" s="6">
        <f t="shared" si="4"/>
        <v>4.9999999999994493E-4</v>
      </c>
      <c r="T66" s="6">
        <f t="shared" si="5"/>
        <v>5.4865025818131574E-3</v>
      </c>
      <c r="U66" s="6">
        <f t="shared" si="6"/>
        <v>-7.0470207545385577E-2</v>
      </c>
      <c r="V66" s="6">
        <f t="shared" si="7"/>
        <v>-6.073430172709593E-2</v>
      </c>
      <c r="W66" s="6">
        <f t="shared" si="8"/>
        <v>4.3095312991506596E-2</v>
      </c>
      <c r="X66" s="6">
        <f t="shared" si="9"/>
        <v>7.6500877044078486E-2</v>
      </c>
      <c r="Y66" s="6">
        <f t="shared" si="10"/>
        <v>5.9748059858089064E-4</v>
      </c>
      <c r="Z66" s="6">
        <f t="shared" si="11"/>
        <v>6.9687845366172674E-2</v>
      </c>
      <c r="AA66" s="6">
        <f t="shared" si="12"/>
        <v>7.4100232855064174E-2</v>
      </c>
      <c r="AB66" s="6">
        <f t="shared" si="13"/>
        <v>9.0903469684012972E-2</v>
      </c>
      <c r="AC66" s="6">
        <f t="shared" si="14"/>
        <v>2.0688398417818554E-3</v>
      </c>
      <c r="AD66" s="6">
        <f t="shared" si="15"/>
        <v>1.7183563427836113E-2</v>
      </c>
      <c r="AE66" s="6">
        <f t="shared" si="16"/>
        <v>8.3128632480266251E-2</v>
      </c>
      <c r="AF66" s="6">
        <f t="shared" si="17"/>
        <v>0.20042413455823027</v>
      </c>
      <c r="AY66" s="4" t="s">
        <v>16</v>
      </c>
      <c r="AZ66" s="12">
        <v>0.34776340950306411</v>
      </c>
      <c r="BB66" s="4" t="s">
        <v>16</v>
      </c>
      <c r="BC66" s="12">
        <v>9.8680229469468833E-2</v>
      </c>
    </row>
    <row r="67" spans="1:55" x14ac:dyDescent="0.3">
      <c r="A67" s="1">
        <v>44202</v>
      </c>
      <c r="B67" s="3">
        <v>35040.835899999998</v>
      </c>
      <c r="C67" s="3">
        <v>1.0002</v>
      </c>
      <c r="D67" s="3">
        <v>4297.5</v>
      </c>
      <c r="E67" s="3">
        <v>3440.1599000000001</v>
      </c>
      <c r="F67" s="3">
        <v>84.03</v>
      </c>
      <c r="G67" s="3">
        <v>73.47</v>
      </c>
      <c r="H67" s="3">
        <v>1770.8</v>
      </c>
      <c r="I67" s="3">
        <v>2506.3200999999999</v>
      </c>
      <c r="J67" s="3">
        <v>21.004100000000001</v>
      </c>
      <c r="K67" s="3">
        <v>152.8066</v>
      </c>
      <c r="L67" s="3">
        <v>17529.2559</v>
      </c>
      <c r="M67" s="3">
        <v>38.180500000000002</v>
      </c>
      <c r="N67" s="3">
        <v>132.5455</v>
      </c>
      <c r="O67" s="3">
        <v>2103.8818000000001</v>
      </c>
      <c r="P67" s="3">
        <v>415.36509999999998</v>
      </c>
      <c r="R67" s="6">
        <f t="shared" si="3"/>
        <v>-6.1394167933390476E-2</v>
      </c>
      <c r="S67" s="6">
        <f t="shared" si="4"/>
        <v>-2.9985007496247107E-4</v>
      </c>
      <c r="T67" s="6">
        <f t="shared" si="5"/>
        <v>2.221397632316946E-2</v>
      </c>
      <c r="U67" s="6">
        <f t="shared" si="6"/>
        <v>6.7354973135706819E-2</v>
      </c>
      <c r="V67" s="6">
        <f t="shared" si="7"/>
        <v>2.3258645884072005E-2</v>
      </c>
      <c r="W67" s="6">
        <f t="shared" si="8"/>
        <v>0.10781061519903501</v>
      </c>
      <c r="X67" s="6">
        <f t="shared" si="9"/>
        <v>-6.922470433639949E-2</v>
      </c>
      <c r="Y67" s="6">
        <f t="shared" si="10"/>
        <v>3.92940652816407E-2</v>
      </c>
      <c r="Z67" s="6">
        <f t="shared" si="11"/>
        <v>0.10718634525874116</v>
      </c>
      <c r="AA67" s="6">
        <f t="shared" si="12"/>
        <v>-5.2971205494512952E-2</v>
      </c>
      <c r="AB67" s="6">
        <f t="shared" si="13"/>
        <v>-3.5348784276579837E-3</v>
      </c>
      <c r="AC67" s="6">
        <f t="shared" si="14"/>
        <v>2.1065552726728276E-2</v>
      </c>
      <c r="AD67" s="6">
        <f t="shared" si="15"/>
        <v>5.9335577415930985E-4</v>
      </c>
      <c r="AE67" s="6">
        <f t="shared" si="16"/>
        <v>-2.2983015295818698E-2</v>
      </c>
      <c r="AF67" s="6">
        <f t="shared" si="17"/>
        <v>-1.2136238667389776E-2</v>
      </c>
      <c r="AY67" s="4" t="s">
        <v>18</v>
      </c>
      <c r="AZ67" s="12">
        <v>0.18319024189444447</v>
      </c>
      <c r="BB67" s="4" t="s">
        <v>18</v>
      </c>
      <c r="BC67" s="12">
        <v>4.8586218693191477E-2</v>
      </c>
    </row>
    <row r="68" spans="1:55" x14ac:dyDescent="0.3">
      <c r="A68" s="1">
        <v>44203</v>
      </c>
      <c r="B68" s="3">
        <v>41626.195299999999</v>
      </c>
      <c r="C68" s="3">
        <v>1.0003</v>
      </c>
      <c r="D68" s="3">
        <v>4395.26</v>
      </c>
      <c r="E68" s="3">
        <v>3327.5900999999999</v>
      </c>
      <c r="F68" s="3">
        <v>89.83</v>
      </c>
      <c r="G68" s="3">
        <v>73.95</v>
      </c>
      <c r="H68" s="3">
        <v>1812.6</v>
      </c>
      <c r="I68" s="3">
        <v>2704.4198999999999</v>
      </c>
      <c r="J68" s="3">
        <v>21.925899999999999</v>
      </c>
      <c r="K68" s="3">
        <v>149.11259999999999</v>
      </c>
      <c r="L68" s="3">
        <v>17598.4961</v>
      </c>
      <c r="M68" s="3">
        <v>41.739199999999997</v>
      </c>
      <c r="N68" s="3">
        <v>139.7165</v>
      </c>
      <c r="O68" s="3">
        <v>2035.3</v>
      </c>
      <c r="P68" s="3">
        <v>431.8</v>
      </c>
      <c r="R68" s="6">
        <f t="shared" si="3"/>
        <v>0.18793385576740773</v>
      </c>
      <c r="S68" s="6">
        <f t="shared" si="4"/>
        <v>9.9980003999133871E-5</v>
      </c>
      <c r="T68" s="6">
        <f t="shared" si="5"/>
        <v>2.274810936591054E-2</v>
      </c>
      <c r="U68" s="6">
        <f t="shared" si="6"/>
        <v>-3.2722258055504994E-2</v>
      </c>
      <c r="V68" s="6">
        <f t="shared" si="7"/>
        <v>6.9022967987623529E-2</v>
      </c>
      <c r="W68" s="6">
        <f t="shared" si="8"/>
        <v>6.5332788893426308E-3</v>
      </c>
      <c r="X68" s="6">
        <f t="shared" si="9"/>
        <v>2.3605150214592197E-2</v>
      </c>
      <c r="Y68" s="6">
        <f t="shared" si="10"/>
        <v>7.9040103456856858E-2</v>
      </c>
      <c r="Z68" s="6">
        <f t="shared" si="11"/>
        <v>4.388666974543054E-2</v>
      </c>
      <c r="AA68" s="6">
        <f t="shared" si="12"/>
        <v>-2.4174348490183073E-2</v>
      </c>
      <c r="AB68" s="6">
        <f t="shared" si="13"/>
        <v>3.9499794169814972E-3</v>
      </c>
      <c r="AC68" s="6">
        <f t="shared" si="14"/>
        <v>9.3207265488927549E-2</v>
      </c>
      <c r="AD68" s="6">
        <f t="shared" si="15"/>
        <v>5.4102176233821631E-2</v>
      </c>
      <c r="AE68" s="6">
        <f t="shared" si="16"/>
        <v>-3.2597743846636273E-2</v>
      </c>
      <c r="AF68" s="6">
        <f t="shared" si="17"/>
        <v>3.9567358933141117E-2</v>
      </c>
      <c r="AY68" s="4" t="s">
        <v>20</v>
      </c>
      <c r="AZ68" s="12">
        <v>0.36088302641565478</v>
      </c>
      <c r="BB68" s="4" t="s">
        <v>20</v>
      </c>
      <c r="BC68" s="12">
        <v>0.10966581154050674</v>
      </c>
    </row>
    <row r="69" spans="1:55" x14ac:dyDescent="0.3">
      <c r="A69" s="1">
        <v>44205</v>
      </c>
      <c r="B69" s="3">
        <v>43790.894500000002</v>
      </c>
      <c r="C69" s="3">
        <v>1.0002</v>
      </c>
      <c r="D69" s="3">
        <v>4307.54</v>
      </c>
      <c r="E69" s="3">
        <v>3285.04</v>
      </c>
      <c r="F69" s="3">
        <v>107.8</v>
      </c>
      <c r="G69" s="3">
        <v>75.03</v>
      </c>
      <c r="H69" s="3">
        <v>1755.3</v>
      </c>
      <c r="I69" s="3">
        <v>2665.3101000000001</v>
      </c>
      <c r="J69" s="3">
        <v>22.0548</v>
      </c>
      <c r="K69" s="3">
        <v>161.74</v>
      </c>
      <c r="L69" s="3">
        <v>19331.142599999999</v>
      </c>
      <c r="M69" s="3">
        <v>42.314</v>
      </c>
      <c r="N69" s="3">
        <v>138.19290000000001</v>
      </c>
      <c r="O69" s="3">
        <v>2519.25</v>
      </c>
      <c r="P69" s="3">
        <v>453</v>
      </c>
      <c r="R69" s="6">
        <f t="shared" ref="R69:R74" si="21">((B69/B68)-1)</f>
        <v>5.2003292263417711E-2</v>
      </c>
      <c r="S69" s="6">
        <f t="shared" ref="S69:S74" si="22">((C69/C68)-1)</f>
        <v>-9.997000899730768E-5</v>
      </c>
      <c r="T69" s="6">
        <f t="shared" ref="T69:T74" si="23">((D69/D68)-1)</f>
        <v>-1.9957863698620848E-2</v>
      </c>
      <c r="U69" s="6">
        <f t="shared" ref="U69:U74" si="24">((E69/E68)-1)</f>
        <v>-1.2787061723738113E-2</v>
      </c>
      <c r="V69" s="6">
        <f t="shared" ref="V69:V74" si="25">((F69/F68)-1)</f>
        <v>0.20004452855393517</v>
      </c>
      <c r="W69" s="6">
        <f t="shared" ref="W69:W74" si="26">((G69/G68)-1)</f>
        <v>1.4604462474645086E-2</v>
      </c>
      <c r="X69" s="6">
        <f t="shared" ref="X69:X74" si="27">((H69/H68)-1)</f>
        <v>-3.1612048990400488E-2</v>
      </c>
      <c r="Y69" s="6">
        <f t="shared" ref="Y69:Y74" si="28">((I69/I68)-1)</f>
        <v>-1.446143773753461E-2</v>
      </c>
      <c r="Z69" s="6">
        <f t="shared" ref="Z69:Z74" si="29">((J69/J68)-1)</f>
        <v>5.8788920865278094E-3</v>
      </c>
      <c r="AA69" s="6">
        <f t="shared" ref="AA69:AA74" si="30">((K69/K68)-1)</f>
        <v>8.4683655170656458E-2</v>
      </c>
      <c r="AB69" s="6">
        <f t="shared" ref="AB69:AB74" si="31">((L69/L68)-1)</f>
        <v>9.8454236666279726E-2</v>
      </c>
      <c r="AC69" s="6">
        <f t="shared" ref="AC69:AC74" si="32">((M69/M68)-1)</f>
        <v>1.3771227047955081E-2</v>
      </c>
      <c r="AD69" s="6">
        <f t="shared" ref="AD69:AD74" si="33">((N69/N68)-1)</f>
        <v>-1.0904939645639433E-2</v>
      </c>
      <c r="AE69" s="6">
        <f t="shared" ref="AE69:AE74" si="34">((O69/O68)-1)</f>
        <v>0.23777821451383097</v>
      </c>
      <c r="AF69" s="6">
        <f t="shared" ref="AF69:AF74" si="35">((P69/P68)-1)</f>
        <v>4.9096804075961176E-2</v>
      </c>
      <c r="AY69" s="4" t="s">
        <v>22</v>
      </c>
      <c r="AZ69" s="12">
        <v>6.3648782262425915E-2</v>
      </c>
      <c r="BB69" s="4" t="s">
        <v>22</v>
      </c>
      <c r="BC69" s="12">
        <v>6.5134858348194916E-3</v>
      </c>
    </row>
    <row r="70" spans="1:55" x14ac:dyDescent="0.3">
      <c r="A70" s="1">
        <v>44206</v>
      </c>
      <c r="B70" s="3">
        <v>61318.957000000002</v>
      </c>
      <c r="C70" s="3">
        <v>1.0004</v>
      </c>
      <c r="D70" s="3">
        <v>4605.38</v>
      </c>
      <c r="E70" s="3">
        <v>3372.4299000000001</v>
      </c>
      <c r="F70" s="3">
        <v>114.85</v>
      </c>
      <c r="G70" s="3">
        <v>83.57</v>
      </c>
      <c r="H70" s="3">
        <v>1783</v>
      </c>
      <c r="I70" s="3">
        <v>2965.4099000000001</v>
      </c>
      <c r="J70" s="3">
        <v>22.084499999999998</v>
      </c>
      <c r="K70" s="3">
        <v>167.86619999999999</v>
      </c>
      <c r="L70" s="3">
        <v>18888.363300000001</v>
      </c>
      <c r="M70" s="3">
        <v>43.032200000000003</v>
      </c>
      <c r="N70" s="3">
        <v>141.34620000000001</v>
      </c>
      <c r="O70" s="3">
        <v>2536.25</v>
      </c>
      <c r="P70" s="3">
        <v>502.15</v>
      </c>
      <c r="R70" s="6">
        <f t="shared" si="21"/>
        <v>0.40026728615922647</v>
      </c>
      <c r="S70" s="6">
        <f t="shared" si="22"/>
        <v>1.9996000799826774E-4</v>
      </c>
      <c r="T70" s="6">
        <f t="shared" si="23"/>
        <v>6.9143873301234615E-2</v>
      </c>
      <c r="U70" s="6">
        <f t="shared" si="24"/>
        <v>2.6602385359082437E-2</v>
      </c>
      <c r="V70" s="6">
        <f t="shared" si="25"/>
        <v>6.5398886827458202E-2</v>
      </c>
      <c r="W70" s="6">
        <f t="shared" si="26"/>
        <v>0.11382113821138207</v>
      </c>
      <c r="X70" s="6">
        <f t="shared" si="27"/>
        <v>1.5780778214550262E-2</v>
      </c>
      <c r="Y70" s="6">
        <f t="shared" si="28"/>
        <v>0.11259470333301924</v>
      </c>
      <c r="Z70" s="6">
        <f t="shared" si="29"/>
        <v>1.3466456281625572E-3</v>
      </c>
      <c r="AA70" s="6">
        <f t="shared" si="30"/>
        <v>3.7876839371831172E-2</v>
      </c>
      <c r="AB70" s="6">
        <f t="shared" si="31"/>
        <v>-2.2904973035582366E-2</v>
      </c>
      <c r="AC70" s="6">
        <f t="shared" si="32"/>
        <v>1.6973105827858381E-2</v>
      </c>
      <c r="AD70" s="6">
        <f t="shared" si="33"/>
        <v>2.2818104258612415E-2</v>
      </c>
      <c r="AE70" s="6">
        <f t="shared" si="34"/>
        <v>6.7480400912969252E-3</v>
      </c>
      <c r="AF70" s="6">
        <f t="shared" si="35"/>
        <v>0.10849889624724063</v>
      </c>
      <c r="AY70" s="4" t="s">
        <v>23</v>
      </c>
      <c r="AZ70" s="12">
        <v>0.54088825925902495</v>
      </c>
      <c r="BB70" s="4" t="s">
        <v>23</v>
      </c>
      <c r="BC70" s="12">
        <v>0.15343079086735517</v>
      </c>
    </row>
    <row r="71" spans="1:55" x14ac:dyDescent="0.3">
      <c r="A71" s="1">
        <v>44207</v>
      </c>
      <c r="B71" s="3">
        <v>57005.425799999997</v>
      </c>
      <c r="C71" s="3">
        <v>1.0003</v>
      </c>
      <c r="D71" s="3">
        <v>4567</v>
      </c>
      <c r="E71" s="3">
        <v>3507.0700999999999</v>
      </c>
      <c r="F71" s="3">
        <v>111.65</v>
      </c>
      <c r="G71" s="3">
        <v>66.180000000000007</v>
      </c>
      <c r="H71" s="3">
        <v>1773.6</v>
      </c>
      <c r="I71" s="3">
        <v>2849.04</v>
      </c>
      <c r="J71" s="3">
        <v>22.58</v>
      </c>
      <c r="K71" s="3">
        <v>157.8836</v>
      </c>
      <c r="L71" s="3">
        <v>19152.550800000001</v>
      </c>
      <c r="M71" s="3">
        <v>52.860599999999998</v>
      </c>
      <c r="N71" s="3">
        <v>143.80369999999999</v>
      </c>
      <c r="O71" s="3">
        <v>2405.3998999999999</v>
      </c>
      <c r="P71" s="3">
        <v>460.55</v>
      </c>
      <c r="R71" s="6">
        <f t="shared" si="21"/>
        <v>-7.0345801870048241E-2</v>
      </c>
      <c r="S71" s="6">
        <f t="shared" si="22"/>
        <v>-9.9960015993549867E-5</v>
      </c>
      <c r="T71" s="6">
        <f t="shared" si="23"/>
        <v>-8.3337314184714906E-3</v>
      </c>
      <c r="U71" s="6">
        <f t="shared" si="24"/>
        <v>3.9923795006087337E-2</v>
      </c>
      <c r="V71" s="6">
        <f t="shared" si="25"/>
        <v>-2.7862429255550603E-2</v>
      </c>
      <c r="W71" s="6">
        <f t="shared" si="26"/>
        <v>-0.20808902716285738</v>
      </c>
      <c r="X71" s="6">
        <f t="shared" si="27"/>
        <v>-5.2720134604599123E-3</v>
      </c>
      <c r="Y71" s="6">
        <f t="shared" si="28"/>
        <v>-3.9242433229888407E-2</v>
      </c>
      <c r="Z71" s="6">
        <f t="shared" si="29"/>
        <v>2.2436550521859111E-2</v>
      </c>
      <c r="AA71" s="6">
        <f t="shared" si="30"/>
        <v>-5.9467599790785752E-2</v>
      </c>
      <c r="AB71" s="6">
        <f t="shared" si="31"/>
        <v>1.3986786245264504E-2</v>
      </c>
      <c r="AC71" s="6">
        <f t="shared" si="32"/>
        <v>0.2283964101300886</v>
      </c>
      <c r="AD71" s="6">
        <f t="shared" si="33"/>
        <v>1.7386388880634707E-2</v>
      </c>
      <c r="AE71" s="6">
        <f t="shared" si="34"/>
        <v>-5.1591956628881275E-2</v>
      </c>
      <c r="AF71" s="6">
        <f t="shared" si="35"/>
        <v>-8.284377178134017E-2</v>
      </c>
      <c r="AY71" s="4" t="s">
        <v>24</v>
      </c>
      <c r="AZ71" s="12">
        <v>0.38930387376296055</v>
      </c>
      <c r="BB71" s="4" t="s">
        <v>24</v>
      </c>
      <c r="BC71" s="12">
        <v>0.11817790292622743</v>
      </c>
    </row>
    <row r="72" spans="1:55" x14ac:dyDescent="0.3">
      <c r="A72" s="1">
        <v>44208</v>
      </c>
      <c r="B72" s="3">
        <v>46306.445299999999</v>
      </c>
      <c r="C72" s="3">
        <v>1.0002</v>
      </c>
      <c r="D72" s="3">
        <v>4766.18</v>
      </c>
      <c r="E72" s="3">
        <v>3334.3400999999999</v>
      </c>
      <c r="F72" s="3">
        <v>112.6</v>
      </c>
      <c r="G72" s="3">
        <v>75.209999999999994</v>
      </c>
      <c r="H72" s="3">
        <v>1827.5</v>
      </c>
      <c r="I72" s="3">
        <v>2893.5900999999999</v>
      </c>
      <c r="J72" s="3">
        <v>25.31</v>
      </c>
      <c r="K72" s="3">
        <v>157.40649999999999</v>
      </c>
      <c r="L72" s="3">
        <v>19705.699199999999</v>
      </c>
      <c r="M72" s="3">
        <v>58.604399999999998</v>
      </c>
      <c r="N72" s="3">
        <v>162.70169999999999</v>
      </c>
      <c r="O72" s="3">
        <v>2368.1498999999999</v>
      </c>
      <c r="P72" s="3">
        <v>460.45</v>
      </c>
      <c r="R72" s="6">
        <f t="shared" si="21"/>
        <v>-0.1876835467826643</v>
      </c>
      <c r="S72" s="6">
        <f t="shared" si="22"/>
        <v>-9.997000899730768E-5</v>
      </c>
      <c r="T72" s="6">
        <f t="shared" si="23"/>
        <v>4.3612874972629889E-2</v>
      </c>
      <c r="U72" s="6">
        <f t="shared" si="24"/>
        <v>-4.9251938248967453E-2</v>
      </c>
      <c r="V72" s="6">
        <f t="shared" si="25"/>
        <v>8.5087326466635194E-3</v>
      </c>
      <c r="W72" s="6">
        <f t="shared" si="26"/>
        <v>0.13644605621033534</v>
      </c>
      <c r="X72" s="6">
        <f t="shared" si="27"/>
        <v>3.0390166892196646E-2</v>
      </c>
      <c r="Y72" s="6">
        <f t="shared" si="28"/>
        <v>1.5636881195069119E-2</v>
      </c>
      <c r="Z72" s="6">
        <f t="shared" si="29"/>
        <v>0.12090345438441097</v>
      </c>
      <c r="AA72" s="6">
        <f t="shared" si="30"/>
        <v>-3.0218464742379769E-3</v>
      </c>
      <c r="AB72" s="6">
        <f t="shared" si="31"/>
        <v>2.8881186938295444E-2</v>
      </c>
      <c r="AC72" s="6">
        <f t="shared" si="32"/>
        <v>0.10865937957571425</v>
      </c>
      <c r="AD72" s="6">
        <f t="shared" si="33"/>
        <v>0.13141525565753875</v>
      </c>
      <c r="AE72" s="6">
        <f t="shared" si="34"/>
        <v>-1.5485990499958024E-2</v>
      </c>
      <c r="AF72" s="6">
        <f t="shared" si="35"/>
        <v>-2.17131690370298E-4</v>
      </c>
      <c r="AY72" s="4" t="s">
        <v>25</v>
      </c>
      <c r="AZ72" s="12">
        <v>1.3133483747632686E-2</v>
      </c>
      <c r="BB72" s="4" t="s">
        <v>25</v>
      </c>
      <c r="BC72" s="12">
        <v>0</v>
      </c>
    </row>
    <row r="73" spans="1:55" x14ac:dyDescent="0.3">
      <c r="A73" s="1">
        <v>44562</v>
      </c>
      <c r="B73" s="3">
        <v>38483.125</v>
      </c>
      <c r="C73" s="3">
        <v>1.0004999999999999</v>
      </c>
      <c r="D73" s="3">
        <v>4515.55</v>
      </c>
      <c r="E73" s="3">
        <v>2991.47</v>
      </c>
      <c r="F73" s="3">
        <v>127.57</v>
      </c>
      <c r="G73" s="3">
        <v>88.15</v>
      </c>
      <c r="H73" s="3">
        <v>1795</v>
      </c>
      <c r="I73" s="3">
        <v>2713.97</v>
      </c>
      <c r="J73" s="3">
        <v>23.57</v>
      </c>
      <c r="K73" s="3">
        <v>147.71459999999999</v>
      </c>
      <c r="L73" s="3">
        <v>18521.550800000001</v>
      </c>
      <c r="M73" s="3">
        <v>52.292400000000001</v>
      </c>
      <c r="N73" s="3">
        <v>159.58850000000001</v>
      </c>
      <c r="O73" s="3">
        <v>2386.6001000000001</v>
      </c>
      <c r="P73" s="3">
        <v>538.29999999999995</v>
      </c>
      <c r="R73" s="6">
        <f t="shared" si="21"/>
        <v>-0.16894668224511722</v>
      </c>
      <c r="S73" s="6">
        <f t="shared" si="22"/>
        <v>2.9994001199762366E-4</v>
      </c>
      <c r="T73" s="6">
        <f t="shared" si="23"/>
        <v>-5.2585089106999772E-2</v>
      </c>
      <c r="U73" s="6">
        <f t="shared" si="24"/>
        <v>-0.10282997226347734</v>
      </c>
      <c r="V73" s="6">
        <f t="shared" si="25"/>
        <v>0.13294849023090594</v>
      </c>
      <c r="W73" s="6">
        <f t="shared" si="26"/>
        <v>0.17205158888445693</v>
      </c>
      <c r="X73" s="6">
        <f t="shared" si="27"/>
        <v>-1.7783857729138153E-2</v>
      </c>
      <c r="Y73" s="6">
        <f t="shared" si="28"/>
        <v>-6.2075170909659971E-2</v>
      </c>
      <c r="Z73" s="6">
        <f t="shared" si="29"/>
        <v>-6.8747530620308139E-2</v>
      </c>
      <c r="AA73" s="6">
        <f t="shared" si="30"/>
        <v>-6.1572425535158959E-2</v>
      </c>
      <c r="AB73" s="6">
        <f t="shared" si="31"/>
        <v>-6.0091671347545894E-2</v>
      </c>
      <c r="AC73" s="6">
        <f t="shared" si="32"/>
        <v>-0.10770522349857681</v>
      </c>
      <c r="AD73" s="6">
        <f t="shared" si="33"/>
        <v>-1.9134403635610364E-2</v>
      </c>
      <c r="AE73" s="6">
        <f t="shared" si="34"/>
        <v>7.7909764073635923E-3</v>
      </c>
      <c r="AF73" s="6">
        <f t="shared" si="35"/>
        <v>0.16907373221848188</v>
      </c>
    </row>
    <row r="74" spans="1:55" x14ac:dyDescent="0.3">
      <c r="A74" s="1">
        <v>44563</v>
      </c>
      <c r="B74" s="3">
        <v>43193.234400000001</v>
      </c>
      <c r="C74" s="3">
        <v>1.0004</v>
      </c>
      <c r="D74" s="3">
        <v>4373.9399999999996</v>
      </c>
      <c r="E74" s="3">
        <v>3071.26</v>
      </c>
      <c r="F74" s="3">
        <v>122.57</v>
      </c>
      <c r="G74" s="3">
        <v>95.72</v>
      </c>
      <c r="H74" s="3">
        <v>1899.4</v>
      </c>
      <c r="I74" s="3">
        <v>2697.8200999999999</v>
      </c>
      <c r="J74" s="3">
        <v>22.46</v>
      </c>
      <c r="K74" s="3">
        <v>141.80000000000001</v>
      </c>
      <c r="L74" s="3">
        <v>17639.150399999999</v>
      </c>
      <c r="M74" s="3">
        <v>46.94</v>
      </c>
      <c r="N74" s="3">
        <v>155.88999999999999</v>
      </c>
      <c r="O74" s="3">
        <v>2359.5500000000002</v>
      </c>
      <c r="P74" s="3">
        <v>483.2</v>
      </c>
      <c r="R74" s="6">
        <f t="shared" si="21"/>
        <v>0.12239415068292914</v>
      </c>
      <c r="S74" s="6">
        <f t="shared" si="22"/>
        <v>-9.9950024987527364E-5</v>
      </c>
      <c r="T74" s="6">
        <f t="shared" si="23"/>
        <v>-3.1360520866782648E-2</v>
      </c>
      <c r="U74" s="6">
        <f t="shared" si="24"/>
        <v>2.6672505490611842E-2</v>
      </c>
      <c r="V74" s="6">
        <f t="shared" si="25"/>
        <v>-3.9194167907815269E-2</v>
      </c>
      <c r="W74" s="6">
        <f t="shared" si="26"/>
        <v>8.5876347135564357E-2</v>
      </c>
      <c r="X74" s="6">
        <f t="shared" si="27"/>
        <v>5.8161559888579406E-2</v>
      </c>
      <c r="Y74" s="6">
        <f t="shared" si="28"/>
        <v>-5.9506553130652673E-3</v>
      </c>
      <c r="Z74" s="6">
        <f t="shared" si="29"/>
        <v>-4.7093763258379218E-2</v>
      </c>
      <c r="AA74" s="6">
        <f t="shared" si="30"/>
        <v>-4.0040727186073544E-2</v>
      </c>
      <c r="AB74" s="6">
        <f t="shared" si="31"/>
        <v>-4.7641820575845206E-2</v>
      </c>
      <c r="AC74" s="6">
        <f t="shared" si="32"/>
        <v>-0.10235521796666447</v>
      </c>
      <c r="AD74" s="6">
        <f t="shared" si="33"/>
        <v>-2.317522879154843E-2</v>
      </c>
      <c r="AE74" s="6">
        <f t="shared" si="34"/>
        <v>-1.1334156903789583E-2</v>
      </c>
      <c r="AF74" s="6">
        <f t="shared" si="35"/>
        <v>-0.10235927921233512</v>
      </c>
      <c r="AY74" s="8" t="s">
        <v>59</v>
      </c>
      <c r="AZ74">
        <f>SUM(AZ58:AZ72)</f>
        <v>1.0000000120521326</v>
      </c>
      <c r="BB74" s="8" t="s">
        <v>59</v>
      </c>
      <c r="BC74">
        <f>SUM(BC58:BC72)</f>
        <v>0.99999999999999989</v>
      </c>
    </row>
    <row r="76" spans="1:55" x14ac:dyDescent="0.3">
      <c r="AY76" s="8" t="s">
        <v>60</v>
      </c>
      <c r="AZ76" s="6">
        <f t="array" ref="AZ76">MMULT(TRANSPOSE(AZ58:AZ72),AZ13:AZ27)</f>
        <v>1.0412109172649406</v>
      </c>
      <c r="BB76" s="8" t="s">
        <v>60</v>
      </c>
      <c r="BC76" s="6">
        <f t="array" ref="BC76">MMULT(TRANSPOSE(BC58:BC72),AZ13:AZ27)</f>
        <v>0.30076891414046369</v>
      </c>
    </row>
    <row r="77" spans="1:55" x14ac:dyDescent="0.3">
      <c r="AY77" t="s">
        <v>61</v>
      </c>
      <c r="AZ77" s="6">
        <f t="array" ref="AZ77">MMULT(MMULT(TRANSPOSE(AZ58:AZ72),AI47:AW61),AZ58:AZ72)</f>
        <v>0.15618555349462823</v>
      </c>
      <c r="BB77" t="s">
        <v>61</v>
      </c>
      <c r="BC77" s="6">
        <f t="array" ref="BC77">MMULT(MMULT(TRANSPOSE(BC58:BC72),AI47:AW61),BC58:BC72)</f>
        <v>1.1573786425978692E-2</v>
      </c>
    </row>
    <row r="78" spans="1:55" x14ac:dyDescent="0.3">
      <c r="AY78" s="8" t="s">
        <v>62</v>
      </c>
      <c r="AZ78" s="6">
        <f>SQRT(AZ77)</f>
        <v>0.39520318001583465</v>
      </c>
      <c r="BB78" s="8" t="s">
        <v>62</v>
      </c>
      <c r="BC78" s="6">
        <f>SQRT(BC77)</f>
        <v>0.10758153385213789</v>
      </c>
    </row>
    <row r="79" spans="1:55" x14ac:dyDescent="0.3">
      <c r="AY79" t="s">
        <v>43</v>
      </c>
      <c r="AZ79" s="6">
        <f>(AZ76-$AZ$29)/AZ78</f>
        <v>2.5081046089386874</v>
      </c>
      <c r="BB79" t="s">
        <v>43</v>
      </c>
      <c r="BC79" s="6">
        <f>(BC76-$AZ$29)/BC78</f>
        <v>2.3309661534025463</v>
      </c>
    </row>
  </sheetData>
  <mergeCells count="5">
    <mergeCell ref="AI45:AW45"/>
    <mergeCell ref="B1:P1"/>
    <mergeCell ref="R1:AF1"/>
    <mergeCell ref="AI1:AW1"/>
    <mergeCell ref="AI7:AW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BFA8-2929-41C9-96C0-A54994FEF31C}">
  <dimension ref="A1:BC79"/>
  <sheetViews>
    <sheetView topLeftCell="AQ61" zoomScale="79" zoomScaleNormal="55" workbookViewId="0">
      <selection activeCell="AH9" sqref="AH9"/>
    </sheetView>
  </sheetViews>
  <sheetFormatPr defaultRowHeight="14.4" x14ac:dyDescent="0.3"/>
  <cols>
    <col min="1" max="1" width="10.33203125" bestFit="1" customWidth="1"/>
    <col min="34" max="34" width="20.88671875" bestFit="1" customWidth="1"/>
    <col min="35" max="35" width="14.6640625" bestFit="1" customWidth="1"/>
    <col min="36" max="37" width="15.6640625" bestFit="1" customWidth="1"/>
    <col min="38" max="38" width="14.6640625" bestFit="1" customWidth="1"/>
    <col min="39" max="44" width="15.6640625" bestFit="1" customWidth="1"/>
    <col min="45" max="45" width="14.6640625" bestFit="1" customWidth="1"/>
    <col min="46" max="46" width="15.6640625" bestFit="1" customWidth="1"/>
    <col min="47" max="47" width="14.6640625" bestFit="1" customWidth="1"/>
    <col min="48" max="48" width="15.6640625" bestFit="1" customWidth="1"/>
    <col min="49" max="49" width="14.6640625" bestFit="1" customWidth="1"/>
    <col min="51" max="51" width="30.44140625" customWidth="1"/>
    <col min="54" max="54" width="27.44140625" bestFit="1" customWidth="1"/>
    <col min="55" max="55" width="8.21875" bestFit="1" customWidth="1"/>
  </cols>
  <sheetData>
    <row r="1" spans="1:52" x14ac:dyDescent="0.3">
      <c r="B1" s="41" t="s">
        <v>27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R1" s="41" t="s">
        <v>28</v>
      </c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I1" s="41" t="s">
        <v>29</v>
      </c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</row>
    <row r="2" spans="1:52" x14ac:dyDescent="0.3">
      <c r="B2" s="4" t="s">
        <v>1</v>
      </c>
      <c r="C2" s="4" t="s">
        <v>2</v>
      </c>
      <c r="D2" s="4" t="s">
        <v>4</v>
      </c>
      <c r="E2" s="4" t="s">
        <v>7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16</v>
      </c>
      <c r="K2" s="4" t="s">
        <v>18</v>
      </c>
      <c r="L2" s="4" t="s">
        <v>20</v>
      </c>
      <c r="M2" s="4" t="s">
        <v>22</v>
      </c>
      <c r="N2" s="4" t="s">
        <v>23</v>
      </c>
      <c r="O2" s="4" t="s">
        <v>24</v>
      </c>
      <c r="P2" s="4" t="s">
        <v>25</v>
      </c>
      <c r="R2" s="4" t="s">
        <v>1</v>
      </c>
      <c r="S2" s="4" t="s">
        <v>2</v>
      </c>
      <c r="T2" s="4" t="s">
        <v>4</v>
      </c>
      <c r="U2" s="4" t="s">
        <v>7</v>
      </c>
      <c r="V2" s="4" t="s">
        <v>10</v>
      </c>
      <c r="W2" s="4" t="s">
        <v>11</v>
      </c>
      <c r="X2" s="4" t="s">
        <v>12</v>
      </c>
      <c r="Y2" s="4" t="s">
        <v>13</v>
      </c>
      <c r="Z2" s="4" t="s">
        <v>16</v>
      </c>
      <c r="AA2" s="4" t="s">
        <v>18</v>
      </c>
      <c r="AB2" s="4" t="s">
        <v>20</v>
      </c>
      <c r="AC2" s="4" t="s">
        <v>22</v>
      </c>
      <c r="AD2" s="4" t="s">
        <v>23</v>
      </c>
      <c r="AE2" s="4" t="s">
        <v>24</v>
      </c>
      <c r="AF2" s="4" t="s">
        <v>25</v>
      </c>
      <c r="AI2" s="4" t="s">
        <v>1</v>
      </c>
      <c r="AJ2" s="4" t="s">
        <v>2</v>
      </c>
      <c r="AK2" s="4" t="s">
        <v>4</v>
      </c>
      <c r="AL2" s="4" t="s">
        <v>7</v>
      </c>
      <c r="AM2" s="4" t="s">
        <v>10</v>
      </c>
      <c r="AN2" s="4" t="s">
        <v>11</v>
      </c>
      <c r="AO2" s="4" t="s">
        <v>12</v>
      </c>
      <c r="AP2" s="4" t="s">
        <v>13</v>
      </c>
      <c r="AQ2" s="4" t="s">
        <v>16</v>
      </c>
      <c r="AR2" s="4" t="s">
        <v>18</v>
      </c>
      <c r="AS2" s="4" t="s">
        <v>20</v>
      </c>
      <c r="AT2" s="4" t="s">
        <v>22</v>
      </c>
      <c r="AU2" s="4" t="s">
        <v>23</v>
      </c>
      <c r="AV2" s="4" t="s">
        <v>24</v>
      </c>
      <c r="AW2" s="4" t="s">
        <v>25</v>
      </c>
    </row>
    <row r="3" spans="1:52" x14ac:dyDescent="0.3">
      <c r="A3" s="1">
        <v>42008</v>
      </c>
      <c r="B3" s="3">
        <v>236.14500000000001</v>
      </c>
      <c r="C3" s="3">
        <v>1</v>
      </c>
      <c r="D3" s="3">
        <v>2085.5100000000002</v>
      </c>
      <c r="E3" s="3">
        <v>421.78</v>
      </c>
      <c r="F3" s="3">
        <v>68.12</v>
      </c>
      <c r="G3" s="3">
        <v>59.63</v>
      </c>
      <c r="H3" s="3">
        <v>1182.4000000000001</v>
      </c>
      <c r="I3" s="3">
        <v>537.34</v>
      </c>
      <c r="J3" s="3">
        <v>6.3761999999999999</v>
      </c>
      <c r="K3" s="3">
        <v>52.2196</v>
      </c>
      <c r="L3" s="3">
        <v>5960.1899000000003</v>
      </c>
      <c r="M3" s="3">
        <v>24.604199999999999</v>
      </c>
      <c r="N3" s="3">
        <v>64.760199999999998</v>
      </c>
      <c r="O3" s="3">
        <v>407.18329999999997</v>
      </c>
      <c r="P3" s="3">
        <v>258.19330000000002</v>
      </c>
      <c r="AH3" t="s">
        <v>30</v>
      </c>
      <c r="AI3" s="6">
        <f>AVERAGE(R4:R74)</f>
        <v>0.10842952247759305</v>
      </c>
      <c r="AJ3" s="6">
        <f t="shared" ref="AJ3:AW3" si="0">AVERAGE(S4:S74)</f>
        <v>1.2959775436077972E-4</v>
      </c>
      <c r="AK3" s="6">
        <f t="shared" si="0"/>
        <v>1.1364994162570155E-2</v>
      </c>
      <c r="AL3" s="6">
        <f t="shared" si="0"/>
        <v>3.2493319735491855E-2</v>
      </c>
      <c r="AM3" s="6">
        <f t="shared" si="0"/>
        <v>1.0448077857843859E-2</v>
      </c>
      <c r="AN3" s="6">
        <f t="shared" si="0"/>
        <v>1.9678112987852391E-2</v>
      </c>
      <c r="AO3" s="6">
        <f t="shared" si="0"/>
        <v>7.4890235588448081E-3</v>
      </c>
      <c r="AP3" s="6">
        <f t="shared" si="0"/>
        <v>2.4974381257118441E-2</v>
      </c>
      <c r="AQ3" s="6">
        <f t="shared" si="0"/>
        <v>2.0512827838526527E-2</v>
      </c>
      <c r="AR3" s="6">
        <f t="shared" si="0"/>
        <v>1.6761514630431483E-2</v>
      </c>
      <c r="AS3" s="6">
        <f t="shared" si="0"/>
        <v>1.7744580064072882E-2</v>
      </c>
      <c r="AT3" s="6">
        <f t="shared" si="0"/>
        <v>1.1423670023532307E-2</v>
      </c>
      <c r="AU3" s="6">
        <f t="shared" si="0"/>
        <v>1.3442438766307643E-2</v>
      </c>
      <c r="AV3" s="6">
        <f t="shared" si="0"/>
        <v>2.8583292478484876E-2</v>
      </c>
      <c r="AW3" s="6">
        <f t="shared" si="0"/>
        <v>1.6832431149116908E-2</v>
      </c>
    </row>
    <row r="4" spans="1:52" x14ac:dyDescent="0.3">
      <c r="A4" s="1">
        <v>42009</v>
      </c>
      <c r="B4" s="3">
        <v>230.19</v>
      </c>
      <c r="C4" s="3">
        <v>1</v>
      </c>
      <c r="D4" s="3">
        <v>2107.39</v>
      </c>
      <c r="E4" s="3">
        <v>429.23</v>
      </c>
      <c r="F4" s="3">
        <v>64.349999999999994</v>
      </c>
      <c r="G4" s="3">
        <v>60.3</v>
      </c>
      <c r="H4" s="3">
        <v>1189.4000000000001</v>
      </c>
      <c r="I4" s="3">
        <v>532.11</v>
      </c>
      <c r="J4" s="3">
        <v>6.5594000000000001</v>
      </c>
      <c r="K4" s="3">
        <v>54.660699999999999</v>
      </c>
      <c r="L4" s="3">
        <v>6122.4643999999998</v>
      </c>
      <c r="M4" s="3">
        <v>25.198799999999999</v>
      </c>
      <c r="N4" s="3">
        <v>64.361400000000003</v>
      </c>
      <c r="O4" s="3">
        <v>414.10059999999999</v>
      </c>
      <c r="P4" s="3">
        <v>266.23340000000002</v>
      </c>
      <c r="R4" s="6">
        <f>((B4/B3)-1)</f>
        <v>-2.5217557009464597E-2</v>
      </c>
      <c r="S4" s="6">
        <f t="shared" ref="S4:AF19" si="1">((C4/C3)-1)</f>
        <v>0</v>
      </c>
      <c r="T4" s="6">
        <f t="shared" si="1"/>
        <v>1.0491438545008114E-2</v>
      </c>
      <c r="U4" s="6">
        <f t="shared" si="1"/>
        <v>1.7663236758499901E-2</v>
      </c>
      <c r="V4" s="6">
        <f t="shared" si="1"/>
        <v>-5.5343511450381855E-2</v>
      </c>
      <c r="W4" s="6">
        <f t="shared" si="1"/>
        <v>1.1235955056179581E-2</v>
      </c>
      <c r="X4" s="6">
        <f t="shared" si="1"/>
        <v>5.9201623815967608E-3</v>
      </c>
      <c r="Y4" s="6">
        <f t="shared" si="1"/>
        <v>-9.7331298619124373E-3</v>
      </c>
      <c r="Z4" s="6">
        <f t="shared" si="1"/>
        <v>2.8731846554374219E-2</v>
      </c>
      <c r="AA4" s="6">
        <f t="shared" si="1"/>
        <v>4.6746815372005868E-2</v>
      </c>
      <c r="AB4" s="6">
        <f t="shared" si="1"/>
        <v>2.7226397601861629E-2</v>
      </c>
      <c r="AC4" s="6">
        <f t="shared" si="1"/>
        <v>2.416660570146556E-2</v>
      </c>
      <c r="AD4" s="6">
        <f t="shared" si="1"/>
        <v>-6.1581032794832957E-3</v>
      </c>
      <c r="AE4" s="6">
        <f t="shared" si="1"/>
        <v>1.6988172157355264E-2</v>
      </c>
      <c r="AF4" s="6">
        <f t="shared" si="1"/>
        <v>3.1139847548329103E-2</v>
      </c>
      <c r="AH4" t="s">
        <v>31</v>
      </c>
      <c r="AI4" s="6">
        <f>VAR(R4:R74)</f>
        <v>8.5804221033886907E-2</v>
      </c>
      <c r="AJ4" s="6">
        <f t="shared" ref="AJ4:AW4" si="2">VAR(S4:S74)</f>
        <v>2.5922568219397202E-4</v>
      </c>
      <c r="AK4" s="6">
        <f t="shared" si="2"/>
        <v>1.7998768017500409E-3</v>
      </c>
      <c r="AL4" s="6">
        <f t="shared" si="2"/>
        <v>8.844307268850389E-3</v>
      </c>
      <c r="AM4" s="6">
        <f t="shared" si="2"/>
        <v>4.4652227818741718E-3</v>
      </c>
      <c r="AN4" s="6">
        <f t="shared" si="2"/>
        <v>2.6739690941577816E-2</v>
      </c>
      <c r="AO4" s="6">
        <f t="shared" si="2"/>
        <v>1.6235430224236258E-3</v>
      </c>
      <c r="AP4" s="6">
        <f t="shared" si="2"/>
        <v>4.1760753810465515E-3</v>
      </c>
      <c r="AQ4" s="6">
        <f t="shared" si="2"/>
        <v>5.6224080512846716E-3</v>
      </c>
      <c r="AR4" s="6">
        <f t="shared" si="2"/>
        <v>5.4655523865071364E-3</v>
      </c>
      <c r="AS4" s="6">
        <f t="shared" si="2"/>
        <v>4.8736548431358969E-3</v>
      </c>
      <c r="AT4" s="6">
        <f t="shared" si="2"/>
        <v>4.7625758096121913E-3</v>
      </c>
      <c r="AU4" s="6">
        <f t="shared" si="2"/>
        <v>2.0356073061989855E-3</v>
      </c>
      <c r="AV4" s="6">
        <f t="shared" si="2"/>
        <v>7.5491026876847661E-3</v>
      </c>
      <c r="AW4" s="6">
        <f t="shared" si="2"/>
        <v>1.6634176073975351E-2</v>
      </c>
    </row>
    <row r="5" spans="1:52" x14ac:dyDescent="0.3">
      <c r="A5" s="1">
        <v>42010</v>
      </c>
      <c r="B5" s="3">
        <v>263.072</v>
      </c>
      <c r="C5" s="3">
        <v>1</v>
      </c>
      <c r="D5" s="3">
        <v>2063.11</v>
      </c>
      <c r="E5" s="3">
        <v>434.09</v>
      </c>
      <c r="F5" s="3">
        <v>67.510000000000005</v>
      </c>
      <c r="G5" s="3">
        <v>59.47</v>
      </c>
      <c r="H5" s="3">
        <v>1171.5</v>
      </c>
      <c r="I5" s="3">
        <v>520.51</v>
      </c>
      <c r="J5" s="3">
        <v>6.5244</v>
      </c>
      <c r="K5" s="3">
        <v>56.305999999999997</v>
      </c>
      <c r="L5" s="3">
        <v>5781.9750999999997</v>
      </c>
      <c r="M5" s="3">
        <v>24.526299999999999</v>
      </c>
      <c r="N5" s="3">
        <v>64.238299999999995</v>
      </c>
      <c r="O5" s="3">
        <v>477.71199999999999</v>
      </c>
      <c r="P5" s="3">
        <v>254.66800000000001</v>
      </c>
      <c r="R5" s="6">
        <f t="shared" ref="R5:AF35" si="3">((B5/B4)-1)</f>
        <v>0.14284721317172777</v>
      </c>
      <c r="S5" s="6">
        <f t="shared" si="1"/>
        <v>0</v>
      </c>
      <c r="T5" s="6">
        <f t="shared" si="1"/>
        <v>-2.10117728564716E-2</v>
      </c>
      <c r="U5" s="6">
        <f t="shared" si="1"/>
        <v>1.1322600936560789E-2</v>
      </c>
      <c r="V5" s="6">
        <f t="shared" si="1"/>
        <v>4.9106449106449235E-2</v>
      </c>
      <c r="W5" s="6">
        <f t="shared" si="1"/>
        <v>-1.3764510779436079E-2</v>
      </c>
      <c r="X5" s="6">
        <f t="shared" si="1"/>
        <v>-1.5049604842777953E-2</v>
      </c>
      <c r="Y5" s="6">
        <f t="shared" si="1"/>
        <v>-2.1800003758621345E-2</v>
      </c>
      <c r="Z5" s="6">
        <f t="shared" si="1"/>
        <v>-5.3358538890752039E-3</v>
      </c>
      <c r="AA5" s="6">
        <f t="shared" si="1"/>
        <v>3.010023655020877E-2</v>
      </c>
      <c r="AB5" s="6">
        <f t="shared" si="1"/>
        <v>-5.5613112262441255E-2</v>
      </c>
      <c r="AC5" s="6">
        <f t="shared" si="1"/>
        <v>-2.6687778783116678E-2</v>
      </c>
      <c r="AD5" s="6">
        <f t="shared" si="1"/>
        <v>-1.9126370775031099E-3</v>
      </c>
      <c r="AE5" s="6">
        <f t="shared" si="1"/>
        <v>0.15361339732422508</v>
      </c>
      <c r="AF5" s="6">
        <f t="shared" si="1"/>
        <v>-4.3440830489337556E-2</v>
      </c>
      <c r="AH5" t="s">
        <v>45</v>
      </c>
      <c r="AI5" s="6">
        <f>SQRT(AI4)</f>
        <v>0.29292357541496539</v>
      </c>
      <c r="AJ5" s="6">
        <f t="shared" ref="AJ5:AW5" si="4">SQRT(AJ4)</f>
        <v>1.6100487017291495E-2</v>
      </c>
      <c r="AK5" s="6">
        <f t="shared" si="4"/>
        <v>4.2424954941049031E-2</v>
      </c>
      <c r="AL5" s="6">
        <f t="shared" si="4"/>
        <v>9.4044177219274924E-2</v>
      </c>
      <c r="AM5" s="6">
        <f t="shared" si="4"/>
        <v>6.6822322481893515E-2</v>
      </c>
      <c r="AN5" s="6">
        <f t="shared" si="4"/>
        <v>0.16352275358976137</v>
      </c>
      <c r="AO5" s="6">
        <f t="shared" si="4"/>
        <v>4.0293213106224551E-2</v>
      </c>
      <c r="AP5" s="6">
        <f t="shared" si="4"/>
        <v>6.46225609291875E-2</v>
      </c>
      <c r="AQ5" s="6">
        <f t="shared" si="4"/>
        <v>7.4982718350861829E-2</v>
      </c>
      <c r="AR5" s="6">
        <f t="shared" si="4"/>
        <v>7.3929374314322019E-2</v>
      </c>
      <c r="AS5" s="6">
        <f t="shared" si="4"/>
        <v>6.9811566685871601E-2</v>
      </c>
      <c r="AT5" s="6">
        <f t="shared" si="4"/>
        <v>6.9011417965523583E-2</v>
      </c>
      <c r="AU5" s="6">
        <f t="shared" si="4"/>
        <v>4.51177050191938E-2</v>
      </c>
      <c r="AV5" s="6">
        <f t="shared" si="4"/>
        <v>8.6885572379335599E-2</v>
      </c>
      <c r="AW5" s="6">
        <f t="shared" si="4"/>
        <v>0.12897354796226765</v>
      </c>
    </row>
    <row r="6" spans="1:52" x14ac:dyDescent="0.3">
      <c r="A6" s="1">
        <v>42011</v>
      </c>
      <c r="B6" s="3">
        <v>284.64999999999998</v>
      </c>
      <c r="C6" s="3">
        <v>1</v>
      </c>
      <c r="D6" s="3">
        <v>2103.84</v>
      </c>
      <c r="E6" s="3">
        <v>536.15</v>
      </c>
      <c r="F6" s="3">
        <v>64.010000000000005</v>
      </c>
      <c r="G6" s="3">
        <v>47.12</v>
      </c>
      <c r="H6" s="3">
        <v>1094.9000000000001</v>
      </c>
      <c r="I6" s="3">
        <v>625.61</v>
      </c>
      <c r="J6" s="3">
        <v>7.0639000000000003</v>
      </c>
      <c r="K6" s="3">
        <v>56.945799999999998</v>
      </c>
      <c r="L6" s="3">
        <v>5786.7084999999997</v>
      </c>
      <c r="M6" s="3">
        <v>26.376899999999999</v>
      </c>
      <c r="N6" s="3">
        <v>62.973799999999997</v>
      </c>
      <c r="O6" s="3">
        <v>478.54790000000003</v>
      </c>
      <c r="P6" s="3">
        <v>261.74340000000001</v>
      </c>
      <c r="R6" s="6">
        <f t="shared" si="3"/>
        <v>8.202317236345924E-2</v>
      </c>
      <c r="S6" s="6">
        <f t="shared" si="1"/>
        <v>0</v>
      </c>
      <c r="T6" s="6">
        <f t="shared" si="1"/>
        <v>1.9742039930008559E-2</v>
      </c>
      <c r="U6" s="6">
        <f t="shared" si="1"/>
        <v>0.23511253426708745</v>
      </c>
      <c r="V6" s="6">
        <f t="shared" si="1"/>
        <v>-5.184417123389129E-2</v>
      </c>
      <c r="W6" s="6">
        <f t="shared" si="1"/>
        <v>-0.207667731629393</v>
      </c>
      <c r="X6" s="6">
        <f t="shared" si="1"/>
        <v>-6.5386256935552667E-2</v>
      </c>
      <c r="Y6" s="6">
        <f t="shared" si="1"/>
        <v>0.20191735029106073</v>
      </c>
      <c r="Z6" s="6">
        <f t="shared" si="1"/>
        <v>8.2689595978174379E-2</v>
      </c>
      <c r="AA6" s="6">
        <f t="shared" si="1"/>
        <v>1.1362909814229383E-2</v>
      </c>
      <c r="AB6" s="6">
        <f t="shared" si="1"/>
        <v>8.1864759327654468E-4</v>
      </c>
      <c r="AC6" s="6">
        <f t="shared" si="1"/>
        <v>7.5453696644010693E-2</v>
      </c>
      <c r="AD6" s="6">
        <f t="shared" si="1"/>
        <v>-1.9684518425923447E-2</v>
      </c>
      <c r="AE6" s="6">
        <f t="shared" si="1"/>
        <v>1.7497990421007081E-3</v>
      </c>
      <c r="AF6" s="6">
        <f t="shared" si="1"/>
        <v>2.7782838833304568E-2</v>
      </c>
      <c r="AI6" s="6">
        <f>AI3*12</f>
        <v>1.3011542697311165</v>
      </c>
      <c r="AJ6" s="6">
        <f t="shared" ref="AJ6:AW6" si="5">AJ3*12</f>
        <v>1.5551730523293565E-3</v>
      </c>
      <c r="AK6" s="6">
        <f t="shared" si="5"/>
        <v>0.13637992995084186</v>
      </c>
      <c r="AL6" s="6">
        <f t="shared" si="5"/>
        <v>0.38991983682590226</v>
      </c>
      <c r="AM6" s="6">
        <f t="shared" si="5"/>
        <v>0.1253769342941263</v>
      </c>
      <c r="AN6" s="6">
        <f t="shared" si="5"/>
        <v>0.23613735585422868</v>
      </c>
      <c r="AO6" s="6">
        <f t="shared" si="5"/>
        <v>8.9868282706137698E-2</v>
      </c>
      <c r="AP6" s="6">
        <f t="shared" si="5"/>
        <v>0.2996925750854213</v>
      </c>
      <c r="AQ6" s="6">
        <f t="shared" si="5"/>
        <v>0.24615393406231834</v>
      </c>
      <c r="AR6" s="6">
        <f t="shared" si="5"/>
        <v>0.2011381755651778</v>
      </c>
      <c r="AS6" s="6">
        <f t="shared" si="5"/>
        <v>0.21293496076887458</v>
      </c>
      <c r="AT6" s="6">
        <f t="shared" si="5"/>
        <v>0.13708404028238769</v>
      </c>
      <c r="AU6" s="6">
        <f t="shared" si="5"/>
        <v>0.16130926519569172</v>
      </c>
      <c r="AV6" s="6">
        <f t="shared" si="5"/>
        <v>0.34299950974181853</v>
      </c>
      <c r="AW6" s="6">
        <f t="shared" si="5"/>
        <v>0.2019891737894029</v>
      </c>
    </row>
    <row r="7" spans="1:52" x14ac:dyDescent="0.3">
      <c r="A7" s="1">
        <v>42012</v>
      </c>
      <c r="B7" s="3">
        <v>230.05600000000001</v>
      </c>
      <c r="C7" s="3">
        <v>1</v>
      </c>
      <c r="D7" s="3">
        <v>1972.18</v>
      </c>
      <c r="E7" s="3">
        <v>512.89</v>
      </c>
      <c r="F7" s="3">
        <v>63.74</v>
      </c>
      <c r="G7" s="3">
        <v>49.2</v>
      </c>
      <c r="H7" s="3">
        <v>1131.5999999999999</v>
      </c>
      <c r="I7" s="3">
        <v>618.25</v>
      </c>
      <c r="J7" s="3">
        <v>7.1642000000000001</v>
      </c>
      <c r="K7" s="3">
        <v>53.6128</v>
      </c>
      <c r="L7" s="3">
        <v>5429.8984</v>
      </c>
      <c r="M7" s="3">
        <v>23.568000000000001</v>
      </c>
      <c r="N7" s="3">
        <v>58.497999999999998</v>
      </c>
      <c r="O7" s="3">
        <v>408.83280000000002</v>
      </c>
      <c r="P7" s="3">
        <v>239.74170000000001</v>
      </c>
      <c r="R7" s="6">
        <f t="shared" si="3"/>
        <v>-0.19179343052871933</v>
      </c>
      <c r="S7" s="6">
        <f t="shared" si="1"/>
        <v>0</v>
      </c>
      <c r="T7" s="6">
        <f t="shared" si="1"/>
        <v>-6.258080462392579E-2</v>
      </c>
      <c r="U7" s="6">
        <f t="shared" si="1"/>
        <v>-4.338338151636667E-2</v>
      </c>
      <c r="V7" s="6">
        <f t="shared" si="1"/>
        <v>-4.2180909232932828E-3</v>
      </c>
      <c r="W7" s="6">
        <f t="shared" si="1"/>
        <v>4.414261460101887E-2</v>
      </c>
      <c r="X7" s="6">
        <f t="shared" si="1"/>
        <v>3.3519042834961876E-2</v>
      </c>
      <c r="Y7" s="6">
        <f t="shared" si="1"/>
        <v>-1.1764517830597399E-2</v>
      </c>
      <c r="Z7" s="6">
        <f t="shared" si="1"/>
        <v>1.41989552513484E-2</v>
      </c>
      <c r="AA7" s="6">
        <f t="shared" si="1"/>
        <v>-5.8529338423553567E-2</v>
      </c>
      <c r="AB7" s="6">
        <f t="shared" si="1"/>
        <v>-6.1660285808417648E-2</v>
      </c>
      <c r="AC7" s="6">
        <f t="shared" si="1"/>
        <v>-0.10649090681619133</v>
      </c>
      <c r="AD7" s="6">
        <f t="shared" si="1"/>
        <v>-7.1074002204091213E-2</v>
      </c>
      <c r="AE7" s="6">
        <f t="shared" si="1"/>
        <v>-0.14568050554604883</v>
      </c>
      <c r="AF7" s="6">
        <f t="shared" si="1"/>
        <v>-8.4058279979552508E-2</v>
      </c>
      <c r="AI7" s="41" t="s">
        <v>35</v>
      </c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</row>
    <row r="8" spans="1:52" x14ac:dyDescent="0.3">
      <c r="A8" s="1">
        <v>42013</v>
      </c>
      <c r="B8" s="3">
        <v>236.06</v>
      </c>
      <c r="C8" s="3">
        <v>1</v>
      </c>
      <c r="D8" s="3">
        <v>1920.03</v>
      </c>
      <c r="E8" s="3">
        <v>511.89</v>
      </c>
      <c r="F8" s="3">
        <v>59.49</v>
      </c>
      <c r="G8" s="3">
        <v>45.09</v>
      </c>
      <c r="H8" s="3">
        <v>1115.5</v>
      </c>
      <c r="I8" s="3">
        <v>608.41999999999996</v>
      </c>
      <c r="J8" s="3">
        <v>7.9745999999999997</v>
      </c>
      <c r="K8" s="3">
        <v>50.994900000000001</v>
      </c>
      <c r="L8" s="3">
        <v>5796.0380999999998</v>
      </c>
      <c r="M8" s="3">
        <v>23.164899999999999</v>
      </c>
      <c r="N8" s="3">
        <v>59.549300000000002</v>
      </c>
      <c r="O8" s="3">
        <v>411.88990000000001</v>
      </c>
      <c r="P8" s="3">
        <v>229.85550000000001</v>
      </c>
      <c r="R8" s="6">
        <f t="shared" si="3"/>
        <v>2.6097993532009589E-2</v>
      </c>
      <c r="S8" s="6">
        <f t="shared" si="1"/>
        <v>0</v>
      </c>
      <c r="T8" s="6">
        <f t="shared" si="1"/>
        <v>-2.6442819620927094E-2</v>
      </c>
      <c r="U8" s="6">
        <f t="shared" si="1"/>
        <v>-1.9497358107976037E-3</v>
      </c>
      <c r="V8" s="6">
        <f t="shared" si="1"/>
        <v>-6.667712582365859E-2</v>
      </c>
      <c r="W8" s="6">
        <f t="shared" si="1"/>
        <v>-8.3536585365853622E-2</v>
      </c>
      <c r="X8" s="6">
        <f t="shared" si="1"/>
        <v>-1.4227642276422703E-2</v>
      </c>
      <c r="Y8" s="6">
        <f t="shared" si="1"/>
        <v>-1.589971694298431E-2</v>
      </c>
      <c r="Z8" s="6">
        <f t="shared" si="1"/>
        <v>0.11311800340582323</v>
      </c>
      <c r="AA8" s="6">
        <f t="shared" si="1"/>
        <v>-4.8829757072937796E-2</v>
      </c>
      <c r="AB8" s="6">
        <f t="shared" si="1"/>
        <v>6.7430304036627975E-2</v>
      </c>
      <c r="AC8" s="6">
        <f t="shared" si="1"/>
        <v>-1.7103699932111471E-2</v>
      </c>
      <c r="AD8" s="6">
        <f t="shared" si="1"/>
        <v>1.7971554583062765E-2</v>
      </c>
      <c r="AE8" s="6">
        <f t="shared" si="1"/>
        <v>7.4776289964992859E-3</v>
      </c>
      <c r="AF8" s="6">
        <f t="shared" si="1"/>
        <v>-4.1236881193384423E-2</v>
      </c>
      <c r="AI8" s="4" t="s">
        <v>1</v>
      </c>
      <c r="AJ8" s="4" t="s">
        <v>2</v>
      </c>
      <c r="AK8" s="4" t="s">
        <v>4</v>
      </c>
      <c r="AL8" s="4" t="s">
        <v>7</v>
      </c>
      <c r="AM8" s="4" t="s">
        <v>10</v>
      </c>
      <c r="AN8" s="4" t="s">
        <v>11</v>
      </c>
      <c r="AO8" s="4" t="s">
        <v>12</v>
      </c>
      <c r="AP8" s="4" t="s">
        <v>13</v>
      </c>
      <c r="AQ8" s="4" t="s">
        <v>16</v>
      </c>
      <c r="AR8" s="4" t="s">
        <v>18</v>
      </c>
      <c r="AS8" s="4" t="s">
        <v>20</v>
      </c>
      <c r="AT8" s="4" t="s">
        <v>22</v>
      </c>
      <c r="AU8" s="4" t="s">
        <v>23</v>
      </c>
      <c r="AV8" s="4" t="s">
        <v>24</v>
      </c>
      <c r="AW8" s="4" t="s">
        <v>25</v>
      </c>
      <c r="AY8" t="s">
        <v>54</v>
      </c>
    </row>
    <row r="9" spans="1:52" x14ac:dyDescent="0.3">
      <c r="A9" s="1">
        <v>42014</v>
      </c>
      <c r="B9" s="3">
        <v>314.166</v>
      </c>
      <c r="C9" s="3">
        <v>1</v>
      </c>
      <c r="D9" s="3">
        <v>2079.36</v>
      </c>
      <c r="E9" s="3">
        <v>625.9</v>
      </c>
      <c r="F9" s="3">
        <v>63.32</v>
      </c>
      <c r="G9" s="3">
        <v>46.59</v>
      </c>
      <c r="H9" s="3">
        <v>1141.5</v>
      </c>
      <c r="I9" s="3">
        <v>710.81</v>
      </c>
      <c r="J9" s="3">
        <v>7.5861000000000001</v>
      </c>
      <c r="K9" s="3">
        <v>53.738300000000002</v>
      </c>
      <c r="L9" s="3">
        <v>5619.6812</v>
      </c>
      <c r="M9" s="3">
        <v>24.9422</v>
      </c>
      <c r="N9" s="3">
        <v>63.224499999999999</v>
      </c>
      <c r="O9" s="3">
        <v>452.68239999999997</v>
      </c>
      <c r="P9" s="3">
        <v>229.7586</v>
      </c>
      <c r="R9" s="6">
        <f t="shared" si="3"/>
        <v>0.3308735067355757</v>
      </c>
      <c r="S9" s="6">
        <f t="shared" si="1"/>
        <v>0</v>
      </c>
      <c r="T9" s="6">
        <f t="shared" si="1"/>
        <v>8.2983078389400333E-2</v>
      </c>
      <c r="U9" s="6">
        <f t="shared" si="1"/>
        <v>0.22272363203031897</v>
      </c>
      <c r="V9" s="6">
        <f t="shared" si="1"/>
        <v>6.4380568162716312E-2</v>
      </c>
      <c r="W9" s="6">
        <f t="shared" si="1"/>
        <v>3.3266799733865593E-2</v>
      </c>
      <c r="X9" s="6">
        <f t="shared" si="1"/>
        <v>2.3307933662034985E-2</v>
      </c>
      <c r="Y9" s="6">
        <f t="shared" si="1"/>
        <v>0.16828835344005788</v>
      </c>
      <c r="Z9" s="6">
        <f t="shared" si="1"/>
        <v>-4.8717177037092774E-2</v>
      </c>
      <c r="AA9" s="6">
        <f t="shared" si="1"/>
        <v>5.3797536616406738E-2</v>
      </c>
      <c r="AB9" s="6">
        <f t="shared" si="1"/>
        <v>-3.0427146433009034E-2</v>
      </c>
      <c r="AC9" s="6">
        <f t="shared" si="1"/>
        <v>7.6723836494005937E-2</v>
      </c>
      <c r="AD9" s="6">
        <f t="shared" si="1"/>
        <v>6.1716930341750409E-2</v>
      </c>
      <c r="AE9" s="6">
        <f t="shared" si="1"/>
        <v>9.903738838946996E-2</v>
      </c>
      <c r="AF9" s="6">
        <f t="shared" si="1"/>
        <v>-4.21569203260308E-4</v>
      </c>
      <c r="AH9" s="4" t="s">
        <v>1</v>
      </c>
      <c r="AI9" s="6">
        <f t="array" ref="AI9:AW23">MMULT(TRANSPOSE(R4:AF74-AI3:AW3),R4:AF74-AI3:AW3)*12/70</f>
        <v>1.029650652406644</v>
      </c>
      <c r="AJ9" s="6">
        <v>1.241173723176328E-2</v>
      </c>
      <c r="AK9" s="6">
        <v>4.7280056946572509E-2</v>
      </c>
      <c r="AL9" s="6">
        <v>7.5688082044451127E-2</v>
      </c>
      <c r="AM9" s="6">
        <v>4.2486170846937801E-2</v>
      </c>
      <c r="AN9" s="6">
        <v>7.4678727667289752E-2</v>
      </c>
      <c r="AO9" s="6">
        <v>1.3502231018053424E-3</v>
      </c>
      <c r="AP9" s="6">
        <v>5.0425342906189288E-2</v>
      </c>
      <c r="AQ9" s="6">
        <v>2.2063199109992011E-2</v>
      </c>
      <c r="AR9" s="6">
        <v>8.7589625151830233E-2</v>
      </c>
      <c r="AS9" s="6">
        <v>1.9321241295639783E-2</v>
      </c>
      <c r="AT9" s="6">
        <v>2.9487841613653934E-2</v>
      </c>
      <c r="AU9" s="6">
        <v>8.4631661662715827E-3</v>
      </c>
      <c r="AV9" s="6">
        <v>1.5472995427660036E-2</v>
      </c>
      <c r="AW9" s="6">
        <v>0.15602513828259781</v>
      </c>
      <c r="AZ9" t="s">
        <v>55</v>
      </c>
    </row>
    <row r="10" spans="1:52" x14ac:dyDescent="0.3">
      <c r="A10" s="1">
        <v>42016</v>
      </c>
      <c r="B10" s="3">
        <v>430.56700000000001</v>
      </c>
      <c r="C10" s="3">
        <v>1</v>
      </c>
      <c r="D10" s="3">
        <v>2043.94</v>
      </c>
      <c r="E10" s="3">
        <v>675.89</v>
      </c>
      <c r="F10" s="3">
        <v>63.28</v>
      </c>
      <c r="G10" s="3">
        <v>37.04</v>
      </c>
      <c r="H10" s="3">
        <v>1060.3</v>
      </c>
      <c r="I10" s="3">
        <v>758.88</v>
      </c>
      <c r="J10" s="3">
        <v>7.0593000000000004</v>
      </c>
      <c r="K10" s="3">
        <v>55.625500000000002</v>
      </c>
      <c r="L10" s="3">
        <v>5304.8315000000002</v>
      </c>
      <c r="M10" s="3">
        <v>24.0091</v>
      </c>
      <c r="N10" s="3">
        <v>66.323400000000007</v>
      </c>
      <c r="O10" s="3">
        <v>484.63819999999998</v>
      </c>
      <c r="P10" s="3">
        <v>217.5461</v>
      </c>
      <c r="R10" s="6">
        <f t="shared" si="3"/>
        <v>0.370507948027476</v>
      </c>
      <c r="S10" s="6">
        <f t="shared" si="1"/>
        <v>0</v>
      </c>
      <c r="T10" s="6">
        <f t="shared" si="1"/>
        <v>-1.7034087411511245E-2</v>
      </c>
      <c r="U10" s="6">
        <f t="shared" si="1"/>
        <v>7.9868988656334849E-2</v>
      </c>
      <c r="V10" s="6">
        <f t="shared" si="1"/>
        <v>-6.3171193935562808E-4</v>
      </c>
      <c r="W10" s="6">
        <f t="shared" si="1"/>
        <v>-0.20497960935823145</v>
      </c>
      <c r="X10" s="6">
        <f t="shared" si="1"/>
        <v>-7.1134472185720554E-2</v>
      </c>
      <c r="Y10" s="6">
        <f t="shared" si="1"/>
        <v>6.7627073338867083E-2</v>
      </c>
      <c r="Z10" s="6">
        <f t="shared" si="1"/>
        <v>-6.9442796693953368E-2</v>
      </c>
      <c r="AA10" s="6">
        <f t="shared" si="1"/>
        <v>3.5118342039104355E-2</v>
      </c>
      <c r="AB10" s="6">
        <f t="shared" si="1"/>
        <v>-5.60262564360412E-2</v>
      </c>
      <c r="AC10" s="6">
        <f t="shared" si="1"/>
        <v>-3.7410493059954586E-2</v>
      </c>
      <c r="AD10" s="6">
        <f t="shared" si="1"/>
        <v>4.9014227079692274E-2</v>
      </c>
      <c r="AE10" s="6">
        <f t="shared" si="1"/>
        <v>7.0592097240802953E-2</v>
      </c>
      <c r="AF10" s="6">
        <f t="shared" si="1"/>
        <v>-5.3153614271674754E-2</v>
      </c>
      <c r="AH10" s="4" t="s">
        <v>2</v>
      </c>
      <c r="AI10" s="6">
        <v>1.241173723176328E-2</v>
      </c>
      <c r="AJ10" s="6">
        <v>3.1107081863276662E-3</v>
      </c>
      <c r="AK10" s="6">
        <v>-5.2100264558455978E-4</v>
      </c>
      <c r="AL10" s="6">
        <v>2.877243594482162E-4</v>
      </c>
      <c r="AM10" s="6">
        <v>-8.9400021048728195E-4</v>
      </c>
      <c r="AN10" s="6">
        <v>-1.7397899518361939E-3</v>
      </c>
      <c r="AO10" s="6">
        <v>-1.2360128356755394E-4</v>
      </c>
      <c r="AP10" s="6">
        <v>1.6289173956008274E-4</v>
      </c>
      <c r="AQ10" s="6">
        <v>1.0043891050795649E-3</v>
      </c>
      <c r="AR10" s="6">
        <v>-1.7475330913736802E-3</v>
      </c>
      <c r="AS10" s="6">
        <v>4.5381473452743995E-5</v>
      </c>
      <c r="AT10" s="6">
        <v>-1.3704238643230911E-3</v>
      </c>
      <c r="AU10" s="6">
        <v>5.1300499569275737E-4</v>
      </c>
      <c r="AV10" s="6">
        <v>-1.2439540577378076E-3</v>
      </c>
      <c r="AW10" s="6">
        <v>4.7506739152035408E-4</v>
      </c>
    </row>
    <row r="11" spans="1:52" x14ac:dyDescent="0.3">
      <c r="A11" s="1">
        <v>42370</v>
      </c>
      <c r="B11" s="3">
        <v>368.767</v>
      </c>
      <c r="C11" s="3">
        <v>1</v>
      </c>
      <c r="D11" s="3">
        <v>1940.24</v>
      </c>
      <c r="E11" s="3">
        <v>587</v>
      </c>
      <c r="F11" s="3">
        <v>61.13</v>
      </c>
      <c r="G11" s="3">
        <v>33.619999999999997</v>
      </c>
      <c r="H11" s="3">
        <v>1116.4000000000001</v>
      </c>
      <c r="I11" s="3">
        <v>742.95</v>
      </c>
      <c r="J11" s="3">
        <v>7.5481999999999996</v>
      </c>
      <c r="K11" s="3">
        <v>50.124499999999998</v>
      </c>
      <c r="L11" s="3">
        <v>5009.2421999999997</v>
      </c>
      <c r="M11" s="3">
        <v>22.677700000000002</v>
      </c>
      <c r="N11" s="3">
        <v>68.227599999999995</v>
      </c>
      <c r="O11" s="3">
        <v>494.57350000000002</v>
      </c>
      <c r="P11" s="3">
        <v>174.3664</v>
      </c>
      <c r="R11" s="6">
        <f t="shared" si="3"/>
        <v>-0.14353166870661249</v>
      </c>
      <c r="S11" s="6">
        <f t="shared" si="1"/>
        <v>0</v>
      </c>
      <c r="T11" s="6">
        <f t="shared" si="1"/>
        <v>-5.0735344481736222E-2</v>
      </c>
      <c r="U11" s="6">
        <f t="shared" si="1"/>
        <v>-0.13151548328870077</v>
      </c>
      <c r="V11" s="6">
        <f t="shared" si="1"/>
        <v>-3.3975979772439935E-2</v>
      </c>
      <c r="W11" s="6">
        <f t="shared" si="1"/>
        <v>-9.2332613390928797E-2</v>
      </c>
      <c r="X11" s="6">
        <f t="shared" si="1"/>
        <v>5.2909553899839867E-2</v>
      </c>
      <c r="Y11" s="6">
        <f t="shared" si="1"/>
        <v>-2.0991461100569153E-2</v>
      </c>
      <c r="Z11" s="6">
        <f t="shared" si="1"/>
        <v>6.9256158542631674E-2</v>
      </c>
      <c r="AA11" s="6">
        <f t="shared" si="1"/>
        <v>-9.8893493092196971E-2</v>
      </c>
      <c r="AB11" s="6">
        <f t="shared" si="1"/>
        <v>-5.5720770772832329E-2</v>
      </c>
      <c r="AC11" s="6">
        <f t="shared" si="1"/>
        <v>-5.5453973701638071E-2</v>
      </c>
      <c r="AD11" s="6">
        <f t="shared" si="1"/>
        <v>2.8710832074350767E-2</v>
      </c>
      <c r="AE11" s="6">
        <f t="shared" si="1"/>
        <v>2.0500447550358292E-2</v>
      </c>
      <c r="AF11" s="6">
        <f t="shared" si="1"/>
        <v>-0.19848528656684716</v>
      </c>
      <c r="AH11" s="4" t="s">
        <v>4</v>
      </c>
      <c r="AI11" s="6">
        <v>4.7280056946572509E-2</v>
      </c>
      <c r="AJ11" s="6">
        <v>-5.2100264558455978E-4</v>
      </c>
      <c r="AK11" s="6">
        <v>2.159852162100049E-2</v>
      </c>
      <c r="AL11" s="6">
        <v>2.7070116360956093E-2</v>
      </c>
      <c r="AM11" s="6">
        <v>9.6217169183565182E-3</v>
      </c>
      <c r="AN11" s="6">
        <v>3.4006353174766801E-2</v>
      </c>
      <c r="AO11" s="6">
        <v>1.0463906120168167E-3</v>
      </c>
      <c r="AP11" s="6">
        <v>2.1098327066890535E-2</v>
      </c>
      <c r="AQ11" s="6">
        <v>1.5036375122719837E-2</v>
      </c>
      <c r="AR11" s="6">
        <v>2.5721984430509378E-2</v>
      </c>
      <c r="AS11" s="6">
        <v>3.5515825198901437E-3</v>
      </c>
      <c r="AT11" s="6">
        <v>1.6062794661977881E-2</v>
      </c>
      <c r="AU11" s="6">
        <v>9.3613695982467382E-3</v>
      </c>
      <c r="AV11" s="6">
        <v>1.4020093194529012E-2</v>
      </c>
      <c r="AW11" s="6">
        <v>2.6309592439804592E-2</v>
      </c>
    </row>
    <row r="12" spans="1:52" x14ac:dyDescent="0.3">
      <c r="A12" s="1">
        <v>42371</v>
      </c>
      <c r="B12" s="3">
        <v>437.697</v>
      </c>
      <c r="C12" s="3">
        <v>1</v>
      </c>
      <c r="D12" s="3">
        <v>1932.23</v>
      </c>
      <c r="E12" s="3">
        <v>552.52</v>
      </c>
      <c r="F12" s="3">
        <v>58.01</v>
      </c>
      <c r="G12" s="3">
        <v>33.75</v>
      </c>
      <c r="H12" s="3">
        <v>1233.9000000000001</v>
      </c>
      <c r="I12" s="3">
        <v>697.77</v>
      </c>
      <c r="J12" s="3">
        <v>7.0888</v>
      </c>
      <c r="K12" s="3">
        <v>47.746899999999997</v>
      </c>
      <c r="L12" s="3">
        <v>4571.1147000000001</v>
      </c>
      <c r="M12" s="3">
        <v>22.067799999999998</v>
      </c>
      <c r="N12" s="3">
        <v>67.642799999999994</v>
      </c>
      <c r="O12" s="3">
        <v>461.73410000000001</v>
      </c>
      <c r="P12" s="3">
        <v>153.86699999999999</v>
      </c>
      <c r="R12" s="6">
        <f t="shared" si="3"/>
        <v>0.18692019622146239</v>
      </c>
      <c r="S12" s="6">
        <f t="shared" si="1"/>
        <v>0</v>
      </c>
      <c r="T12" s="6">
        <f t="shared" si="1"/>
        <v>-4.1283552550199776E-3</v>
      </c>
      <c r="U12" s="6">
        <f t="shared" si="1"/>
        <v>-5.8739352640545195E-2</v>
      </c>
      <c r="V12" s="6">
        <f t="shared" si="1"/>
        <v>-5.1038769834778397E-2</v>
      </c>
      <c r="W12" s="6">
        <f t="shared" si="1"/>
        <v>3.866745984533182E-3</v>
      </c>
      <c r="X12" s="6">
        <f t="shared" si="1"/>
        <v>0.1052490146900753</v>
      </c>
      <c r="Y12" s="6">
        <f t="shared" si="1"/>
        <v>-6.0811629315566385E-2</v>
      </c>
      <c r="Z12" s="6">
        <f t="shared" si="1"/>
        <v>-6.0862192310749519E-2</v>
      </c>
      <c r="AA12" s="6">
        <f t="shared" si="1"/>
        <v>-4.7433889614859059E-2</v>
      </c>
      <c r="AB12" s="6">
        <f t="shared" si="1"/>
        <v>-8.7463828361104112E-2</v>
      </c>
      <c r="AC12" s="6">
        <f t="shared" si="1"/>
        <v>-2.6894261763759197E-2</v>
      </c>
      <c r="AD12" s="6">
        <f t="shared" si="1"/>
        <v>-8.5713113168278676E-3</v>
      </c>
      <c r="AE12" s="6">
        <f t="shared" si="1"/>
        <v>-6.6399433046857581E-2</v>
      </c>
      <c r="AF12" s="6">
        <f t="shared" si="1"/>
        <v>-0.11756508134594745</v>
      </c>
      <c r="AH12" s="4" t="s">
        <v>7</v>
      </c>
      <c r="AI12" s="6">
        <v>7.5688082044451127E-2</v>
      </c>
      <c r="AJ12" s="6">
        <v>2.877243594482162E-4</v>
      </c>
      <c r="AK12" s="6">
        <v>2.7070116360956093E-2</v>
      </c>
      <c r="AL12" s="6">
        <v>0.10613168722620461</v>
      </c>
      <c r="AM12" s="6">
        <v>1.2087440671276085E-2</v>
      </c>
      <c r="AN12" s="6">
        <v>-1.8244607725578139E-2</v>
      </c>
      <c r="AO12" s="6">
        <v>3.6037723864741412E-3</v>
      </c>
      <c r="AP12" s="6">
        <v>4.2022201060326461E-2</v>
      </c>
      <c r="AQ12" s="6">
        <v>1.9782917855634574E-2</v>
      </c>
      <c r="AR12" s="6">
        <v>1.3955036156206279E-2</v>
      </c>
      <c r="AS12" s="6">
        <v>1.4664693126356727E-2</v>
      </c>
      <c r="AT12" s="6">
        <v>3.1085322313199791E-2</v>
      </c>
      <c r="AU12" s="6">
        <v>7.6721385569503489E-3</v>
      </c>
      <c r="AV12" s="6">
        <v>4.1292225476306621E-2</v>
      </c>
      <c r="AW12" s="6">
        <v>1.0039940337339133E-2</v>
      </c>
      <c r="AY12" t="s">
        <v>57</v>
      </c>
    </row>
    <row r="13" spans="1:52" x14ac:dyDescent="0.3">
      <c r="A13" s="1">
        <v>42372</v>
      </c>
      <c r="B13" s="3">
        <v>416.72899999999998</v>
      </c>
      <c r="C13" s="3">
        <v>1</v>
      </c>
      <c r="D13" s="3">
        <v>2059.7399999999998</v>
      </c>
      <c r="E13" s="3">
        <v>593.64</v>
      </c>
      <c r="F13" s="3">
        <v>58.44</v>
      </c>
      <c r="G13" s="3">
        <v>38.340000000000003</v>
      </c>
      <c r="H13" s="3">
        <v>1234.2</v>
      </c>
      <c r="I13" s="3">
        <v>744.95</v>
      </c>
      <c r="J13" s="3">
        <v>8.016</v>
      </c>
      <c r="K13" s="3">
        <v>50.223300000000002</v>
      </c>
      <c r="L13" s="3">
        <v>5255.0951999999997</v>
      </c>
      <c r="M13" s="3">
        <v>22.279299999999999</v>
      </c>
      <c r="N13" s="3">
        <v>69.3446</v>
      </c>
      <c r="O13" s="3">
        <v>499.25470000000001</v>
      </c>
      <c r="P13" s="3">
        <v>188.27500000000001</v>
      </c>
      <c r="R13" s="6">
        <f t="shared" si="3"/>
        <v>-4.7905286076898035E-2</v>
      </c>
      <c r="S13" s="6">
        <f t="shared" si="1"/>
        <v>0</v>
      </c>
      <c r="T13" s="6">
        <f t="shared" si="1"/>
        <v>6.5991108718941094E-2</v>
      </c>
      <c r="U13" s="6">
        <f t="shared" si="1"/>
        <v>7.4422645334105475E-2</v>
      </c>
      <c r="V13" s="6">
        <f t="shared" si="1"/>
        <v>7.4125150836061859E-3</v>
      </c>
      <c r="W13" s="6">
        <f t="shared" si="1"/>
        <v>0.13600000000000012</v>
      </c>
      <c r="X13" s="6">
        <f t="shared" si="1"/>
        <v>2.4313153416000155E-4</v>
      </c>
      <c r="Y13" s="6">
        <f t="shared" si="1"/>
        <v>6.7615403356406922E-2</v>
      </c>
      <c r="Z13" s="6">
        <f t="shared" si="1"/>
        <v>0.13079787834330214</v>
      </c>
      <c r="AA13" s="6">
        <f t="shared" si="1"/>
        <v>5.186514726610536E-2</v>
      </c>
      <c r="AB13" s="6">
        <f t="shared" si="1"/>
        <v>0.14963100794648621</v>
      </c>
      <c r="AC13" s="6">
        <f t="shared" si="1"/>
        <v>9.5840999102765334E-3</v>
      </c>
      <c r="AD13" s="6">
        <f t="shared" si="1"/>
        <v>2.5158627377932508E-2</v>
      </c>
      <c r="AE13" s="6">
        <f t="shared" si="1"/>
        <v>8.1260188493767371E-2</v>
      </c>
      <c r="AF13" s="6">
        <f t="shared" si="1"/>
        <v>0.22362169925975039</v>
      </c>
      <c r="AH13" s="4" t="s">
        <v>10</v>
      </c>
      <c r="AI13" s="6">
        <v>4.2486170846937801E-2</v>
      </c>
      <c r="AJ13" s="6">
        <v>-8.9400021048728195E-4</v>
      </c>
      <c r="AK13" s="6">
        <v>9.6217169183565182E-3</v>
      </c>
      <c r="AL13" s="6">
        <v>1.2087440671276085E-2</v>
      </c>
      <c r="AM13" s="6">
        <v>5.3582673382490051E-2</v>
      </c>
      <c r="AN13" s="6">
        <v>2.7192924572565971E-2</v>
      </c>
      <c r="AO13" s="6">
        <v>-3.3031012246532701E-3</v>
      </c>
      <c r="AP13" s="6">
        <v>1.5889206514898932E-2</v>
      </c>
      <c r="AQ13" s="6">
        <v>-1.1248913940297271E-3</v>
      </c>
      <c r="AR13" s="6">
        <v>2.0575011530360374E-2</v>
      </c>
      <c r="AS13" s="6">
        <v>8.8250217617251644E-3</v>
      </c>
      <c r="AT13" s="6">
        <v>2.1902841920336822E-3</v>
      </c>
      <c r="AU13" s="6">
        <v>-4.1113777478291366E-3</v>
      </c>
      <c r="AV13" s="6">
        <v>1.4971111721899974E-2</v>
      </c>
      <c r="AW13" s="6">
        <v>3.7837892028904654E-2</v>
      </c>
      <c r="AY13" s="4" t="s">
        <v>1</v>
      </c>
      <c r="AZ13">
        <v>1.3011542697311165</v>
      </c>
    </row>
    <row r="14" spans="1:52" x14ac:dyDescent="0.3">
      <c r="A14" s="1">
        <v>42373</v>
      </c>
      <c r="B14" s="3">
        <v>448.31799999999998</v>
      </c>
      <c r="C14" s="3">
        <v>1</v>
      </c>
      <c r="D14" s="3">
        <v>2065.3000000000002</v>
      </c>
      <c r="E14" s="3">
        <v>659.59</v>
      </c>
      <c r="F14" s="3">
        <v>63.76</v>
      </c>
      <c r="G14" s="3">
        <v>45.92</v>
      </c>
      <c r="H14" s="3">
        <v>1289.2</v>
      </c>
      <c r="I14" s="3">
        <v>693.01</v>
      </c>
      <c r="J14" s="3">
        <v>7.9231999999999996</v>
      </c>
      <c r="K14" s="3">
        <v>53.598599999999998</v>
      </c>
      <c r="L14" s="3">
        <v>5225.9771000000001</v>
      </c>
      <c r="M14" s="3">
        <v>24.5869</v>
      </c>
      <c r="N14" s="3">
        <v>67.499499999999998</v>
      </c>
      <c r="O14" s="3">
        <v>474.27449999999999</v>
      </c>
      <c r="P14" s="3">
        <v>183.1865</v>
      </c>
      <c r="R14" s="6">
        <f t="shared" si="3"/>
        <v>7.5802259981906817E-2</v>
      </c>
      <c r="S14" s="6">
        <f t="shared" si="1"/>
        <v>0</v>
      </c>
      <c r="T14" s="6">
        <f t="shared" si="1"/>
        <v>2.69936982337593E-3</v>
      </c>
      <c r="U14" s="6">
        <f t="shared" si="1"/>
        <v>0.11109426588504823</v>
      </c>
      <c r="V14" s="6">
        <f t="shared" si="1"/>
        <v>9.1033538672142367E-2</v>
      </c>
      <c r="W14" s="6">
        <f t="shared" si="1"/>
        <v>0.19770474700052154</v>
      </c>
      <c r="X14" s="6">
        <f t="shared" si="1"/>
        <v>4.4563279857397609E-2</v>
      </c>
      <c r="Y14" s="6">
        <f t="shared" si="1"/>
        <v>-6.9722800187932199E-2</v>
      </c>
      <c r="Z14" s="6">
        <f t="shared" si="1"/>
        <v>-1.1576846307385313E-2</v>
      </c>
      <c r="AA14" s="6">
        <f t="shared" si="1"/>
        <v>6.720585863533457E-2</v>
      </c>
      <c r="AB14" s="6">
        <f t="shared" si="1"/>
        <v>-5.5409272128884579E-3</v>
      </c>
      <c r="AC14" s="6">
        <f t="shared" si="1"/>
        <v>0.1035759651335546</v>
      </c>
      <c r="AD14" s="6">
        <f t="shared" si="1"/>
        <v>-2.6607695480253768E-2</v>
      </c>
      <c r="AE14" s="6">
        <f t="shared" si="1"/>
        <v>-5.003498214438451E-2</v>
      </c>
      <c r="AF14" s="6">
        <f t="shared" si="1"/>
        <v>-2.7026955251626683E-2</v>
      </c>
      <c r="AH14" s="4" t="s">
        <v>11</v>
      </c>
      <c r="AI14" s="6">
        <v>7.4678727667289752E-2</v>
      </c>
      <c r="AJ14" s="6">
        <v>-1.7397899518361939E-3</v>
      </c>
      <c r="AK14" s="6">
        <v>3.4006353174766801E-2</v>
      </c>
      <c r="AL14" s="6">
        <v>-1.8244607725578139E-2</v>
      </c>
      <c r="AM14" s="6">
        <v>2.7192924572565971E-2</v>
      </c>
      <c r="AN14" s="6">
        <v>0.3208762912989338</v>
      </c>
      <c r="AO14" s="6">
        <v>-4.0712257151938992E-4</v>
      </c>
      <c r="AP14" s="6">
        <v>1.50152945092215E-2</v>
      </c>
      <c r="AQ14" s="6">
        <v>2.6906001497120784E-2</v>
      </c>
      <c r="AR14" s="6">
        <v>6.0141339733140953E-2</v>
      </c>
      <c r="AS14" s="6">
        <v>-3.2636501472215376E-2</v>
      </c>
      <c r="AT14" s="6">
        <v>-1.9893206023516068E-2</v>
      </c>
      <c r="AU14" s="6">
        <v>-4.406862099019429E-3</v>
      </c>
      <c r="AV14" s="6">
        <v>-1.5730190704071857E-3</v>
      </c>
      <c r="AW14" s="6">
        <v>7.3697065782751384E-2</v>
      </c>
      <c r="AY14" s="4" t="s">
        <v>2</v>
      </c>
      <c r="AZ14">
        <v>1.5551730523293565E-3</v>
      </c>
    </row>
    <row r="15" spans="1:52" x14ac:dyDescent="0.3">
      <c r="A15" s="1">
        <v>42375</v>
      </c>
      <c r="B15" s="3">
        <v>673.33699999999999</v>
      </c>
      <c r="C15" s="3">
        <v>1</v>
      </c>
      <c r="D15" s="3">
        <v>2098.86</v>
      </c>
      <c r="E15" s="3">
        <v>715.62</v>
      </c>
      <c r="F15" s="3">
        <v>62.82</v>
      </c>
      <c r="G15" s="3">
        <v>48.33</v>
      </c>
      <c r="H15" s="3">
        <v>1318.4</v>
      </c>
      <c r="I15" s="3">
        <v>692.1</v>
      </c>
      <c r="J15" s="3">
        <v>7.5228999999999999</v>
      </c>
      <c r="K15" s="3">
        <v>53.089799999999997</v>
      </c>
      <c r="L15" s="3">
        <v>5955.1777000000002</v>
      </c>
      <c r="M15" s="3">
        <v>26.715900000000001</v>
      </c>
      <c r="N15" s="3">
        <v>71.916700000000006</v>
      </c>
      <c r="O15" s="3">
        <v>467.73500000000001</v>
      </c>
      <c r="P15" s="3">
        <v>212.06989999999999</v>
      </c>
      <c r="R15" s="6">
        <f t="shared" si="3"/>
        <v>0.50191828122002691</v>
      </c>
      <c r="S15" s="6">
        <f t="shared" si="1"/>
        <v>0</v>
      </c>
      <c r="T15" s="6">
        <f t="shared" si="1"/>
        <v>1.6249455284946368E-2</v>
      </c>
      <c r="U15" s="6">
        <f t="shared" si="1"/>
        <v>8.4946709319425606E-2</v>
      </c>
      <c r="V15" s="6">
        <f t="shared" si="1"/>
        <v>-1.4742785445420292E-2</v>
      </c>
      <c r="W15" s="6">
        <f t="shared" si="1"/>
        <v>5.2482578397212487E-2</v>
      </c>
      <c r="X15" s="6">
        <f t="shared" si="1"/>
        <v>2.2649705243561913E-2</v>
      </c>
      <c r="Y15" s="6">
        <f t="shared" si="1"/>
        <v>-1.313112364900948E-3</v>
      </c>
      <c r="Z15" s="6">
        <f t="shared" si="1"/>
        <v>-5.0522516155088848E-2</v>
      </c>
      <c r="AA15" s="6">
        <f t="shared" si="1"/>
        <v>-9.4927852593165163E-3</v>
      </c>
      <c r="AB15" s="6">
        <f t="shared" si="1"/>
        <v>0.13953382995114927</v>
      </c>
      <c r="AC15" s="6">
        <f t="shared" si="1"/>
        <v>8.6590826822413591E-2</v>
      </c>
      <c r="AD15" s="6">
        <f t="shared" si="1"/>
        <v>6.5440484744331506E-2</v>
      </c>
      <c r="AE15" s="6">
        <f t="shared" si="1"/>
        <v>-1.3788428431214417E-2</v>
      </c>
      <c r="AF15" s="6">
        <f t="shared" si="1"/>
        <v>0.1576720991994498</v>
      </c>
      <c r="AH15" s="4" t="s">
        <v>12</v>
      </c>
      <c r="AI15" s="6">
        <v>1.3502231018053424E-3</v>
      </c>
      <c r="AJ15" s="6">
        <v>-1.2360128356755394E-4</v>
      </c>
      <c r="AK15" s="6">
        <v>1.0463906120168167E-3</v>
      </c>
      <c r="AL15" s="6">
        <v>3.6037723864741412E-3</v>
      </c>
      <c r="AM15" s="6">
        <v>-3.3031012246532701E-3</v>
      </c>
      <c r="AN15" s="6">
        <v>-4.0712257151938992E-4</v>
      </c>
      <c r="AO15" s="6">
        <v>1.9482516269083511E-2</v>
      </c>
      <c r="AP15" s="6">
        <v>-2.2026468314673801E-3</v>
      </c>
      <c r="AQ15" s="6">
        <v>3.712841892264551E-3</v>
      </c>
      <c r="AR15" s="6">
        <v>-9.3234506444974889E-3</v>
      </c>
      <c r="AS15" s="6">
        <v>3.3025294723673221E-3</v>
      </c>
      <c r="AT15" s="6">
        <v>2.5374816045765089E-3</v>
      </c>
      <c r="AU15" s="6">
        <v>5.7395528236780765E-3</v>
      </c>
      <c r="AV15" s="6">
        <v>-3.2324302086422919E-3</v>
      </c>
      <c r="AW15" s="6">
        <v>-1.3120625374617058E-2</v>
      </c>
      <c r="AY15" s="4" t="s">
        <v>4</v>
      </c>
      <c r="AZ15">
        <v>0.13637992995084186</v>
      </c>
    </row>
    <row r="16" spans="1:52" x14ac:dyDescent="0.3">
      <c r="A16" s="1">
        <v>42376</v>
      </c>
      <c r="B16" s="3">
        <v>624.68100000000004</v>
      </c>
      <c r="C16" s="3">
        <v>1</v>
      </c>
      <c r="D16" s="3">
        <v>2173.6</v>
      </c>
      <c r="E16" s="3">
        <v>758.81</v>
      </c>
      <c r="F16" s="3">
        <v>74.16</v>
      </c>
      <c r="G16" s="3">
        <v>41.6</v>
      </c>
      <c r="H16" s="3">
        <v>1349</v>
      </c>
      <c r="I16" s="3">
        <v>768.79</v>
      </c>
      <c r="J16" s="3">
        <v>6.9993999999999996</v>
      </c>
      <c r="K16" s="3">
        <v>54.653300000000002</v>
      </c>
      <c r="L16" s="3">
        <v>6593.5918000000001</v>
      </c>
      <c r="M16" s="3">
        <v>27.9907</v>
      </c>
      <c r="N16" s="3">
        <v>72.6982</v>
      </c>
      <c r="O16" s="3">
        <v>489.815</v>
      </c>
      <c r="P16" s="3">
        <v>225.26429999999999</v>
      </c>
      <c r="R16" s="6">
        <f t="shared" si="3"/>
        <v>-7.2260992638158772E-2</v>
      </c>
      <c r="S16" s="6">
        <f t="shared" si="1"/>
        <v>0</v>
      </c>
      <c r="T16" s="6">
        <f t="shared" si="1"/>
        <v>3.5609807228685897E-2</v>
      </c>
      <c r="U16" s="6">
        <f t="shared" si="1"/>
        <v>6.0353260110114215E-2</v>
      </c>
      <c r="V16" s="6">
        <f t="shared" si="1"/>
        <v>0.18051575931232078</v>
      </c>
      <c r="W16" s="6">
        <f t="shared" si="1"/>
        <v>-0.1392509828264018</v>
      </c>
      <c r="X16" s="6">
        <f t="shared" si="1"/>
        <v>2.3209951456310662E-2</v>
      </c>
      <c r="Y16" s="6">
        <f t="shared" si="1"/>
        <v>0.11080768675046948</v>
      </c>
      <c r="Z16" s="6">
        <f t="shared" si="1"/>
        <v>-6.9587526087014351E-2</v>
      </c>
      <c r="AA16" s="6">
        <f t="shared" si="1"/>
        <v>2.9450101526093508E-2</v>
      </c>
      <c r="AB16" s="6">
        <f t="shared" si="1"/>
        <v>0.10720319899102249</v>
      </c>
      <c r="AC16" s="6">
        <f t="shared" si="1"/>
        <v>4.7716902668448302E-2</v>
      </c>
      <c r="AD16" s="6">
        <f t="shared" si="1"/>
        <v>1.0866738879842908E-2</v>
      </c>
      <c r="AE16" s="6">
        <f t="shared" si="1"/>
        <v>4.7206217195634226E-2</v>
      </c>
      <c r="AF16" s="6">
        <f t="shared" si="1"/>
        <v>6.2217221774518716E-2</v>
      </c>
      <c r="AH16" s="4" t="s">
        <v>13</v>
      </c>
      <c r="AI16" s="6">
        <v>5.0425342906189288E-2</v>
      </c>
      <c r="AJ16" s="6">
        <v>1.6289173956008274E-4</v>
      </c>
      <c r="AK16" s="6">
        <v>2.1098327066890535E-2</v>
      </c>
      <c r="AL16" s="6">
        <v>4.2022201060326461E-2</v>
      </c>
      <c r="AM16" s="6">
        <v>1.5889206514898932E-2</v>
      </c>
      <c r="AN16" s="6">
        <v>1.50152945092215E-2</v>
      </c>
      <c r="AO16" s="6">
        <v>-2.2026468314673801E-3</v>
      </c>
      <c r="AP16" s="6">
        <v>5.0112904572558604E-2</v>
      </c>
      <c r="AQ16" s="6">
        <v>1.1986720433619664E-2</v>
      </c>
      <c r="AR16" s="6">
        <v>1.9916126153092392E-2</v>
      </c>
      <c r="AS16" s="6">
        <v>2.5153271953981563E-3</v>
      </c>
      <c r="AT16" s="6">
        <v>9.7773461505155576E-3</v>
      </c>
      <c r="AU16" s="6">
        <v>6.0298804802768674E-3</v>
      </c>
      <c r="AV16" s="6">
        <v>1.5197551099588582E-2</v>
      </c>
      <c r="AW16" s="6">
        <v>2.738053715099378E-2</v>
      </c>
      <c r="AY16" s="4" t="s">
        <v>7</v>
      </c>
      <c r="AZ16">
        <v>0.38991983682590226</v>
      </c>
    </row>
    <row r="17" spans="1:52" x14ac:dyDescent="0.3">
      <c r="A17" s="1">
        <v>42377</v>
      </c>
      <c r="B17" s="3">
        <v>575.47199999999998</v>
      </c>
      <c r="C17" s="3">
        <v>1</v>
      </c>
      <c r="D17" s="3">
        <v>2170.9499999999998</v>
      </c>
      <c r="E17" s="3">
        <v>769.16</v>
      </c>
      <c r="F17" s="3">
        <v>65.319999999999993</v>
      </c>
      <c r="G17" s="3">
        <v>44.7</v>
      </c>
      <c r="H17" s="3">
        <v>1306.9000000000001</v>
      </c>
      <c r="I17" s="3">
        <v>767.05</v>
      </c>
      <c r="J17" s="3">
        <v>6.7565</v>
      </c>
      <c r="K17" s="3">
        <v>58.118099999999998</v>
      </c>
      <c r="L17" s="3">
        <v>5985.6309000000001</v>
      </c>
      <c r="M17" s="3">
        <v>26.404900000000001</v>
      </c>
      <c r="N17" s="3">
        <v>74.739800000000002</v>
      </c>
      <c r="O17" s="3">
        <v>511.58139999999997</v>
      </c>
      <c r="P17" s="3">
        <v>247.9478</v>
      </c>
      <c r="R17" s="6">
        <f t="shared" si="3"/>
        <v>-7.8774606559187887E-2</v>
      </c>
      <c r="S17" s="6">
        <f t="shared" si="1"/>
        <v>0</v>
      </c>
      <c r="T17" s="6">
        <f t="shared" si="1"/>
        <v>-1.2191755612808164E-3</v>
      </c>
      <c r="U17" s="6">
        <f t="shared" si="1"/>
        <v>1.3639778073562647E-2</v>
      </c>
      <c r="V17" s="6">
        <f t="shared" si="1"/>
        <v>-0.11920172599784251</v>
      </c>
      <c r="W17" s="6">
        <f t="shared" si="1"/>
        <v>7.4519230769230838E-2</v>
      </c>
      <c r="X17" s="6">
        <f t="shared" si="1"/>
        <v>-3.1208302446256386E-2</v>
      </c>
      <c r="Y17" s="6">
        <f t="shared" si="1"/>
        <v>-2.2632968691059796E-3</v>
      </c>
      <c r="Z17" s="6">
        <f t="shared" si="1"/>
        <v>-3.4702974540674836E-2</v>
      </c>
      <c r="AA17" s="6">
        <f t="shared" si="1"/>
        <v>6.339598889728526E-2</v>
      </c>
      <c r="AB17" s="6">
        <f t="shared" si="1"/>
        <v>-9.2204813164199817E-2</v>
      </c>
      <c r="AC17" s="6">
        <f t="shared" si="1"/>
        <v>-5.6654531683737797E-2</v>
      </c>
      <c r="AD17" s="6">
        <f t="shared" si="1"/>
        <v>2.8083226269701278E-2</v>
      </c>
      <c r="AE17" s="6">
        <f t="shared" si="1"/>
        <v>4.4438002102834773E-2</v>
      </c>
      <c r="AF17" s="6">
        <f t="shared" si="1"/>
        <v>0.10069726982926275</v>
      </c>
      <c r="AH17" s="4" t="s">
        <v>16</v>
      </c>
      <c r="AI17" s="6">
        <v>2.2063199109992011E-2</v>
      </c>
      <c r="AJ17" s="6">
        <v>1.0043891050795649E-3</v>
      </c>
      <c r="AK17" s="6">
        <v>1.5036375122719837E-2</v>
      </c>
      <c r="AL17" s="6">
        <v>1.9782917855634574E-2</v>
      </c>
      <c r="AM17" s="6">
        <v>-1.1248913940297271E-3</v>
      </c>
      <c r="AN17" s="6">
        <v>2.6906001497120784E-2</v>
      </c>
      <c r="AO17" s="6">
        <v>3.712841892264551E-3</v>
      </c>
      <c r="AP17" s="6">
        <v>1.1986720433619664E-2</v>
      </c>
      <c r="AQ17" s="6">
        <v>6.746889661541608E-2</v>
      </c>
      <c r="AR17" s="6">
        <v>1.3172664700031431E-2</v>
      </c>
      <c r="AS17" s="6">
        <v>3.7066551793324297E-3</v>
      </c>
      <c r="AT17" s="6">
        <v>1.2728634580117649E-2</v>
      </c>
      <c r="AU17" s="6">
        <v>1.2410160203659003E-2</v>
      </c>
      <c r="AV17" s="6">
        <v>1.4695760728954354E-2</v>
      </c>
      <c r="AW17" s="6">
        <v>2.652550250817929E-2</v>
      </c>
      <c r="AY17" s="4" t="s">
        <v>10</v>
      </c>
      <c r="AZ17">
        <v>0.1253769342941263</v>
      </c>
    </row>
    <row r="18" spans="1:52" x14ac:dyDescent="0.3">
      <c r="A18" s="1">
        <v>42378</v>
      </c>
      <c r="B18" s="3">
        <v>609.73500000000001</v>
      </c>
      <c r="C18" s="3">
        <v>1</v>
      </c>
      <c r="D18" s="3">
        <v>2168.27</v>
      </c>
      <c r="E18" s="3">
        <v>837.31</v>
      </c>
      <c r="F18" s="3">
        <v>68.290000000000006</v>
      </c>
      <c r="G18" s="3">
        <v>48.24</v>
      </c>
      <c r="H18" s="3">
        <v>1313.3</v>
      </c>
      <c r="I18" s="3">
        <v>777.29</v>
      </c>
      <c r="J18" s="3">
        <v>6.7225000000000001</v>
      </c>
      <c r="K18" s="3">
        <v>57.334600000000002</v>
      </c>
      <c r="L18" s="3">
        <v>5911.0244000000002</v>
      </c>
      <c r="M18" s="3">
        <v>25.924499999999998</v>
      </c>
      <c r="N18" s="3">
        <v>76.828500000000005</v>
      </c>
      <c r="O18" s="3">
        <v>523.01949999999999</v>
      </c>
      <c r="P18" s="3">
        <v>246.72030000000001</v>
      </c>
      <c r="R18" s="6">
        <f t="shared" si="3"/>
        <v>5.9538952373008547E-2</v>
      </c>
      <c r="S18" s="6">
        <f t="shared" si="1"/>
        <v>0</v>
      </c>
      <c r="T18" s="6">
        <f t="shared" si="1"/>
        <v>-1.2344825997834263E-3</v>
      </c>
      <c r="U18" s="6">
        <f t="shared" si="1"/>
        <v>8.8603151489937026E-2</v>
      </c>
      <c r="V18" s="6">
        <f t="shared" si="1"/>
        <v>4.5468462951622879E-2</v>
      </c>
      <c r="W18" s="6">
        <f t="shared" si="1"/>
        <v>7.9194630872483129E-2</v>
      </c>
      <c r="X18" s="6">
        <f t="shared" si="1"/>
        <v>4.8970847042619781E-3</v>
      </c>
      <c r="Y18" s="6">
        <f t="shared" si="1"/>
        <v>1.3349846815722488E-2</v>
      </c>
      <c r="Z18" s="6">
        <f t="shared" si="1"/>
        <v>-5.0321912232664801E-3</v>
      </c>
      <c r="AA18" s="6">
        <f t="shared" si="1"/>
        <v>-1.3481170237843232E-2</v>
      </c>
      <c r="AB18" s="6">
        <f t="shared" si="1"/>
        <v>-1.2464266715811023E-2</v>
      </c>
      <c r="AC18" s="6">
        <f t="shared" si="1"/>
        <v>-1.8193592855871521E-2</v>
      </c>
      <c r="AD18" s="6">
        <f t="shared" si="1"/>
        <v>2.7946288322955093E-2</v>
      </c>
      <c r="AE18" s="6">
        <f t="shared" si="1"/>
        <v>2.2358318734809313E-2</v>
      </c>
      <c r="AF18" s="6">
        <f t="shared" si="1"/>
        <v>-4.9506388038127458E-3</v>
      </c>
      <c r="AH18" s="4" t="s">
        <v>18</v>
      </c>
      <c r="AI18" s="6">
        <v>8.7589625151830233E-2</v>
      </c>
      <c r="AJ18" s="6">
        <v>-1.7475330913736802E-3</v>
      </c>
      <c r="AK18" s="6">
        <v>2.5721984430509378E-2</v>
      </c>
      <c r="AL18" s="6">
        <v>1.3955036156206279E-2</v>
      </c>
      <c r="AM18" s="6">
        <v>2.0575011530360374E-2</v>
      </c>
      <c r="AN18" s="6">
        <v>6.0141339733140953E-2</v>
      </c>
      <c r="AO18" s="6">
        <v>-9.3234506444974889E-3</v>
      </c>
      <c r="AP18" s="6">
        <v>1.9916126153092392E-2</v>
      </c>
      <c r="AQ18" s="6">
        <v>1.3172664700031431E-2</v>
      </c>
      <c r="AR18" s="6">
        <v>6.5586628638085648E-2</v>
      </c>
      <c r="AS18" s="6">
        <v>2.0164173640273312E-3</v>
      </c>
      <c r="AT18" s="6">
        <v>1.2300002660535641E-2</v>
      </c>
      <c r="AU18" s="6">
        <v>3.2532680216031886E-3</v>
      </c>
      <c r="AV18" s="6">
        <v>2.0225251360330404E-2</v>
      </c>
      <c r="AW18" s="6">
        <v>6.2537360867685465E-2</v>
      </c>
      <c r="AY18" s="4" t="s">
        <v>11</v>
      </c>
      <c r="AZ18">
        <v>0.23613735585422868</v>
      </c>
    </row>
    <row r="19" spans="1:52" x14ac:dyDescent="0.3">
      <c r="A19" s="1">
        <v>42379</v>
      </c>
      <c r="B19" s="3">
        <v>700.97199999999998</v>
      </c>
      <c r="C19" s="3">
        <v>1</v>
      </c>
      <c r="D19" s="3">
        <v>2126.15</v>
      </c>
      <c r="E19" s="3">
        <v>789.82</v>
      </c>
      <c r="F19" s="3">
        <v>68.86</v>
      </c>
      <c r="G19" s="3">
        <v>46.86</v>
      </c>
      <c r="H19" s="3">
        <v>1271.5</v>
      </c>
      <c r="I19" s="3">
        <v>784.54</v>
      </c>
      <c r="J19" s="3">
        <v>6.5008999999999997</v>
      </c>
      <c r="K19" s="3">
        <v>59.633499999999998</v>
      </c>
      <c r="L19" s="3">
        <v>6419.0731999999998</v>
      </c>
      <c r="M19" s="3">
        <v>24.2712</v>
      </c>
      <c r="N19" s="3">
        <v>74.303200000000004</v>
      </c>
      <c r="O19" s="3">
        <v>509.14409999999998</v>
      </c>
      <c r="P19" s="3">
        <v>253.3486</v>
      </c>
      <c r="R19" s="6">
        <f t="shared" si="3"/>
        <v>0.1496338573314635</v>
      </c>
      <c r="S19" s="6">
        <f t="shared" si="1"/>
        <v>0</v>
      </c>
      <c r="T19" s="6">
        <f t="shared" si="1"/>
        <v>-1.9425625037472249E-2</v>
      </c>
      <c r="U19" s="6">
        <f t="shared" si="1"/>
        <v>-5.6717344830468863E-2</v>
      </c>
      <c r="V19" s="6">
        <f t="shared" si="1"/>
        <v>8.3467564797188309E-3</v>
      </c>
      <c r="W19" s="6">
        <f t="shared" si="1"/>
        <v>-2.8606965174129417E-2</v>
      </c>
      <c r="X19" s="6">
        <f t="shared" si="1"/>
        <v>-3.1828218990329615E-2</v>
      </c>
      <c r="Y19" s="6">
        <f t="shared" si="1"/>
        <v>9.3272781072701871E-3</v>
      </c>
      <c r="Z19" s="6">
        <f t="shared" si="1"/>
        <v>-3.2963927110450042E-2</v>
      </c>
      <c r="AA19" s="6">
        <f t="shared" si="1"/>
        <v>4.0096207176818055E-2</v>
      </c>
      <c r="AB19" s="6">
        <f t="shared" si="1"/>
        <v>8.594936606927206E-2</v>
      </c>
      <c r="AC19" s="6">
        <f t="shared" si="1"/>
        <v>-6.3773650407915272E-2</v>
      </c>
      <c r="AD19" s="6">
        <f t="shared" si="1"/>
        <v>-3.2869312820112295E-2</v>
      </c>
      <c r="AE19" s="6">
        <f t="shared" si="1"/>
        <v>-2.6529412383285877E-2</v>
      </c>
      <c r="AF19" s="6">
        <f t="shared" si="1"/>
        <v>2.6865645023939955E-2</v>
      </c>
      <c r="AH19" s="4" t="s">
        <v>20</v>
      </c>
      <c r="AI19" s="6">
        <v>1.9321241295639783E-2</v>
      </c>
      <c r="AJ19" s="6">
        <v>4.5381473452743995E-5</v>
      </c>
      <c r="AK19" s="6">
        <v>3.5515825198901437E-3</v>
      </c>
      <c r="AL19" s="6">
        <v>1.4664693126356727E-2</v>
      </c>
      <c r="AM19" s="6">
        <v>8.8250217617251644E-3</v>
      </c>
      <c r="AN19" s="6">
        <v>-3.2636501472215376E-2</v>
      </c>
      <c r="AO19" s="6">
        <v>3.3025294723673221E-3</v>
      </c>
      <c r="AP19" s="6">
        <v>2.5153271953981563E-3</v>
      </c>
      <c r="AQ19" s="6">
        <v>3.7066551793324297E-3</v>
      </c>
      <c r="AR19" s="6">
        <v>2.0164173640273312E-3</v>
      </c>
      <c r="AS19" s="6">
        <v>5.8483858117630773E-2</v>
      </c>
      <c r="AT19" s="6">
        <v>1.5669143270098315E-2</v>
      </c>
      <c r="AU19" s="6">
        <v>6.6391420091565607E-3</v>
      </c>
      <c r="AV19" s="6">
        <v>1.7026646897080232E-2</v>
      </c>
      <c r="AW19" s="6">
        <v>2.3971776058634913E-2</v>
      </c>
      <c r="AY19" s="4" t="s">
        <v>12</v>
      </c>
      <c r="AZ19">
        <v>8.9868282706137698E-2</v>
      </c>
    </row>
    <row r="20" spans="1:52" x14ac:dyDescent="0.3">
      <c r="A20" s="1">
        <v>42380</v>
      </c>
      <c r="B20" s="3">
        <v>745.69100000000003</v>
      </c>
      <c r="C20" s="3">
        <v>1</v>
      </c>
      <c r="D20" s="3">
        <v>2198.81</v>
      </c>
      <c r="E20" s="3">
        <v>750.57</v>
      </c>
      <c r="F20" s="3">
        <v>72.459999999999994</v>
      </c>
      <c r="G20" s="3">
        <v>49.44</v>
      </c>
      <c r="H20" s="3">
        <v>1170.8</v>
      </c>
      <c r="I20" s="3">
        <v>758.04</v>
      </c>
      <c r="J20" s="3">
        <v>6.2331000000000003</v>
      </c>
      <c r="K20" s="3">
        <v>69.528899999999993</v>
      </c>
      <c r="L20" s="3">
        <v>5779.4862999999996</v>
      </c>
      <c r="M20" s="3">
        <v>24.600300000000001</v>
      </c>
      <c r="N20" s="3">
        <v>71.132599999999996</v>
      </c>
      <c r="O20" s="3">
        <v>477.8218</v>
      </c>
      <c r="P20" s="3">
        <v>253.69229999999999</v>
      </c>
      <c r="R20" s="6">
        <f t="shared" si="3"/>
        <v>6.3795700826851931E-2</v>
      </c>
      <c r="S20" s="6">
        <f t="shared" si="3"/>
        <v>0</v>
      </c>
      <c r="T20" s="6">
        <f t="shared" si="3"/>
        <v>3.4174446769983158E-2</v>
      </c>
      <c r="U20" s="6">
        <f t="shared" si="3"/>
        <v>-4.9694867184928215E-2</v>
      </c>
      <c r="V20" s="6">
        <f t="shared" si="3"/>
        <v>5.2279988382224696E-2</v>
      </c>
      <c r="W20" s="6">
        <f t="shared" si="3"/>
        <v>5.5057618437900135E-2</v>
      </c>
      <c r="X20" s="6">
        <f t="shared" si="3"/>
        <v>-7.9197797876523812E-2</v>
      </c>
      <c r="Y20" s="6">
        <f t="shared" si="3"/>
        <v>-3.3777755117648578E-2</v>
      </c>
      <c r="Z20" s="6">
        <f t="shared" si="3"/>
        <v>-4.1194296174375755E-2</v>
      </c>
      <c r="AA20" s="6">
        <f t="shared" si="3"/>
        <v>0.1659369314227741</v>
      </c>
      <c r="AB20" s="6">
        <f t="shared" si="3"/>
        <v>-9.9638511677978769E-2</v>
      </c>
      <c r="AC20" s="6">
        <f t="shared" si="3"/>
        <v>1.3559280134480378E-2</v>
      </c>
      <c r="AD20" s="6">
        <f t="shared" si="3"/>
        <v>-4.2671109723403711E-2</v>
      </c>
      <c r="AE20" s="6">
        <f t="shared" si="3"/>
        <v>-6.1519518737426226E-2</v>
      </c>
      <c r="AF20" s="6">
        <f t="shared" si="3"/>
        <v>1.3566287715818248E-3</v>
      </c>
      <c r="AH20" s="4" t="s">
        <v>22</v>
      </c>
      <c r="AI20" s="6">
        <v>2.9487841613653934E-2</v>
      </c>
      <c r="AJ20" s="6">
        <v>-1.3704238643230911E-3</v>
      </c>
      <c r="AK20" s="6">
        <v>1.6062794661977881E-2</v>
      </c>
      <c r="AL20" s="6">
        <v>3.1085322313199791E-2</v>
      </c>
      <c r="AM20" s="6">
        <v>2.1902841920336822E-3</v>
      </c>
      <c r="AN20" s="6">
        <v>-1.9893206023516068E-2</v>
      </c>
      <c r="AO20" s="6">
        <v>2.5374816045765089E-3</v>
      </c>
      <c r="AP20" s="6">
        <v>9.7773461505155576E-3</v>
      </c>
      <c r="AQ20" s="6">
        <v>1.2728634580117649E-2</v>
      </c>
      <c r="AR20" s="6">
        <v>1.2300002660535641E-2</v>
      </c>
      <c r="AS20" s="6">
        <v>1.5669143270098315E-2</v>
      </c>
      <c r="AT20" s="6">
        <v>5.715090971534631E-2</v>
      </c>
      <c r="AU20" s="6">
        <v>1.368110868793971E-2</v>
      </c>
      <c r="AV20" s="6">
        <v>1.3676574250347781E-2</v>
      </c>
      <c r="AW20" s="6">
        <v>4.6930159900198153E-3</v>
      </c>
      <c r="AY20" s="4" t="s">
        <v>13</v>
      </c>
      <c r="AZ20">
        <v>0.2996925750854213</v>
      </c>
    </row>
    <row r="21" spans="1:52" x14ac:dyDescent="0.3">
      <c r="A21" s="1">
        <v>42381</v>
      </c>
      <c r="B21" s="3">
        <v>963.74300000000005</v>
      </c>
      <c r="C21" s="3">
        <v>1</v>
      </c>
      <c r="D21" s="3">
        <v>2238.83</v>
      </c>
      <c r="E21" s="3">
        <v>749.87</v>
      </c>
      <c r="F21" s="3">
        <v>70.650000000000006</v>
      </c>
      <c r="G21" s="3">
        <v>53.72</v>
      </c>
      <c r="H21" s="3">
        <v>1150</v>
      </c>
      <c r="I21" s="3">
        <v>771.82</v>
      </c>
      <c r="J21" s="3">
        <v>6.3837000000000002</v>
      </c>
      <c r="K21" s="3">
        <v>74.836600000000004</v>
      </c>
      <c r="L21" s="3">
        <v>5539.3364000000001</v>
      </c>
      <c r="M21" s="3">
        <v>25.122</v>
      </c>
      <c r="N21" s="3">
        <v>72.530100000000004</v>
      </c>
      <c r="O21" s="3">
        <v>522.3922</v>
      </c>
      <c r="P21" s="3">
        <v>245.6893</v>
      </c>
      <c r="R21" s="6">
        <f t="shared" si="3"/>
        <v>0.29241602755028562</v>
      </c>
      <c r="S21" s="6">
        <f t="shared" si="3"/>
        <v>0</v>
      </c>
      <c r="T21" s="6">
        <f t="shared" si="3"/>
        <v>1.8200754044233047E-2</v>
      </c>
      <c r="U21" s="6">
        <f t="shared" si="3"/>
        <v>-9.3262453868403483E-4</v>
      </c>
      <c r="V21" s="6">
        <f t="shared" si="3"/>
        <v>-2.4979298923543891E-2</v>
      </c>
      <c r="W21" s="6">
        <f t="shared" si="3"/>
        <v>8.6569579288025889E-2</v>
      </c>
      <c r="X21" s="6">
        <f t="shared" si="3"/>
        <v>-1.7765630338230198E-2</v>
      </c>
      <c r="Y21" s="6">
        <f t="shared" si="3"/>
        <v>1.8178460239565375E-2</v>
      </c>
      <c r="Z21" s="6">
        <f t="shared" si="3"/>
        <v>2.4161332242383482E-2</v>
      </c>
      <c r="AA21" s="6">
        <f t="shared" si="3"/>
        <v>7.6338040728388012E-2</v>
      </c>
      <c r="AB21" s="6">
        <f t="shared" si="3"/>
        <v>-4.1552118568046303E-2</v>
      </c>
      <c r="AC21" s="6">
        <f t="shared" si="3"/>
        <v>2.1207058450506633E-2</v>
      </c>
      <c r="AD21" s="6">
        <f t="shared" si="3"/>
        <v>1.964640685142971E-2</v>
      </c>
      <c r="AE21" s="6">
        <f t="shared" si="3"/>
        <v>9.3278289102757483E-2</v>
      </c>
      <c r="AF21" s="6">
        <f t="shared" si="3"/>
        <v>-3.1546089495029905E-2</v>
      </c>
      <c r="AH21" s="4" t="s">
        <v>23</v>
      </c>
      <c r="AI21" s="6">
        <v>8.4631661662715827E-3</v>
      </c>
      <c r="AJ21" s="6">
        <v>5.1300499569275737E-4</v>
      </c>
      <c r="AK21" s="6">
        <v>9.3613695982467382E-3</v>
      </c>
      <c r="AL21" s="6">
        <v>7.6721385569503489E-3</v>
      </c>
      <c r="AM21" s="6">
        <v>-4.1113777478291366E-3</v>
      </c>
      <c r="AN21" s="6">
        <v>-4.406862099019429E-3</v>
      </c>
      <c r="AO21" s="6">
        <v>5.7395528236780765E-3</v>
      </c>
      <c r="AP21" s="6">
        <v>6.0298804802768674E-3</v>
      </c>
      <c r="AQ21" s="6">
        <v>1.2410160203659003E-2</v>
      </c>
      <c r="AR21" s="6">
        <v>3.2532680216031886E-3</v>
      </c>
      <c r="AS21" s="6">
        <v>6.6391420091565607E-3</v>
      </c>
      <c r="AT21" s="6">
        <v>1.368110868793971E-2</v>
      </c>
      <c r="AU21" s="6">
        <v>2.4427287674387826E-2</v>
      </c>
      <c r="AV21" s="6">
        <v>1.2773138995331062E-2</v>
      </c>
      <c r="AW21" s="6">
        <v>4.6755903006275336E-3</v>
      </c>
      <c r="AY21" s="4" t="s">
        <v>16</v>
      </c>
      <c r="AZ21">
        <v>0.24615393406231834</v>
      </c>
    </row>
    <row r="22" spans="1:52" x14ac:dyDescent="0.3">
      <c r="A22" s="1">
        <v>42737</v>
      </c>
      <c r="B22" s="3">
        <v>1179.97</v>
      </c>
      <c r="C22" s="3">
        <v>1</v>
      </c>
      <c r="D22" s="3">
        <v>2363.64</v>
      </c>
      <c r="E22" s="3">
        <v>845.04</v>
      </c>
      <c r="F22" s="3">
        <v>75.33</v>
      </c>
      <c r="G22" s="3">
        <v>54.01</v>
      </c>
      <c r="H22" s="3">
        <v>1252.5999999999999</v>
      </c>
      <c r="I22" s="3">
        <v>823.21</v>
      </c>
      <c r="J22" s="3">
        <v>6.5171999999999999</v>
      </c>
      <c r="K22" s="3">
        <v>79.026700000000005</v>
      </c>
      <c r="L22" s="3">
        <v>5761.4731000000002</v>
      </c>
      <c r="M22" s="3">
        <v>26.390499999999999</v>
      </c>
      <c r="N22" s="3">
        <v>79.182000000000002</v>
      </c>
      <c r="O22" s="3">
        <v>597.51250000000005</v>
      </c>
      <c r="P22" s="3">
        <v>264.3467</v>
      </c>
      <c r="R22" s="6">
        <f t="shared" si="3"/>
        <v>0.22436168148562419</v>
      </c>
      <c r="S22" s="6">
        <f t="shared" si="3"/>
        <v>0</v>
      </c>
      <c r="T22" s="6">
        <f t="shared" si="3"/>
        <v>5.5747868306213588E-2</v>
      </c>
      <c r="U22" s="6">
        <f t="shared" si="3"/>
        <v>0.12691533199087845</v>
      </c>
      <c r="V22" s="6">
        <f t="shared" si="3"/>
        <v>6.6242038216560495E-2</v>
      </c>
      <c r="W22" s="6">
        <f t="shared" si="3"/>
        <v>5.398361876396196E-3</v>
      </c>
      <c r="X22" s="6">
        <f t="shared" si="3"/>
        <v>8.9217391304347693E-2</v>
      </c>
      <c r="Y22" s="6">
        <f t="shared" si="3"/>
        <v>6.6582882019123657E-2</v>
      </c>
      <c r="Z22" s="6">
        <f t="shared" si="3"/>
        <v>2.0912636872033374E-2</v>
      </c>
      <c r="AA22" s="6">
        <f t="shared" si="3"/>
        <v>5.5989983510742025E-2</v>
      </c>
      <c r="AB22" s="6">
        <f t="shared" si="3"/>
        <v>4.0101680771725601E-2</v>
      </c>
      <c r="AC22" s="6">
        <f t="shared" si="3"/>
        <v>5.0493591274580085E-2</v>
      </c>
      <c r="AD22" s="6">
        <f t="shared" si="3"/>
        <v>9.1712268423730148E-2</v>
      </c>
      <c r="AE22" s="6">
        <f t="shared" si="3"/>
        <v>0.1438005774205664</v>
      </c>
      <c r="AF22" s="6">
        <f t="shared" si="3"/>
        <v>7.5939001006555928E-2</v>
      </c>
      <c r="AH22" s="4" t="s">
        <v>24</v>
      </c>
      <c r="AI22" s="6">
        <v>1.5472995427660036E-2</v>
      </c>
      <c r="AJ22" s="6">
        <v>-1.2439540577378076E-3</v>
      </c>
      <c r="AK22" s="6">
        <v>1.4020093194529012E-2</v>
      </c>
      <c r="AL22" s="6">
        <v>4.1292225476306621E-2</v>
      </c>
      <c r="AM22" s="6">
        <v>1.4971111721899974E-2</v>
      </c>
      <c r="AN22" s="6">
        <v>-1.5730190704071857E-3</v>
      </c>
      <c r="AO22" s="6">
        <v>-3.2324302086422919E-3</v>
      </c>
      <c r="AP22" s="6">
        <v>1.5197551099588582E-2</v>
      </c>
      <c r="AQ22" s="6">
        <v>1.4695760728954354E-2</v>
      </c>
      <c r="AR22" s="6">
        <v>2.0225251360330404E-2</v>
      </c>
      <c r="AS22" s="6">
        <v>1.7026646897080232E-2</v>
      </c>
      <c r="AT22" s="6">
        <v>1.3676574250347781E-2</v>
      </c>
      <c r="AU22" s="6">
        <v>1.2773138995331062E-2</v>
      </c>
      <c r="AV22" s="6">
        <v>9.0589232252217211E-2</v>
      </c>
      <c r="AW22" s="6">
        <v>3.9745010394429833E-2</v>
      </c>
      <c r="AY22" s="4" t="s">
        <v>18</v>
      </c>
      <c r="AZ22">
        <v>0.2011381755651778</v>
      </c>
    </row>
    <row r="23" spans="1:52" x14ac:dyDescent="0.3">
      <c r="A23" s="1">
        <v>42738</v>
      </c>
      <c r="B23" s="3">
        <v>1071.79</v>
      </c>
      <c r="C23" s="3">
        <v>1</v>
      </c>
      <c r="D23" s="3">
        <v>2362.7199999999998</v>
      </c>
      <c r="E23" s="3">
        <v>886.54</v>
      </c>
      <c r="F23" s="3">
        <v>77.33</v>
      </c>
      <c r="G23" s="3">
        <v>50.6</v>
      </c>
      <c r="H23" s="3">
        <v>1247.3</v>
      </c>
      <c r="I23" s="3">
        <v>829.56</v>
      </c>
      <c r="J23" s="3">
        <v>6.8013000000000003</v>
      </c>
      <c r="K23" s="3">
        <v>76.602400000000003</v>
      </c>
      <c r="L23" s="3">
        <v>6154.2772999999997</v>
      </c>
      <c r="M23" s="3">
        <v>26.744399999999999</v>
      </c>
      <c r="N23" s="3">
        <v>78.121300000000005</v>
      </c>
      <c r="O23" s="3">
        <v>637.49789999999996</v>
      </c>
      <c r="P23" s="3">
        <v>288.11040000000003</v>
      </c>
      <c r="R23" s="6">
        <f t="shared" si="3"/>
        <v>-9.1680296956702323E-2</v>
      </c>
      <c r="S23" s="6">
        <f t="shared" si="3"/>
        <v>0</v>
      </c>
      <c r="T23" s="6">
        <f t="shared" si="3"/>
        <v>-3.8923017041514463E-4</v>
      </c>
      <c r="U23" s="6">
        <f t="shared" si="3"/>
        <v>4.9110101296980124E-2</v>
      </c>
      <c r="V23" s="6">
        <f t="shared" si="3"/>
        <v>2.6549847338377841E-2</v>
      </c>
      <c r="W23" s="6">
        <f t="shared" si="3"/>
        <v>-6.3136456211812519E-2</v>
      </c>
      <c r="X23" s="6">
        <f t="shared" si="3"/>
        <v>-4.2311991058597842E-3</v>
      </c>
      <c r="Y23" s="6">
        <f t="shared" si="3"/>
        <v>7.7137061017236164E-3</v>
      </c>
      <c r="Z23" s="6">
        <f t="shared" si="3"/>
        <v>4.359234026882719E-2</v>
      </c>
      <c r="AA23" s="6">
        <f t="shared" si="3"/>
        <v>-3.0676973731662893E-2</v>
      </c>
      <c r="AB23" s="6">
        <f t="shared" si="3"/>
        <v>6.8177737391501347E-2</v>
      </c>
      <c r="AC23" s="6">
        <f t="shared" si="3"/>
        <v>1.3410128644777419E-2</v>
      </c>
      <c r="AD23" s="6">
        <f t="shared" si="3"/>
        <v>-1.3395721249778947E-2</v>
      </c>
      <c r="AE23" s="6">
        <f t="shared" si="3"/>
        <v>6.691977155289619E-2</v>
      </c>
      <c r="AF23" s="6">
        <f t="shared" si="3"/>
        <v>8.9895958602850046E-2</v>
      </c>
      <c r="AH23" s="4" t="s">
        <v>25</v>
      </c>
      <c r="AI23" s="6">
        <v>0.15602513828259781</v>
      </c>
      <c r="AJ23" s="6">
        <v>4.7506739152035408E-4</v>
      </c>
      <c r="AK23" s="6">
        <v>2.6309592439804592E-2</v>
      </c>
      <c r="AL23" s="6">
        <v>1.0039940337339133E-2</v>
      </c>
      <c r="AM23" s="6">
        <v>3.7837892028904654E-2</v>
      </c>
      <c r="AN23" s="6">
        <v>7.3697065782751384E-2</v>
      </c>
      <c r="AO23" s="6">
        <v>-1.3120625374617058E-2</v>
      </c>
      <c r="AP23" s="6">
        <v>2.738053715099378E-2</v>
      </c>
      <c r="AQ23" s="6">
        <v>2.652550250817929E-2</v>
      </c>
      <c r="AR23" s="6">
        <v>6.2537360867685465E-2</v>
      </c>
      <c r="AS23" s="6">
        <v>2.3971776058634913E-2</v>
      </c>
      <c r="AT23" s="6">
        <v>4.6930159900198153E-3</v>
      </c>
      <c r="AU23" s="6">
        <v>4.6755903006275336E-3</v>
      </c>
      <c r="AV23" s="6">
        <v>3.9745010394429833E-2</v>
      </c>
      <c r="AW23" s="6">
        <v>0.19961011288770425</v>
      </c>
      <c r="AY23" s="4" t="s">
        <v>20</v>
      </c>
      <c r="AZ23">
        <v>0.21293496076887458</v>
      </c>
    </row>
    <row r="24" spans="1:52" x14ac:dyDescent="0.3">
      <c r="A24" s="1">
        <v>42739</v>
      </c>
      <c r="B24" s="3">
        <v>1347.89</v>
      </c>
      <c r="C24" s="3">
        <v>0.93689999999999996</v>
      </c>
      <c r="D24" s="3">
        <v>2384.1999999999998</v>
      </c>
      <c r="E24" s="3">
        <v>924.99</v>
      </c>
      <c r="F24" s="3">
        <v>80.23</v>
      </c>
      <c r="G24" s="3">
        <v>49.33</v>
      </c>
      <c r="H24" s="3">
        <v>1266.0999999999999</v>
      </c>
      <c r="I24" s="3">
        <v>905.96</v>
      </c>
      <c r="J24" s="3">
        <v>6.2675000000000001</v>
      </c>
      <c r="K24" s="3">
        <v>75.869799999999998</v>
      </c>
      <c r="L24" s="3">
        <v>6170.0293000000001</v>
      </c>
      <c r="M24" s="3">
        <v>26.517700000000001</v>
      </c>
      <c r="N24" s="3">
        <v>75.930199999999999</v>
      </c>
      <c r="O24" s="3">
        <v>673.3569</v>
      </c>
      <c r="P24" s="3">
        <v>284.52620000000002</v>
      </c>
      <c r="R24" s="6">
        <f t="shared" si="3"/>
        <v>0.25760643409623163</v>
      </c>
      <c r="S24" s="6">
        <f t="shared" si="3"/>
        <v>-6.3100000000000045E-2</v>
      </c>
      <c r="T24" s="6">
        <f t="shared" si="3"/>
        <v>9.0912169025529899E-3</v>
      </c>
      <c r="U24" s="6">
        <f t="shared" si="3"/>
        <v>4.3370857490919734E-2</v>
      </c>
      <c r="V24" s="6">
        <f t="shared" si="3"/>
        <v>3.7501616448984976E-2</v>
      </c>
      <c r="W24" s="6">
        <f t="shared" si="3"/>
        <v>-2.5098814229249089E-2</v>
      </c>
      <c r="X24" s="6">
        <f t="shared" si="3"/>
        <v>1.5072556722520503E-2</v>
      </c>
      <c r="Y24" s="6">
        <f t="shared" si="3"/>
        <v>9.2097015285211636E-2</v>
      </c>
      <c r="Z24" s="6">
        <f t="shared" si="3"/>
        <v>-7.8484995515563205E-2</v>
      </c>
      <c r="AA24" s="6">
        <f t="shared" si="3"/>
        <v>-9.56366902342487E-3</v>
      </c>
      <c r="AB24" s="6">
        <f t="shared" si="3"/>
        <v>2.5595206767821121E-3</v>
      </c>
      <c r="AC24" s="6">
        <f t="shared" si="3"/>
        <v>-8.4765408833250566E-3</v>
      </c>
      <c r="AD24" s="6">
        <f t="shared" si="3"/>
        <v>-2.8047408325258316E-2</v>
      </c>
      <c r="AE24" s="6">
        <f t="shared" si="3"/>
        <v>5.6249597057496326E-2</v>
      </c>
      <c r="AF24" s="6">
        <f t="shared" si="3"/>
        <v>-1.2440370080358143E-2</v>
      </c>
      <c r="AY24" s="4" t="s">
        <v>22</v>
      </c>
      <c r="AZ24">
        <v>0.13708404028238769</v>
      </c>
    </row>
    <row r="25" spans="1:52" x14ac:dyDescent="0.3">
      <c r="A25" s="1">
        <v>42740</v>
      </c>
      <c r="B25" s="3">
        <v>2286.4099000000001</v>
      </c>
      <c r="C25" s="3">
        <v>1.0363</v>
      </c>
      <c r="D25" s="3">
        <v>2411.8000000000002</v>
      </c>
      <c r="E25" s="3">
        <v>994.62</v>
      </c>
      <c r="F25" s="3">
        <v>76.98</v>
      </c>
      <c r="G25" s="3">
        <v>48.32</v>
      </c>
      <c r="H25" s="3">
        <v>1272</v>
      </c>
      <c r="I25" s="3">
        <v>964.86</v>
      </c>
      <c r="J25" s="3">
        <v>6.5</v>
      </c>
      <c r="K25" s="3">
        <v>72.051900000000003</v>
      </c>
      <c r="L25" s="3">
        <v>6121.5277999999998</v>
      </c>
      <c r="M25" s="3">
        <v>25.524799999999999</v>
      </c>
      <c r="N25" s="3">
        <v>77.177099999999996</v>
      </c>
      <c r="O25" s="3">
        <v>647.05380000000002</v>
      </c>
      <c r="P25" s="3">
        <v>283.10239999999999</v>
      </c>
      <c r="R25" s="6">
        <f t="shared" si="3"/>
        <v>0.69628819859187319</v>
      </c>
      <c r="S25" s="6">
        <f t="shared" si="3"/>
        <v>0.10609456718966803</v>
      </c>
      <c r="T25" s="6">
        <f t="shared" si="3"/>
        <v>1.1576210049492719E-2</v>
      </c>
      <c r="U25" s="6">
        <f t="shared" si="3"/>
        <v>7.5276489475561981E-2</v>
      </c>
      <c r="V25" s="6">
        <f t="shared" si="3"/>
        <v>-4.050853795338405E-2</v>
      </c>
      <c r="W25" s="6">
        <f t="shared" si="3"/>
        <v>-2.0474356375430713E-2</v>
      </c>
      <c r="X25" s="6">
        <f t="shared" si="3"/>
        <v>4.6599794644972548E-3</v>
      </c>
      <c r="Y25" s="6">
        <f t="shared" si="3"/>
        <v>6.5013907898803458E-2</v>
      </c>
      <c r="Z25" s="6">
        <f t="shared" si="3"/>
        <v>3.7096130833665697E-2</v>
      </c>
      <c r="AA25" s="6">
        <f t="shared" si="3"/>
        <v>-5.0321735394056599E-2</v>
      </c>
      <c r="AB25" s="6">
        <f t="shared" si="3"/>
        <v>-7.8608216657901631E-3</v>
      </c>
      <c r="AC25" s="6">
        <f t="shared" si="3"/>
        <v>-3.7442915486637363E-2</v>
      </c>
      <c r="AD25" s="6">
        <f t="shared" si="3"/>
        <v>1.6421660946500882E-2</v>
      </c>
      <c r="AE25" s="6">
        <f t="shared" si="3"/>
        <v>-3.9062642708495243E-2</v>
      </c>
      <c r="AF25" s="6">
        <f t="shared" si="3"/>
        <v>-5.0041085847279954E-3</v>
      </c>
      <c r="AY25" s="4" t="s">
        <v>23</v>
      </c>
      <c r="AZ25">
        <v>0.16130926519569172</v>
      </c>
    </row>
    <row r="26" spans="1:52" x14ac:dyDescent="0.3">
      <c r="A26" s="1">
        <v>42741</v>
      </c>
      <c r="B26" s="3">
        <v>2480.8400999999999</v>
      </c>
      <c r="C26" s="3">
        <v>1.0058</v>
      </c>
      <c r="D26" s="3">
        <v>2423.41</v>
      </c>
      <c r="E26" s="3">
        <v>968</v>
      </c>
      <c r="F26" s="3">
        <v>75.31</v>
      </c>
      <c r="G26" s="3">
        <v>46.04</v>
      </c>
      <c r="H26" s="3">
        <v>1240.7</v>
      </c>
      <c r="I26" s="3">
        <v>908.73</v>
      </c>
      <c r="J26" s="3">
        <v>6.5636000000000001</v>
      </c>
      <c r="K26" s="3">
        <v>80.164900000000003</v>
      </c>
      <c r="L26" s="3">
        <v>6242.3320000000003</v>
      </c>
      <c r="M26" s="3">
        <v>26.527699999999999</v>
      </c>
      <c r="N26" s="3">
        <v>76.3536</v>
      </c>
      <c r="O26" s="3">
        <v>666.02110000000005</v>
      </c>
      <c r="P26" s="3">
        <v>271.14659999999998</v>
      </c>
      <c r="R26" s="6">
        <f t="shared" si="3"/>
        <v>8.5037332982156766E-2</v>
      </c>
      <c r="S26" s="6">
        <f t="shared" si="3"/>
        <v>-2.9431631766862809E-2</v>
      </c>
      <c r="T26" s="6">
        <f t="shared" si="3"/>
        <v>4.8138319927024664E-3</v>
      </c>
      <c r="U26" s="6">
        <f t="shared" si="3"/>
        <v>-2.676399026763987E-2</v>
      </c>
      <c r="V26" s="6">
        <f t="shared" si="3"/>
        <v>-2.1693946479605097E-2</v>
      </c>
      <c r="W26" s="6">
        <f t="shared" si="3"/>
        <v>-4.718543046357615E-2</v>
      </c>
      <c r="X26" s="6">
        <f t="shared" si="3"/>
        <v>-2.4606918238993636E-2</v>
      </c>
      <c r="Y26" s="6">
        <f t="shared" si="3"/>
        <v>-5.8174242895342343E-2</v>
      </c>
      <c r="Z26" s="6">
        <f t="shared" si="3"/>
        <v>9.7846153846155026E-3</v>
      </c>
      <c r="AA26" s="6">
        <f t="shared" si="3"/>
        <v>0.11259939016181386</v>
      </c>
      <c r="AB26" s="6">
        <f t="shared" si="3"/>
        <v>1.9734321879580463E-2</v>
      </c>
      <c r="AC26" s="6">
        <f t="shared" si="3"/>
        <v>3.9291199147495792E-2</v>
      </c>
      <c r="AD26" s="6">
        <f t="shared" si="3"/>
        <v>-1.0670263588551498E-2</v>
      </c>
      <c r="AE26" s="6">
        <f t="shared" si="3"/>
        <v>2.9313327578015969E-2</v>
      </c>
      <c r="AF26" s="6">
        <f t="shared" si="3"/>
        <v>-4.2231362220878421E-2</v>
      </c>
      <c r="AI26" s="4" t="s">
        <v>1</v>
      </c>
      <c r="AJ26" s="4" t="s">
        <v>2</v>
      </c>
      <c r="AK26" s="4" t="s">
        <v>4</v>
      </c>
      <c r="AL26" s="4" t="s">
        <v>7</v>
      </c>
      <c r="AM26" s="4" t="s">
        <v>10</v>
      </c>
      <c r="AN26" s="4" t="s">
        <v>11</v>
      </c>
      <c r="AO26" s="4" t="s">
        <v>12</v>
      </c>
      <c r="AP26" s="4" t="s">
        <v>13</v>
      </c>
      <c r="AQ26" s="4" t="s">
        <v>16</v>
      </c>
      <c r="AR26" s="4" t="s">
        <v>18</v>
      </c>
      <c r="AS26" s="4" t="s">
        <v>20</v>
      </c>
      <c r="AT26" s="4" t="s">
        <v>22</v>
      </c>
      <c r="AU26" s="4" t="s">
        <v>23</v>
      </c>
      <c r="AV26" s="4" t="s">
        <v>24</v>
      </c>
      <c r="AW26" s="4" t="s">
        <v>25</v>
      </c>
      <c r="AY26" s="4" t="s">
        <v>24</v>
      </c>
      <c r="AZ26">
        <v>0.34299950974181853</v>
      </c>
    </row>
    <row r="27" spans="1:52" x14ac:dyDescent="0.3">
      <c r="A27" s="1">
        <v>42742</v>
      </c>
      <c r="B27" s="3">
        <v>2875.3400999999999</v>
      </c>
      <c r="C27" s="3">
        <v>1.0008999999999999</v>
      </c>
      <c r="D27" s="3">
        <v>2470.3000000000002</v>
      </c>
      <c r="E27" s="3">
        <v>987.78</v>
      </c>
      <c r="F27" s="3">
        <v>70.5</v>
      </c>
      <c r="G27" s="3">
        <v>50.17</v>
      </c>
      <c r="H27" s="3">
        <v>1266.5999999999999</v>
      </c>
      <c r="I27" s="3">
        <v>930.5</v>
      </c>
      <c r="J27" s="3">
        <v>6.9044999999999996</v>
      </c>
      <c r="K27" s="3">
        <v>80.515699999999995</v>
      </c>
      <c r="L27" s="3">
        <v>6270.4551000000001</v>
      </c>
      <c r="M27" s="3">
        <v>26.188099999999999</v>
      </c>
      <c r="N27" s="3">
        <v>79.568899999999999</v>
      </c>
      <c r="O27" s="3">
        <v>779.53409999999997</v>
      </c>
      <c r="P27" s="3">
        <v>309.64120000000003</v>
      </c>
      <c r="R27" s="6">
        <f t="shared" si="3"/>
        <v>0.15901871305611359</v>
      </c>
      <c r="S27" s="6">
        <f t="shared" si="3"/>
        <v>-4.871743885464408E-3</v>
      </c>
      <c r="T27" s="6">
        <f t="shared" si="3"/>
        <v>1.9348768883515444E-2</v>
      </c>
      <c r="U27" s="6">
        <f t="shared" si="3"/>
        <v>2.0433884297520688E-2</v>
      </c>
      <c r="V27" s="6">
        <f t="shared" si="3"/>
        <v>-6.3869340061080915E-2</v>
      </c>
      <c r="W27" s="6">
        <f t="shared" si="3"/>
        <v>8.9704604691572598E-2</v>
      </c>
      <c r="X27" s="6">
        <f t="shared" si="3"/>
        <v>2.0875312323688222E-2</v>
      </c>
      <c r="Y27" s="6">
        <f t="shared" si="3"/>
        <v>2.3956510734761682E-2</v>
      </c>
      <c r="Z27" s="6">
        <f t="shared" si="3"/>
        <v>5.1937960875129363E-2</v>
      </c>
      <c r="AA27" s="6">
        <f t="shared" si="3"/>
        <v>4.3759800112017633E-3</v>
      </c>
      <c r="AB27" s="6">
        <f t="shared" si="3"/>
        <v>4.5052233684461651E-3</v>
      </c>
      <c r="AC27" s="6">
        <f t="shared" si="3"/>
        <v>-1.280171292648824E-2</v>
      </c>
      <c r="AD27" s="6">
        <f t="shared" si="3"/>
        <v>4.211065359066235E-2</v>
      </c>
      <c r="AE27" s="6">
        <f t="shared" si="3"/>
        <v>0.17043454028708682</v>
      </c>
      <c r="AF27" s="6">
        <f t="shared" si="3"/>
        <v>0.14196969462276154</v>
      </c>
      <c r="AH27" s="4" t="s">
        <v>1</v>
      </c>
      <c r="AI27" s="6">
        <f t="array" ref="AI27:AW41">(MMULT(TRANSPOSE(R4:AF74-AI3:AW3),R4:AF74-AI3:AW3)*12/70)*IF(AH27:AH41=AI26:AW26,1,0)</f>
        <v>1.029650652406644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Y27" s="4" t="s">
        <v>25</v>
      </c>
      <c r="AZ27">
        <v>0.2019891737894029</v>
      </c>
    </row>
    <row r="28" spans="1:52" x14ac:dyDescent="0.3">
      <c r="A28" s="1">
        <v>42743</v>
      </c>
      <c r="B28" s="3">
        <v>4703.3900999999996</v>
      </c>
      <c r="C28" s="3">
        <v>1.0031000000000001</v>
      </c>
      <c r="D28" s="3">
        <v>2471.65</v>
      </c>
      <c r="E28" s="3">
        <v>980.6</v>
      </c>
      <c r="F28" s="3">
        <v>71.48</v>
      </c>
      <c r="G28" s="3">
        <v>47.23</v>
      </c>
      <c r="H28" s="3">
        <v>1316.2</v>
      </c>
      <c r="I28" s="3">
        <v>939.33</v>
      </c>
      <c r="J28" s="3">
        <v>6.5548999999999999</v>
      </c>
      <c r="K28" s="3">
        <v>80.156099999999995</v>
      </c>
      <c r="L28" s="3">
        <v>6598.5640000000003</v>
      </c>
      <c r="M28" s="3">
        <v>26.788399999999999</v>
      </c>
      <c r="N28" s="3">
        <v>81.473200000000006</v>
      </c>
      <c r="O28" s="3">
        <v>775.18679999999995</v>
      </c>
      <c r="P28" s="3">
        <v>275.20909999999998</v>
      </c>
      <c r="R28" s="6">
        <f t="shared" si="3"/>
        <v>0.63576826963878119</v>
      </c>
      <c r="S28" s="6">
        <f t="shared" si="3"/>
        <v>2.1980217803978519E-3</v>
      </c>
      <c r="T28" s="6">
        <f t="shared" si="3"/>
        <v>5.4649232886694321E-4</v>
      </c>
      <c r="U28" s="6">
        <f t="shared" si="3"/>
        <v>-7.268825042013316E-3</v>
      </c>
      <c r="V28" s="6">
        <f t="shared" si="3"/>
        <v>1.3900709219858198E-2</v>
      </c>
      <c r="W28" s="6">
        <f t="shared" si="3"/>
        <v>-5.86007574247559E-2</v>
      </c>
      <c r="X28" s="6">
        <f t="shared" si="3"/>
        <v>3.9159955787146705E-2</v>
      </c>
      <c r="Y28" s="6">
        <f t="shared" si="3"/>
        <v>9.4895217624932915E-3</v>
      </c>
      <c r="Z28" s="6">
        <f t="shared" si="3"/>
        <v>-5.0633644724454974E-2</v>
      </c>
      <c r="AA28" s="6">
        <f t="shared" si="3"/>
        <v>-4.4662096957487352E-3</v>
      </c>
      <c r="AB28" s="6">
        <f t="shared" si="3"/>
        <v>5.2326170073365263E-2</v>
      </c>
      <c r="AC28" s="6">
        <f t="shared" si="3"/>
        <v>2.2922625161810206E-2</v>
      </c>
      <c r="AD28" s="6">
        <f t="shared" si="3"/>
        <v>2.3932717431056627E-2</v>
      </c>
      <c r="AE28" s="6">
        <f t="shared" si="3"/>
        <v>-5.5767925995796608E-3</v>
      </c>
      <c r="AF28" s="6">
        <f t="shared" si="3"/>
        <v>-0.11119999534945624</v>
      </c>
      <c r="AH28" s="4" t="s">
        <v>2</v>
      </c>
      <c r="AI28" s="6">
        <v>0</v>
      </c>
      <c r="AJ28" s="6">
        <v>3.1107081863276662E-3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</row>
    <row r="29" spans="1:52" x14ac:dyDescent="0.3">
      <c r="A29" s="1">
        <v>42744</v>
      </c>
      <c r="B29" s="3">
        <v>4338.71</v>
      </c>
      <c r="C29" s="3">
        <v>0.99650000000000005</v>
      </c>
      <c r="D29" s="3">
        <v>2519.36</v>
      </c>
      <c r="E29" s="3">
        <v>961.35</v>
      </c>
      <c r="F29" s="3">
        <v>69.08</v>
      </c>
      <c r="G29" s="3">
        <v>51.67</v>
      </c>
      <c r="H29" s="3">
        <v>1281.5</v>
      </c>
      <c r="I29" s="3">
        <v>959.11</v>
      </c>
      <c r="J29" s="3">
        <v>6.3757000000000001</v>
      </c>
      <c r="K29" s="3">
        <v>84.230500000000006</v>
      </c>
      <c r="L29" s="3">
        <v>6701.8208000000004</v>
      </c>
      <c r="M29" s="3">
        <v>28.484500000000001</v>
      </c>
      <c r="N29" s="3">
        <v>80.334100000000007</v>
      </c>
      <c r="O29" s="3">
        <v>759.28930000000003</v>
      </c>
      <c r="P29" s="3">
        <v>251.52780000000001</v>
      </c>
      <c r="R29" s="6">
        <f t="shared" si="3"/>
        <v>-7.7535584386249301E-2</v>
      </c>
      <c r="S29" s="6">
        <f t="shared" si="3"/>
        <v>-6.5796032299870744E-3</v>
      </c>
      <c r="T29" s="6">
        <f t="shared" si="3"/>
        <v>1.9302894827342154E-2</v>
      </c>
      <c r="U29" s="6">
        <f t="shared" si="3"/>
        <v>-1.9630838262288397E-2</v>
      </c>
      <c r="V29" s="6">
        <f t="shared" si="3"/>
        <v>-3.3575825405707915E-2</v>
      </c>
      <c r="W29" s="6">
        <f t="shared" si="3"/>
        <v>9.4008045733644074E-2</v>
      </c>
      <c r="X29" s="6">
        <f t="shared" si="3"/>
        <v>-2.6363774502355275E-2</v>
      </c>
      <c r="Y29" s="6">
        <f t="shared" si="3"/>
        <v>2.1057562305047295E-2</v>
      </c>
      <c r="Z29" s="6">
        <f t="shared" si="3"/>
        <v>-2.7338327053044287E-2</v>
      </c>
      <c r="AA29" s="6">
        <f t="shared" si="3"/>
        <v>5.0830816369558995E-2</v>
      </c>
      <c r="AB29" s="6">
        <f t="shared" si="3"/>
        <v>1.5648374403885557E-2</v>
      </c>
      <c r="AC29" s="6">
        <f t="shared" si="3"/>
        <v>6.3314718310910845E-2</v>
      </c>
      <c r="AD29" s="6">
        <f t="shared" si="3"/>
        <v>-1.3981284643293734E-2</v>
      </c>
      <c r="AE29" s="6">
        <f t="shared" si="3"/>
        <v>-2.050796014586409E-2</v>
      </c>
      <c r="AF29" s="6">
        <f t="shared" si="3"/>
        <v>-8.6048390115006979E-2</v>
      </c>
      <c r="AH29" s="4" t="s">
        <v>4</v>
      </c>
      <c r="AI29" s="6">
        <v>0</v>
      </c>
      <c r="AJ29" s="6">
        <v>0</v>
      </c>
      <c r="AK29" s="6">
        <v>2.159852162100049E-2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Y29" s="8" t="s">
        <v>47</v>
      </c>
      <c r="AZ29" s="9">
        <v>0.03</v>
      </c>
    </row>
    <row r="30" spans="1:52" x14ac:dyDescent="0.3">
      <c r="A30" s="1">
        <v>42746</v>
      </c>
      <c r="B30" s="3">
        <v>10233.5996</v>
      </c>
      <c r="C30" s="3">
        <v>1.0081</v>
      </c>
      <c r="D30" s="3">
        <v>2647.58</v>
      </c>
      <c r="E30" s="3">
        <v>1176.75</v>
      </c>
      <c r="F30" s="3">
        <v>75.040000000000006</v>
      </c>
      <c r="G30" s="3">
        <v>57.4</v>
      </c>
      <c r="H30" s="3">
        <v>1273.2</v>
      </c>
      <c r="I30" s="3">
        <v>1021.41</v>
      </c>
      <c r="J30" s="3">
        <v>6.8924000000000003</v>
      </c>
      <c r="K30" s="3">
        <v>92.715199999999996</v>
      </c>
      <c r="L30" s="3">
        <v>7116.9408999999996</v>
      </c>
      <c r="M30" s="3">
        <v>28.9314</v>
      </c>
      <c r="N30" s="3">
        <v>80.055000000000007</v>
      </c>
      <c r="O30" s="3">
        <v>896.04690000000005</v>
      </c>
      <c r="P30" s="3">
        <v>317.4194</v>
      </c>
      <c r="R30" s="6">
        <f t="shared" si="3"/>
        <v>1.3586733383885994</v>
      </c>
      <c r="S30" s="6">
        <f t="shared" si="3"/>
        <v>1.1640742599096754E-2</v>
      </c>
      <c r="T30" s="6">
        <f t="shared" si="3"/>
        <v>5.0893877810237464E-2</v>
      </c>
      <c r="U30" s="6">
        <f t="shared" si="3"/>
        <v>0.22405991574348572</v>
      </c>
      <c r="V30" s="6">
        <f t="shared" si="3"/>
        <v>8.627678054429655E-2</v>
      </c>
      <c r="W30" s="6">
        <f t="shared" si="3"/>
        <v>0.11089607122121148</v>
      </c>
      <c r="X30" s="6">
        <f t="shared" si="3"/>
        <v>-6.4767850175575514E-3</v>
      </c>
      <c r="Y30" s="6">
        <f t="shared" si="3"/>
        <v>6.4956053007475534E-2</v>
      </c>
      <c r="Z30" s="6">
        <f t="shared" si="3"/>
        <v>8.104208165377913E-2</v>
      </c>
      <c r="AA30" s="6">
        <f t="shared" si="3"/>
        <v>0.10073192014768995</v>
      </c>
      <c r="AB30" s="6">
        <f t="shared" si="3"/>
        <v>6.1941390614323577E-2</v>
      </c>
      <c r="AC30" s="6">
        <f t="shared" si="3"/>
        <v>1.568923449595383E-2</v>
      </c>
      <c r="AD30" s="6">
        <f t="shared" si="3"/>
        <v>-3.4742407022672062E-3</v>
      </c>
      <c r="AE30" s="6">
        <f t="shared" si="3"/>
        <v>0.18011263954332035</v>
      </c>
      <c r="AF30" s="6">
        <f t="shared" si="3"/>
        <v>0.26196547657952718</v>
      </c>
      <c r="AH30" s="4" t="s">
        <v>7</v>
      </c>
      <c r="AI30" s="6">
        <v>0</v>
      </c>
      <c r="AJ30" s="6">
        <v>0</v>
      </c>
      <c r="AK30" s="6">
        <v>0</v>
      </c>
      <c r="AL30" s="6">
        <v>0.10613168722620461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Y30" s="8" t="s">
        <v>39</v>
      </c>
    </row>
    <row r="31" spans="1:52" x14ac:dyDescent="0.3">
      <c r="A31" s="1">
        <v>42747</v>
      </c>
      <c r="B31" s="3">
        <v>14156.4004</v>
      </c>
      <c r="C31" s="3">
        <v>1.0123</v>
      </c>
      <c r="D31" s="3">
        <v>2673.61</v>
      </c>
      <c r="E31" s="3">
        <v>1169.47</v>
      </c>
      <c r="F31" s="3">
        <v>78.63</v>
      </c>
      <c r="G31" s="3">
        <v>60.42</v>
      </c>
      <c r="H31" s="3">
        <v>1306.3</v>
      </c>
      <c r="I31" s="3">
        <v>1046.4000000000001</v>
      </c>
      <c r="J31" s="3">
        <v>7.3841999999999999</v>
      </c>
      <c r="K31" s="3">
        <v>94.861900000000006</v>
      </c>
      <c r="L31" s="3">
        <v>7309.5483000000004</v>
      </c>
      <c r="M31" s="3">
        <v>29.177900000000001</v>
      </c>
      <c r="N31" s="3">
        <v>81.736400000000003</v>
      </c>
      <c r="O31" s="3">
        <v>895.5607</v>
      </c>
      <c r="P31" s="3">
        <v>307.065</v>
      </c>
      <c r="R31" s="6">
        <f t="shared" si="3"/>
        <v>0.38332560910434688</v>
      </c>
      <c r="S31" s="6">
        <f t="shared" si="3"/>
        <v>4.1662533478821207E-3</v>
      </c>
      <c r="T31" s="6">
        <f t="shared" si="3"/>
        <v>9.8316198188534987E-3</v>
      </c>
      <c r="U31" s="6">
        <f t="shared" si="3"/>
        <v>-6.1865306989590252E-3</v>
      </c>
      <c r="V31" s="6">
        <f t="shared" si="3"/>
        <v>4.7841151385927372E-2</v>
      </c>
      <c r="W31" s="6">
        <f t="shared" si="3"/>
        <v>5.2613240418118545E-2</v>
      </c>
      <c r="X31" s="6">
        <f t="shared" si="3"/>
        <v>2.5997486647816537E-2</v>
      </c>
      <c r="Y31" s="6">
        <f t="shared" si="3"/>
        <v>2.4466179105354424E-2</v>
      </c>
      <c r="Z31" s="6">
        <f t="shared" si="3"/>
        <v>7.1353955080958764E-2</v>
      </c>
      <c r="AA31" s="6">
        <f t="shared" si="3"/>
        <v>2.3153700795554677E-2</v>
      </c>
      <c r="AB31" s="6">
        <f t="shared" si="3"/>
        <v>2.706322880944545E-2</v>
      </c>
      <c r="AC31" s="6">
        <f t="shared" si="3"/>
        <v>8.520154572540628E-3</v>
      </c>
      <c r="AD31" s="6">
        <f t="shared" si="3"/>
        <v>2.1003060395977657E-2</v>
      </c>
      <c r="AE31" s="6">
        <f t="shared" si="3"/>
        <v>-5.4260552656348882E-4</v>
      </c>
      <c r="AF31" s="6">
        <f t="shared" si="3"/>
        <v>-3.2620564464553858E-2</v>
      </c>
      <c r="AH31" s="4" t="s">
        <v>10</v>
      </c>
      <c r="AI31" s="6">
        <v>0</v>
      </c>
      <c r="AJ31" s="6">
        <v>0</v>
      </c>
      <c r="AK31" s="6">
        <v>0</v>
      </c>
      <c r="AL31" s="6">
        <v>0</v>
      </c>
      <c r="AM31" s="6">
        <v>5.3582673382490051E-2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Z31" t="s">
        <v>58</v>
      </c>
    </row>
    <row r="32" spans="1:52" x14ac:dyDescent="0.3">
      <c r="A32" s="1">
        <v>43101</v>
      </c>
      <c r="B32" s="3">
        <v>10221.0996</v>
      </c>
      <c r="C32" s="3">
        <v>0.99029999999999996</v>
      </c>
      <c r="D32" s="3">
        <v>2823.81</v>
      </c>
      <c r="E32" s="3">
        <v>1450.89</v>
      </c>
      <c r="F32" s="3">
        <v>77.28</v>
      </c>
      <c r="G32" s="3">
        <v>64.73</v>
      </c>
      <c r="H32" s="3">
        <v>1339</v>
      </c>
      <c r="I32" s="3">
        <v>1169.9399000000001</v>
      </c>
      <c r="J32" s="3">
        <v>8.1990999999999996</v>
      </c>
      <c r="K32" s="3">
        <v>102.60590000000001</v>
      </c>
      <c r="L32" s="3">
        <v>6965.4701999999997</v>
      </c>
      <c r="M32" s="3">
        <v>29.8385</v>
      </c>
      <c r="N32" s="3">
        <v>76.808000000000007</v>
      </c>
      <c r="O32" s="3">
        <v>934.69680000000005</v>
      </c>
      <c r="P32" s="3">
        <v>310.38440000000003</v>
      </c>
      <c r="R32" s="6">
        <f t="shared" si="3"/>
        <v>-0.27798739007127837</v>
      </c>
      <c r="S32" s="6">
        <f t="shared" si="3"/>
        <v>-2.1732687938358253E-2</v>
      </c>
      <c r="T32" s="6">
        <f t="shared" si="3"/>
        <v>5.6178724645703726E-2</v>
      </c>
      <c r="U32" s="6">
        <f t="shared" si="3"/>
        <v>0.24063892190479463</v>
      </c>
      <c r="V32" s="6">
        <f t="shared" si="3"/>
        <v>-1.7169019458222023E-2</v>
      </c>
      <c r="W32" s="6">
        <f t="shared" si="3"/>
        <v>7.1333995365773006E-2</v>
      </c>
      <c r="X32" s="6">
        <f t="shared" si="3"/>
        <v>2.5032534639822357E-2</v>
      </c>
      <c r="Y32" s="6">
        <f t="shared" si="3"/>
        <v>0.11806183103975543</v>
      </c>
      <c r="Z32" s="6">
        <f t="shared" si="3"/>
        <v>0.11035724926193757</v>
      </c>
      <c r="AA32" s="6">
        <f t="shared" si="3"/>
        <v>8.163446019951115E-2</v>
      </c>
      <c r="AB32" s="6">
        <f t="shared" si="3"/>
        <v>-4.7072416225774294E-2</v>
      </c>
      <c r="AC32" s="6">
        <f t="shared" si="3"/>
        <v>2.2640423059918646E-2</v>
      </c>
      <c r="AD32" s="6">
        <f t="shared" si="3"/>
        <v>-6.0296269471129094E-2</v>
      </c>
      <c r="AE32" s="6">
        <f t="shared" si="3"/>
        <v>4.3700108769846757E-2</v>
      </c>
      <c r="AF32" s="6">
        <f t="shared" si="3"/>
        <v>1.0810089069089646E-2</v>
      </c>
      <c r="AH32" s="4" t="s">
        <v>11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0.3208762912989338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Y32" s="4" t="s">
        <v>1</v>
      </c>
      <c r="AZ32">
        <f>1/15</f>
        <v>6.6666666666666666E-2</v>
      </c>
    </row>
    <row r="33" spans="1:52" x14ac:dyDescent="0.3">
      <c r="A33" s="1">
        <v>43102</v>
      </c>
      <c r="B33" s="3">
        <v>10397.9004</v>
      </c>
      <c r="C33" s="3">
        <v>0.99890000000000001</v>
      </c>
      <c r="D33" s="3">
        <v>2713.83</v>
      </c>
      <c r="E33" s="3">
        <v>1512.45</v>
      </c>
      <c r="F33" s="3">
        <v>81.650000000000006</v>
      </c>
      <c r="G33" s="3">
        <v>61.64</v>
      </c>
      <c r="H33" s="3">
        <v>1315.5</v>
      </c>
      <c r="I33" s="3">
        <v>1104.73</v>
      </c>
      <c r="J33" s="3">
        <v>8.0397999999999996</v>
      </c>
      <c r="K33" s="3">
        <v>102.9888</v>
      </c>
      <c r="L33" s="3">
        <v>7238.2456000000002</v>
      </c>
      <c r="M33" s="3">
        <v>29.250399999999999</v>
      </c>
      <c r="N33" s="3">
        <v>70.383499999999998</v>
      </c>
      <c r="O33" s="3">
        <v>928.13369999999998</v>
      </c>
      <c r="P33" s="3">
        <v>265.54829999999998</v>
      </c>
      <c r="R33" s="6">
        <f t="shared" si="3"/>
        <v>1.7297630090602034E-2</v>
      </c>
      <c r="S33" s="6">
        <f t="shared" si="3"/>
        <v>8.6842370998687635E-3</v>
      </c>
      <c r="T33" s="6">
        <f t="shared" si="3"/>
        <v>-3.8947379604151844E-2</v>
      </c>
      <c r="U33" s="6">
        <f t="shared" si="3"/>
        <v>4.2429129706593738E-2</v>
      </c>
      <c r="V33" s="6">
        <f t="shared" si="3"/>
        <v>5.6547619047619069E-2</v>
      </c>
      <c r="W33" s="6">
        <f t="shared" si="3"/>
        <v>-4.7736752664915838E-2</v>
      </c>
      <c r="X33" s="6">
        <f t="shared" si="3"/>
        <v>-1.7550410754294199E-2</v>
      </c>
      <c r="Y33" s="6">
        <f t="shared" si="3"/>
        <v>-5.5737820378636616E-2</v>
      </c>
      <c r="Z33" s="6">
        <f t="shared" si="3"/>
        <v>-1.9428961715310167E-2</v>
      </c>
      <c r="AA33" s="6">
        <f t="shared" si="3"/>
        <v>3.7317542168626705E-3</v>
      </c>
      <c r="AB33" s="6">
        <f t="shared" si="3"/>
        <v>3.9161089225534296E-2</v>
      </c>
      <c r="AC33" s="6">
        <f t="shared" si="3"/>
        <v>-1.9709435796035346E-2</v>
      </c>
      <c r="AD33" s="6">
        <f t="shared" si="3"/>
        <v>-8.364363087178428E-2</v>
      </c>
      <c r="AE33" s="6">
        <f t="shared" si="3"/>
        <v>-7.0216352511317526E-3</v>
      </c>
      <c r="AF33" s="6">
        <f t="shared" si="3"/>
        <v>-0.14445345835679901</v>
      </c>
      <c r="AH33" s="4" t="s">
        <v>12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1.9482516269083511E-2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Y33" s="4" t="s">
        <v>2</v>
      </c>
      <c r="AZ33">
        <f t="shared" ref="AZ33:AZ46" si="6">1/15</f>
        <v>6.6666666666666666E-2</v>
      </c>
    </row>
    <row r="34" spans="1:52" x14ac:dyDescent="0.3">
      <c r="A34" s="1">
        <v>43103</v>
      </c>
      <c r="B34" s="3">
        <v>6973.5298000000003</v>
      </c>
      <c r="C34" s="3">
        <v>1.0007999999999999</v>
      </c>
      <c r="D34" s="3">
        <v>2640.87</v>
      </c>
      <c r="E34" s="3">
        <v>1447.34</v>
      </c>
      <c r="F34" s="3">
        <v>81.459999999999994</v>
      </c>
      <c r="G34" s="3">
        <v>64.94</v>
      </c>
      <c r="H34" s="3">
        <v>1322.8</v>
      </c>
      <c r="I34" s="3">
        <v>1031.79</v>
      </c>
      <c r="J34" s="3">
        <v>8.1263000000000005</v>
      </c>
      <c r="K34" s="3">
        <v>98.057900000000004</v>
      </c>
      <c r="L34" s="3">
        <v>7650.3462</v>
      </c>
      <c r="M34" s="3">
        <v>28.869199999999999</v>
      </c>
      <c r="N34" s="3">
        <v>71.064800000000005</v>
      </c>
      <c r="O34" s="3">
        <v>858.27200000000005</v>
      </c>
      <c r="P34" s="3">
        <v>247.6139</v>
      </c>
      <c r="R34" s="6">
        <f t="shared" si="3"/>
        <v>-0.32933289109020514</v>
      </c>
      <c r="S34" s="6">
        <f t="shared" si="3"/>
        <v>1.9020923015315994E-3</v>
      </c>
      <c r="T34" s="6">
        <f t="shared" si="3"/>
        <v>-2.6884513768364315E-2</v>
      </c>
      <c r="U34" s="6">
        <f t="shared" si="3"/>
        <v>-4.3049357003537403E-2</v>
      </c>
      <c r="V34" s="6">
        <f t="shared" si="3"/>
        <v>-2.3270055113290278E-3</v>
      </c>
      <c r="W34" s="6">
        <f t="shared" si="3"/>
        <v>5.3536664503569087E-2</v>
      </c>
      <c r="X34" s="6">
        <f t="shared" si="3"/>
        <v>5.5492208285823352E-3</v>
      </c>
      <c r="Y34" s="6">
        <f t="shared" si="3"/>
        <v>-6.6025182623808631E-2</v>
      </c>
      <c r="Z34" s="6">
        <f t="shared" si="3"/>
        <v>1.0758974103833641E-2</v>
      </c>
      <c r="AA34" s="6">
        <f t="shared" si="3"/>
        <v>-4.7878021687795091E-2</v>
      </c>
      <c r="AB34" s="6">
        <f t="shared" si="3"/>
        <v>5.6933768591659772E-2</v>
      </c>
      <c r="AC34" s="6">
        <f t="shared" si="3"/>
        <v>-1.3032300412985753E-2</v>
      </c>
      <c r="AD34" s="6">
        <f t="shared" si="3"/>
        <v>9.6798255272898537E-3</v>
      </c>
      <c r="AE34" s="6">
        <f t="shared" si="3"/>
        <v>-7.5271159747781979E-2</v>
      </c>
      <c r="AF34" s="6">
        <f t="shared" si="3"/>
        <v>-6.7537242753954674E-2</v>
      </c>
      <c r="AH34" s="4" t="s">
        <v>13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5.0112904572558604E-2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Y34" s="4" t="s">
        <v>4</v>
      </c>
      <c r="AZ34">
        <f t="shared" si="6"/>
        <v>6.6666666666666666E-2</v>
      </c>
    </row>
    <row r="35" spans="1:52" x14ac:dyDescent="0.3">
      <c r="A35" s="1">
        <v>43105</v>
      </c>
      <c r="B35" s="3">
        <v>7494.1698999999999</v>
      </c>
      <c r="C35" s="3">
        <v>0.998</v>
      </c>
      <c r="D35" s="3">
        <v>2705.27</v>
      </c>
      <c r="E35" s="3">
        <v>1629.62</v>
      </c>
      <c r="F35" s="3">
        <v>93.15</v>
      </c>
      <c r="G35" s="3">
        <v>67.040000000000006</v>
      </c>
      <c r="H35" s="3">
        <v>1300.0999999999999</v>
      </c>
      <c r="I35" s="3">
        <v>1084.99</v>
      </c>
      <c r="J35" s="3">
        <v>8.2811000000000003</v>
      </c>
      <c r="K35" s="3">
        <v>95.9024</v>
      </c>
      <c r="L35" s="3">
        <v>9002.9833999999992</v>
      </c>
      <c r="M35" s="3">
        <v>29.2271</v>
      </c>
      <c r="N35" s="3">
        <v>66.194999999999993</v>
      </c>
      <c r="O35" s="3">
        <v>895.85239999999999</v>
      </c>
      <c r="P35" s="3">
        <v>267.08409999999998</v>
      </c>
      <c r="R35" s="6">
        <f t="shared" si="3"/>
        <v>7.4659478762103992E-2</v>
      </c>
      <c r="S35" s="6">
        <f t="shared" si="3"/>
        <v>-2.7977617905674546E-3</v>
      </c>
      <c r="T35" s="6">
        <f t="shared" si="3"/>
        <v>2.4385903130407893E-2</v>
      </c>
      <c r="U35" s="6">
        <f t="shared" si="3"/>
        <v>0.12594138212168526</v>
      </c>
      <c r="V35" s="6">
        <f t="shared" si="3"/>
        <v>0.14350601522219519</v>
      </c>
      <c r="W35" s="6">
        <f t="shared" si="3"/>
        <v>3.2337542346781767E-2</v>
      </c>
      <c r="X35" s="6">
        <f t="shared" si="3"/>
        <v>-1.7160568491079609E-2</v>
      </c>
      <c r="Y35" s="6">
        <f t="shared" si="3"/>
        <v>5.1560879636360246E-2</v>
      </c>
      <c r="Z35" s="6">
        <f t="shared" si="3"/>
        <v>1.9049259810737906E-2</v>
      </c>
      <c r="AA35" s="6">
        <f t="shared" si="3"/>
        <v>-2.1981910687461248E-2</v>
      </c>
      <c r="AB35" s="6">
        <f t="shared" si="3"/>
        <v>0.17680731886355661</v>
      </c>
      <c r="AC35" s="6">
        <f t="shared" si="3"/>
        <v>1.2397295387471807E-2</v>
      </c>
      <c r="AD35" s="6">
        <f t="shared" si="3"/>
        <v>-6.8526190181355751E-2</v>
      </c>
      <c r="AE35" s="6">
        <f t="shared" si="3"/>
        <v>4.3786119085790887E-2</v>
      </c>
      <c r="AF35" s="6">
        <f t="shared" si="3"/>
        <v>7.8631288469669824E-2</v>
      </c>
      <c r="AH35" s="4" t="s">
        <v>16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6.746889661541608E-2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Y35" s="4" t="s">
        <v>7</v>
      </c>
      <c r="AZ35">
        <f t="shared" si="6"/>
        <v>6.6666666666666666E-2</v>
      </c>
    </row>
    <row r="36" spans="1:52" x14ac:dyDescent="0.3">
      <c r="A36" s="1">
        <v>43106</v>
      </c>
      <c r="B36" s="3">
        <v>6404</v>
      </c>
      <c r="C36" s="3">
        <v>0.99919999999999998</v>
      </c>
      <c r="D36" s="3">
        <v>2718.37</v>
      </c>
      <c r="E36" s="3">
        <v>1699.8</v>
      </c>
      <c r="F36" s="3">
        <v>85.38</v>
      </c>
      <c r="G36" s="3">
        <v>74.150000000000006</v>
      </c>
      <c r="H36" s="3">
        <v>1251.3</v>
      </c>
      <c r="I36" s="3">
        <v>1115.6500000000001</v>
      </c>
      <c r="J36" s="3">
        <v>8.8455999999999992</v>
      </c>
      <c r="K36" s="3">
        <v>93.384</v>
      </c>
      <c r="L36" s="3">
        <v>9211.8778999999995</v>
      </c>
      <c r="M36" s="3">
        <v>29.8156</v>
      </c>
      <c r="N36" s="3">
        <v>70.618899999999996</v>
      </c>
      <c r="O36" s="3">
        <v>945.53830000000005</v>
      </c>
      <c r="P36" s="3">
        <v>256.97739999999999</v>
      </c>
      <c r="R36" s="6">
        <f t="shared" ref="R36:AF52" si="7">((B36/B35)-1)</f>
        <v>-0.14546906656066072</v>
      </c>
      <c r="S36" s="6">
        <f t="shared" si="7"/>
        <v>1.2024048096193063E-3</v>
      </c>
      <c r="T36" s="6">
        <f t="shared" si="7"/>
        <v>4.8424002040461378E-3</v>
      </c>
      <c r="U36" s="6">
        <f t="shared" si="7"/>
        <v>4.3065254476503778E-2</v>
      </c>
      <c r="V36" s="6">
        <f t="shared" si="7"/>
        <v>-8.3413848631240017E-2</v>
      </c>
      <c r="W36" s="6">
        <f t="shared" si="7"/>
        <v>0.1060560859188544</v>
      </c>
      <c r="X36" s="6">
        <f t="shared" si="7"/>
        <v>-3.7535574186601028E-2</v>
      </c>
      <c r="Y36" s="6">
        <f t="shared" si="7"/>
        <v>2.8258324961520476E-2</v>
      </c>
      <c r="Z36" s="6">
        <f t="shared" si="7"/>
        <v>6.8167272463802941E-2</v>
      </c>
      <c r="AA36" s="6">
        <f t="shared" si="7"/>
        <v>-2.6260031031548725E-2</v>
      </c>
      <c r="AB36" s="6">
        <f t="shared" si="7"/>
        <v>2.3202808526782359E-2</v>
      </c>
      <c r="AC36" s="6">
        <f t="shared" si="7"/>
        <v>2.013542226221543E-2</v>
      </c>
      <c r="AD36" s="6">
        <f t="shared" si="7"/>
        <v>6.683133167157651E-2</v>
      </c>
      <c r="AE36" s="6">
        <f t="shared" si="7"/>
        <v>5.5462149791639881E-2</v>
      </c>
      <c r="AF36" s="6">
        <f t="shared" si="7"/>
        <v>-3.7840889817102541E-2</v>
      </c>
      <c r="AH36" s="4" t="s">
        <v>18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6.5586628638085648E-2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Y36" s="4" t="s">
        <v>10</v>
      </c>
      <c r="AZ36">
        <f t="shared" si="6"/>
        <v>6.6666666666666666E-2</v>
      </c>
    </row>
    <row r="37" spans="1:52" x14ac:dyDescent="0.3">
      <c r="A37" s="1">
        <v>43108</v>
      </c>
      <c r="B37" s="3">
        <v>7037.5801000000001</v>
      </c>
      <c r="C37" s="3">
        <v>1.0035000000000001</v>
      </c>
      <c r="D37" s="3">
        <v>2901.52</v>
      </c>
      <c r="E37" s="3">
        <v>2012.71</v>
      </c>
      <c r="F37" s="3">
        <v>82.31</v>
      </c>
      <c r="G37" s="3">
        <v>69.8</v>
      </c>
      <c r="H37" s="3">
        <v>1200.3</v>
      </c>
      <c r="I37" s="3">
        <v>1218.1899000000001</v>
      </c>
      <c r="J37" s="3">
        <v>9.5315999999999992</v>
      </c>
      <c r="K37" s="3">
        <v>103.24460000000001</v>
      </c>
      <c r="L37" s="3">
        <v>10875.9619</v>
      </c>
      <c r="M37" s="3">
        <v>34.121899999999997</v>
      </c>
      <c r="N37" s="3">
        <v>75.724000000000004</v>
      </c>
      <c r="O37" s="3">
        <v>1214.7335</v>
      </c>
      <c r="P37" s="3">
        <v>306.76780000000002</v>
      </c>
      <c r="R37" s="6">
        <f t="shared" si="7"/>
        <v>9.8935056214865646E-2</v>
      </c>
      <c r="S37" s="6">
        <f t="shared" si="7"/>
        <v>4.3034427542034681E-3</v>
      </c>
      <c r="T37" s="6">
        <f t="shared" si="7"/>
        <v>6.7374934243682905E-2</v>
      </c>
      <c r="U37" s="6">
        <f t="shared" si="7"/>
        <v>0.18408636310154147</v>
      </c>
      <c r="V37" s="6">
        <f t="shared" si="7"/>
        <v>-3.5956898571093854E-2</v>
      </c>
      <c r="W37" s="6">
        <f t="shared" si="7"/>
        <v>-5.866486850977759E-2</v>
      </c>
      <c r="X37" s="6">
        <f t="shared" si="7"/>
        <v>-4.0757612083433203E-2</v>
      </c>
      <c r="Y37" s="6">
        <f t="shared" si="7"/>
        <v>9.1910455788105638E-2</v>
      </c>
      <c r="Z37" s="6">
        <f t="shared" si="7"/>
        <v>7.755268155919337E-2</v>
      </c>
      <c r="AA37" s="6">
        <f t="shared" si="7"/>
        <v>0.10559196436220342</v>
      </c>
      <c r="AB37" s="6">
        <f t="shared" si="7"/>
        <v>0.18064546860743791</v>
      </c>
      <c r="AC37" s="6">
        <f t="shared" si="7"/>
        <v>0.14443110318088515</v>
      </c>
      <c r="AD37" s="6">
        <f t="shared" si="7"/>
        <v>7.2290845651801439E-2</v>
      </c>
      <c r="AE37" s="6">
        <f t="shared" si="7"/>
        <v>0.28470047167840784</v>
      </c>
      <c r="AF37" s="6">
        <f t="shared" si="7"/>
        <v>0.19375400327032666</v>
      </c>
      <c r="AH37" s="4" t="s">
        <v>20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5.8483858117630773E-2</v>
      </c>
      <c r="AT37" s="6">
        <v>0</v>
      </c>
      <c r="AU37" s="6">
        <v>0</v>
      </c>
      <c r="AV37" s="6">
        <v>0</v>
      </c>
      <c r="AW37" s="6">
        <v>0</v>
      </c>
      <c r="AY37" s="4" t="s">
        <v>11</v>
      </c>
      <c r="AZ37">
        <f t="shared" si="6"/>
        <v>6.6666666666666666E-2</v>
      </c>
    </row>
    <row r="38" spans="1:52" x14ac:dyDescent="0.3">
      <c r="A38" s="1">
        <v>43109</v>
      </c>
      <c r="B38" s="3">
        <v>6625.5600999999997</v>
      </c>
      <c r="C38" s="3">
        <v>1.0004</v>
      </c>
      <c r="D38" s="3">
        <v>2913.98</v>
      </c>
      <c r="E38" s="3">
        <v>2003</v>
      </c>
      <c r="F38" s="3">
        <v>76.760000000000005</v>
      </c>
      <c r="G38" s="3">
        <v>73.25</v>
      </c>
      <c r="H38" s="3">
        <v>1191.5</v>
      </c>
      <c r="I38" s="3">
        <v>1193.47</v>
      </c>
      <c r="J38" s="3">
        <v>9.3341999999999992</v>
      </c>
      <c r="K38" s="3">
        <v>101.6767</v>
      </c>
      <c r="L38" s="3">
        <v>9124.9336000000003</v>
      </c>
      <c r="M38" s="3">
        <v>36.542700000000004</v>
      </c>
      <c r="N38" s="3">
        <v>75.979600000000005</v>
      </c>
      <c r="O38" s="3">
        <v>1230.6802</v>
      </c>
      <c r="P38" s="3">
        <v>263.07119999999998</v>
      </c>
      <c r="R38" s="6">
        <f t="shared" si="7"/>
        <v>-5.8545692431976826E-2</v>
      </c>
      <c r="S38" s="6">
        <f t="shared" si="7"/>
        <v>-3.0891878425511887E-3</v>
      </c>
      <c r="T38" s="6">
        <f t="shared" si="7"/>
        <v>4.2943009181395375E-3</v>
      </c>
      <c r="U38" s="6">
        <f t="shared" si="7"/>
        <v>-4.8243413109687605E-3</v>
      </c>
      <c r="V38" s="6">
        <f t="shared" si="7"/>
        <v>-6.7428016036933491E-2</v>
      </c>
      <c r="W38" s="6">
        <f t="shared" si="7"/>
        <v>4.942693409742116E-2</v>
      </c>
      <c r="X38" s="6">
        <f t="shared" si="7"/>
        <v>-7.3315004582187315E-3</v>
      </c>
      <c r="Y38" s="6">
        <f t="shared" si="7"/>
        <v>-2.0292320597962599E-2</v>
      </c>
      <c r="Z38" s="6">
        <f t="shared" si="7"/>
        <v>-2.0710059171597628E-2</v>
      </c>
      <c r="AA38" s="6">
        <f t="shared" si="7"/>
        <v>-1.5186266400373571E-2</v>
      </c>
      <c r="AB38" s="6">
        <f t="shared" si="7"/>
        <v>-0.16099985602193034</v>
      </c>
      <c r="AC38" s="6">
        <f t="shared" si="7"/>
        <v>7.0945639017757189E-2</v>
      </c>
      <c r="AD38" s="6">
        <f t="shared" si="7"/>
        <v>3.375415984364194E-3</v>
      </c>
      <c r="AE38" s="6">
        <f t="shared" si="7"/>
        <v>1.3127735425095377E-2</v>
      </c>
      <c r="AF38" s="6">
        <f t="shared" si="7"/>
        <v>-0.14244193816952122</v>
      </c>
      <c r="AH38" s="4" t="s">
        <v>22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5.715090971534631E-2</v>
      </c>
      <c r="AU38" s="6">
        <v>0</v>
      </c>
      <c r="AV38" s="6">
        <v>0</v>
      </c>
      <c r="AW38" s="6">
        <v>0</v>
      </c>
      <c r="AY38" s="4" t="s">
        <v>12</v>
      </c>
      <c r="AZ38">
        <f t="shared" si="6"/>
        <v>6.6666666666666666E-2</v>
      </c>
    </row>
    <row r="39" spans="1:52" x14ac:dyDescent="0.3">
      <c r="A39" s="1">
        <v>43110</v>
      </c>
      <c r="B39" s="3">
        <v>6317.6099000000004</v>
      </c>
      <c r="C39" s="3">
        <v>0.98809999999999998</v>
      </c>
      <c r="D39" s="3">
        <v>2711.74</v>
      </c>
      <c r="E39" s="3">
        <v>1598.01</v>
      </c>
      <c r="F39" s="3">
        <v>76.86</v>
      </c>
      <c r="G39" s="3">
        <v>65.31</v>
      </c>
      <c r="H39" s="3">
        <v>1212.3</v>
      </c>
      <c r="I39" s="3">
        <v>1076.77</v>
      </c>
      <c r="J39" s="3">
        <v>8.6918000000000006</v>
      </c>
      <c r="K39" s="3">
        <v>98.2346</v>
      </c>
      <c r="L39" s="3">
        <v>9546.5761999999995</v>
      </c>
      <c r="M39" s="3">
        <v>35.705199999999998</v>
      </c>
      <c r="N39" s="3">
        <v>80.954800000000006</v>
      </c>
      <c r="O39" s="3">
        <v>1038.2443000000001</v>
      </c>
      <c r="P39" s="3">
        <v>278.82569999999998</v>
      </c>
      <c r="R39" s="6">
        <f t="shared" si="7"/>
        <v>-4.6479119553982984E-2</v>
      </c>
      <c r="S39" s="6">
        <f t="shared" si="7"/>
        <v>-1.2295081967213073E-2</v>
      </c>
      <c r="T39" s="6">
        <f t="shared" si="7"/>
        <v>-6.9403358979814644E-2</v>
      </c>
      <c r="U39" s="6">
        <f t="shared" si="7"/>
        <v>-0.20219171243135292</v>
      </c>
      <c r="V39" s="6">
        <f t="shared" si="7"/>
        <v>1.3027618551328946E-3</v>
      </c>
      <c r="W39" s="6">
        <f t="shared" si="7"/>
        <v>-0.10839590443686009</v>
      </c>
      <c r="X39" s="6">
        <f t="shared" si="7"/>
        <v>1.7456986991187584E-2</v>
      </c>
      <c r="Y39" s="6">
        <f t="shared" si="7"/>
        <v>-9.7782097581003313E-2</v>
      </c>
      <c r="Z39" s="6">
        <f t="shared" si="7"/>
        <v>-6.8822180797497245E-2</v>
      </c>
      <c r="AA39" s="6">
        <f t="shared" si="7"/>
        <v>-3.3853380371314135E-2</v>
      </c>
      <c r="AB39" s="6">
        <f t="shared" si="7"/>
        <v>4.620774445964182E-2</v>
      </c>
      <c r="AC39" s="6">
        <f t="shared" si="7"/>
        <v>-2.2918394097863781E-2</v>
      </c>
      <c r="AD39" s="6">
        <f t="shared" si="7"/>
        <v>6.548073430236534E-2</v>
      </c>
      <c r="AE39" s="6">
        <f t="shared" si="7"/>
        <v>-0.15636547983789773</v>
      </c>
      <c r="AF39" s="6">
        <f t="shared" si="7"/>
        <v>5.9886829116984286E-2</v>
      </c>
      <c r="AH39" s="4" t="s">
        <v>23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2.4427287674387826E-2</v>
      </c>
      <c r="AV39" s="6">
        <v>0</v>
      </c>
      <c r="AW39" s="6">
        <v>0</v>
      </c>
      <c r="AY39" s="4" t="s">
        <v>13</v>
      </c>
      <c r="AZ39">
        <f t="shared" si="6"/>
        <v>6.6666666666666666E-2</v>
      </c>
    </row>
    <row r="40" spans="1:52" x14ac:dyDescent="0.3">
      <c r="A40" s="1">
        <v>43111</v>
      </c>
      <c r="B40" s="3">
        <v>4017.2685999999999</v>
      </c>
      <c r="C40" s="3">
        <v>0.99180000000000001</v>
      </c>
      <c r="D40" s="3">
        <v>2760.17</v>
      </c>
      <c r="E40" s="3">
        <v>1690.17</v>
      </c>
      <c r="F40" s="3">
        <v>77.16</v>
      </c>
      <c r="G40" s="3">
        <v>50.93</v>
      </c>
      <c r="H40" s="3">
        <v>1220.2</v>
      </c>
      <c r="I40" s="3">
        <v>1094.4301</v>
      </c>
      <c r="J40" s="3">
        <v>9.1455000000000002</v>
      </c>
      <c r="K40" s="3">
        <v>100.8916</v>
      </c>
      <c r="L40" s="3">
        <v>10127.0195</v>
      </c>
      <c r="M40" s="3">
        <v>38.333799999999997</v>
      </c>
      <c r="N40" s="3">
        <v>87.039500000000004</v>
      </c>
      <c r="O40" s="3">
        <v>1142.2397000000001</v>
      </c>
      <c r="P40" s="3">
        <v>282.04599999999999</v>
      </c>
      <c r="R40" s="6">
        <f t="shared" si="7"/>
        <v>-0.36411575523205386</v>
      </c>
      <c r="S40" s="6">
        <f t="shared" si="7"/>
        <v>3.7445602671795086E-3</v>
      </c>
      <c r="T40" s="6">
        <f t="shared" si="7"/>
        <v>1.785938179914015E-2</v>
      </c>
      <c r="U40" s="6">
        <f t="shared" si="7"/>
        <v>5.7671729213208955E-2</v>
      </c>
      <c r="V40" s="6">
        <f t="shared" si="7"/>
        <v>3.9032006245121043E-3</v>
      </c>
      <c r="W40" s="6">
        <f t="shared" si="7"/>
        <v>-0.22018067677231667</v>
      </c>
      <c r="X40" s="6">
        <f t="shared" si="7"/>
        <v>6.5165388105254962E-3</v>
      </c>
      <c r="Y40" s="6">
        <f t="shared" si="7"/>
        <v>1.6400995570084564E-2</v>
      </c>
      <c r="Z40" s="6">
        <f t="shared" si="7"/>
        <v>5.2198623990427739E-2</v>
      </c>
      <c r="AA40" s="6">
        <f t="shared" si="7"/>
        <v>2.7047496503268764E-2</v>
      </c>
      <c r="AB40" s="6">
        <f t="shared" si="7"/>
        <v>6.0801201167807184E-2</v>
      </c>
      <c r="AC40" s="6">
        <f t="shared" si="7"/>
        <v>7.361952880812872E-2</v>
      </c>
      <c r="AD40" s="6">
        <f t="shared" si="7"/>
        <v>7.5161695168167952E-2</v>
      </c>
      <c r="AE40" s="6">
        <f t="shared" si="7"/>
        <v>0.10016467222598768</v>
      </c>
      <c r="AF40" s="6">
        <f t="shared" si="7"/>
        <v>1.1549509245381673E-2</v>
      </c>
      <c r="AH40" s="4" t="s">
        <v>24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9.0589232252217211E-2</v>
      </c>
      <c r="AW40" s="6">
        <v>0</v>
      </c>
      <c r="AY40" s="4" t="s">
        <v>16</v>
      </c>
      <c r="AZ40">
        <f t="shared" si="6"/>
        <v>6.6666666666666666E-2</v>
      </c>
    </row>
    <row r="41" spans="1:52" x14ac:dyDescent="0.3">
      <c r="A41" s="1">
        <v>43112</v>
      </c>
      <c r="B41" s="3">
        <v>3742.7004000000002</v>
      </c>
      <c r="C41" s="3">
        <v>1.0137</v>
      </c>
      <c r="D41" s="3">
        <v>2506.85</v>
      </c>
      <c r="E41" s="3">
        <v>1501.97</v>
      </c>
      <c r="F41" s="3">
        <v>72.2</v>
      </c>
      <c r="G41" s="3">
        <v>45.41</v>
      </c>
      <c r="H41" s="3">
        <v>1278.3</v>
      </c>
      <c r="I41" s="3">
        <v>1035.6099999999999</v>
      </c>
      <c r="J41" s="3">
        <v>8.8301999999999996</v>
      </c>
      <c r="K41" s="3">
        <v>88.578400000000002</v>
      </c>
      <c r="L41" s="3">
        <v>10428.0586</v>
      </c>
      <c r="M41" s="3">
        <v>36.488999999999997</v>
      </c>
      <c r="N41" s="3">
        <v>84.654300000000006</v>
      </c>
      <c r="O41" s="3">
        <v>1096.9435000000001</v>
      </c>
      <c r="P41" s="3">
        <v>293.19310000000002</v>
      </c>
      <c r="R41" s="6">
        <f t="shared" si="7"/>
        <v>-6.8346985810209371E-2</v>
      </c>
      <c r="S41" s="6">
        <f t="shared" si="7"/>
        <v>2.2081064730792521E-2</v>
      </c>
      <c r="T41" s="6">
        <f t="shared" si="7"/>
        <v>-9.1776955767217339E-2</v>
      </c>
      <c r="U41" s="6">
        <f t="shared" si="7"/>
        <v>-0.11134974588355018</v>
      </c>
      <c r="V41" s="6">
        <f t="shared" si="7"/>
        <v>-6.4282011404872885E-2</v>
      </c>
      <c r="W41" s="6">
        <f t="shared" si="7"/>
        <v>-0.10838405654820349</v>
      </c>
      <c r="X41" s="6">
        <f t="shared" si="7"/>
        <v>4.7615145058187203E-2</v>
      </c>
      <c r="Y41" s="6">
        <f t="shared" si="7"/>
        <v>-5.3744958220721561E-2</v>
      </c>
      <c r="Z41" s="6">
        <f t="shared" si="7"/>
        <v>-3.4475971789404647E-2</v>
      </c>
      <c r="AA41" s="6">
        <f t="shared" si="7"/>
        <v>-0.12204385697124431</v>
      </c>
      <c r="AB41" s="6">
        <f t="shared" si="7"/>
        <v>2.9726327672223718E-2</v>
      </c>
      <c r="AC41" s="6">
        <f t="shared" si="7"/>
        <v>-4.8124631526224926E-2</v>
      </c>
      <c r="AD41" s="6">
        <f t="shared" si="7"/>
        <v>-2.7403650066923579E-2</v>
      </c>
      <c r="AE41" s="6">
        <f t="shared" si="7"/>
        <v>-3.965559943328878E-2</v>
      </c>
      <c r="AF41" s="6">
        <f t="shared" si="7"/>
        <v>3.9522276508087373E-2</v>
      </c>
      <c r="AH41" s="4" t="s">
        <v>25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0.19961011288770425</v>
      </c>
      <c r="AY41" s="4" t="s">
        <v>18</v>
      </c>
      <c r="AZ41">
        <f t="shared" si="6"/>
        <v>6.6666666666666666E-2</v>
      </c>
    </row>
    <row r="42" spans="1:52" x14ac:dyDescent="0.3">
      <c r="A42" s="1">
        <v>43466</v>
      </c>
      <c r="B42" s="3">
        <v>3457.7927</v>
      </c>
      <c r="C42" s="3">
        <v>1.0065</v>
      </c>
      <c r="D42" s="3">
        <v>2704.1</v>
      </c>
      <c r="E42" s="3">
        <v>1718.73</v>
      </c>
      <c r="F42" s="3">
        <v>74.400000000000006</v>
      </c>
      <c r="G42" s="3">
        <v>53.79</v>
      </c>
      <c r="H42" s="3">
        <v>1319.7</v>
      </c>
      <c r="I42" s="3">
        <v>1116.3699999999999</v>
      </c>
      <c r="J42" s="3">
        <v>10.0174</v>
      </c>
      <c r="K42" s="3">
        <v>93.913799999999995</v>
      </c>
      <c r="L42" s="3">
        <v>10867.6826</v>
      </c>
      <c r="M42" s="3">
        <v>35.485799999999998</v>
      </c>
      <c r="N42" s="3">
        <v>88.8446</v>
      </c>
      <c r="O42" s="3">
        <v>1200.5479</v>
      </c>
      <c r="P42" s="3">
        <v>290.96370000000002</v>
      </c>
      <c r="R42" s="6">
        <f t="shared" si="7"/>
        <v>-7.6123565754822375E-2</v>
      </c>
      <c r="S42" s="6">
        <f t="shared" si="7"/>
        <v>-7.1026931044688713E-3</v>
      </c>
      <c r="T42" s="6">
        <f t="shared" si="7"/>
        <v>7.8684404731036883E-2</v>
      </c>
      <c r="U42" s="6">
        <f t="shared" si="7"/>
        <v>0.14431713016904468</v>
      </c>
      <c r="V42" s="6">
        <f t="shared" si="7"/>
        <v>3.0470914127423754E-2</v>
      </c>
      <c r="W42" s="6">
        <f t="shared" si="7"/>
        <v>0.18454085003303233</v>
      </c>
      <c r="X42" s="6">
        <f t="shared" si="7"/>
        <v>3.2386763670499974E-2</v>
      </c>
      <c r="Y42" s="6">
        <f t="shared" si="7"/>
        <v>7.7983024497639164E-2</v>
      </c>
      <c r="Z42" s="6">
        <f t="shared" si="7"/>
        <v>0.13444769087902886</v>
      </c>
      <c r="AA42" s="6">
        <f t="shared" si="7"/>
        <v>6.0233646125917639E-2</v>
      </c>
      <c r="AB42" s="6">
        <f t="shared" si="7"/>
        <v>4.2157799151608222E-2</v>
      </c>
      <c r="AC42" s="6">
        <f t="shared" si="7"/>
        <v>-2.7493217133930714E-2</v>
      </c>
      <c r="AD42" s="6">
        <f t="shared" si="7"/>
        <v>4.9498962249997946E-2</v>
      </c>
      <c r="AE42" s="6">
        <f t="shared" si="7"/>
        <v>9.4448255539141268E-2</v>
      </c>
      <c r="AF42" s="6">
        <f t="shared" si="7"/>
        <v>-7.6038624374175079E-3</v>
      </c>
      <c r="AY42" s="4" t="s">
        <v>20</v>
      </c>
      <c r="AZ42">
        <f t="shared" si="6"/>
        <v>6.6666666666666666E-2</v>
      </c>
    </row>
    <row r="43" spans="1:52" x14ac:dyDescent="0.3">
      <c r="A43" s="1">
        <v>43467</v>
      </c>
      <c r="B43" s="3">
        <v>3854.7854000000002</v>
      </c>
      <c r="C43" s="3">
        <v>1.0101</v>
      </c>
      <c r="D43" s="3">
        <v>2784.49</v>
      </c>
      <c r="E43" s="3">
        <v>1639.83</v>
      </c>
      <c r="F43" s="3">
        <v>71.739999999999995</v>
      </c>
      <c r="G43" s="3">
        <v>57.22</v>
      </c>
      <c r="H43" s="3">
        <v>1312.8</v>
      </c>
      <c r="I43" s="3">
        <v>1119.92</v>
      </c>
      <c r="J43" s="3">
        <v>9.9964999999999993</v>
      </c>
      <c r="K43" s="3">
        <v>95.463200000000001</v>
      </c>
      <c r="L43" s="3">
        <v>10056.614299999999</v>
      </c>
      <c r="M43" s="3">
        <v>36.571899999999999</v>
      </c>
      <c r="N43" s="3">
        <v>91.478200000000001</v>
      </c>
      <c r="O43" s="3">
        <v>1204.3633</v>
      </c>
      <c r="P43" s="3">
        <v>266.58870000000002</v>
      </c>
      <c r="R43" s="6">
        <f t="shared" si="7"/>
        <v>0.11481101802314519</v>
      </c>
      <c r="S43" s="6">
        <f t="shared" si="7"/>
        <v>3.5767511177347E-3</v>
      </c>
      <c r="T43" s="6">
        <f t="shared" si="7"/>
        <v>2.9728930143116061E-2</v>
      </c>
      <c r="U43" s="6">
        <f t="shared" si="7"/>
        <v>-4.590598872423246E-2</v>
      </c>
      <c r="V43" s="6">
        <f t="shared" si="7"/>
        <v>-3.5752688172043134E-2</v>
      </c>
      <c r="W43" s="6">
        <f t="shared" si="7"/>
        <v>6.3766499349321437E-2</v>
      </c>
      <c r="X43" s="6">
        <f t="shared" si="7"/>
        <v>-5.2284610138668697E-3</v>
      </c>
      <c r="Y43" s="6">
        <f t="shared" si="7"/>
        <v>3.1799492999633472E-3</v>
      </c>
      <c r="Z43" s="6">
        <f t="shared" si="7"/>
        <v>-2.0863697166930706E-3</v>
      </c>
      <c r="AA43" s="6">
        <f t="shared" si="7"/>
        <v>1.6498107839316489E-2</v>
      </c>
      <c r="AB43" s="6">
        <f t="shared" si="7"/>
        <v>-7.4631209785239849E-2</v>
      </c>
      <c r="AC43" s="6">
        <f t="shared" si="7"/>
        <v>3.0606608840719529E-2</v>
      </c>
      <c r="AD43" s="6">
        <f t="shared" si="7"/>
        <v>2.9642769509908407E-2</v>
      </c>
      <c r="AE43" s="6">
        <f t="shared" si="7"/>
        <v>3.1780489558141944E-3</v>
      </c>
      <c r="AF43" s="6">
        <f t="shared" si="7"/>
        <v>-8.3773336673956256E-2</v>
      </c>
      <c r="AY43" s="4" t="s">
        <v>22</v>
      </c>
      <c r="AZ43">
        <f t="shared" si="6"/>
        <v>6.6666666666666666E-2</v>
      </c>
    </row>
    <row r="44" spans="1:52" x14ac:dyDescent="0.3">
      <c r="A44" s="1">
        <v>43468</v>
      </c>
      <c r="B44" s="3">
        <v>4105.4043000000001</v>
      </c>
      <c r="C44" s="3">
        <v>1.0005999999999999</v>
      </c>
      <c r="D44" s="3">
        <v>2834.4</v>
      </c>
      <c r="E44" s="3">
        <v>1780.75</v>
      </c>
      <c r="F44" s="3">
        <v>77.61</v>
      </c>
      <c r="G44" s="3">
        <v>60.14</v>
      </c>
      <c r="H44" s="3">
        <v>1293</v>
      </c>
      <c r="I44" s="3">
        <v>1173.3100999999999</v>
      </c>
      <c r="J44" s="3">
        <v>10.192299999999999</v>
      </c>
      <c r="K44" s="3">
        <v>92.6</v>
      </c>
      <c r="L44" s="3">
        <v>10360.2109</v>
      </c>
      <c r="M44" s="3">
        <v>35.829500000000003</v>
      </c>
      <c r="N44" s="3">
        <v>96.583600000000004</v>
      </c>
      <c r="O44" s="3">
        <v>1333.6975</v>
      </c>
      <c r="P44" s="3">
        <v>317.81580000000002</v>
      </c>
      <c r="R44" s="6">
        <f t="shared" si="7"/>
        <v>6.5015007061093533E-2</v>
      </c>
      <c r="S44" s="6">
        <f t="shared" si="7"/>
        <v>-9.4050094050094346E-3</v>
      </c>
      <c r="T44" s="6">
        <f t="shared" si="7"/>
        <v>1.7924287751078349E-2</v>
      </c>
      <c r="U44" s="6">
        <f t="shared" si="7"/>
        <v>8.5935737241055632E-2</v>
      </c>
      <c r="V44" s="6">
        <f t="shared" si="7"/>
        <v>8.1823250627265143E-2</v>
      </c>
      <c r="W44" s="6">
        <f t="shared" si="7"/>
        <v>5.1031108004194303E-2</v>
      </c>
      <c r="X44" s="6">
        <f t="shared" si="7"/>
        <v>-1.5082266910420472E-2</v>
      </c>
      <c r="Y44" s="6">
        <f t="shared" si="7"/>
        <v>4.7673137366954554E-2</v>
      </c>
      <c r="Z44" s="6">
        <f t="shared" si="7"/>
        <v>1.9586855399389869E-2</v>
      </c>
      <c r="AA44" s="6">
        <f t="shared" si="7"/>
        <v>-2.9992709232458226E-2</v>
      </c>
      <c r="AB44" s="6">
        <f t="shared" si="7"/>
        <v>3.0188748513503283E-2</v>
      </c>
      <c r="AC44" s="6">
        <f t="shared" si="7"/>
        <v>-2.029973832368559E-2</v>
      </c>
      <c r="AD44" s="6">
        <f t="shared" si="7"/>
        <v>5.5810018124536898E-2</v>
      </c>
      <c r="AE44" s="6">
        <f t="shared" si="7"/>
        <v>0.10738802818053328</v>
      </c>
      <c r="AF44" s="6">
        <f t="shared" si="7"/>
        <v>0.19215780713886232</v>
      </c>
      <c r="AY44" s="4" t="s">
        <v>23</v>
      </c>
      <c r="AZ44">
        <f t="shared" si="6"/>
        <v>6.6666666666666666E-2</v>
      </c>
    </row>
    <row r="45" spans="1:52" x14ac:dyDescent="0.3">
      <c r="A45" s="1">
        <v>43469</v>
      </c>
      <c r="B45" s="3">
        <v>5350.7266</v>
      </c>
      <c r="C45" s="3">
        <v>1.006</v>
      </c>
      <c r="D45" s="3">
        <v>2945.83</v>
      </c>
      <c r="E45" s="3">
        <v>1926.52</v>
      </c>
      <c r="F45" s="3">
        <v>75.98</v>
      </c>
      <c r="G45" s="3">
        <v>63.91</v>
      </c>
      <c r="H45" s="3">
        <v>1282.8</v>
      </c>
      <c r="I45" s="3">
        <v>1188.48</v>
      </c>
      <c r="J45" s="3">
        <v>10.033799999999999</v>
      </c>
      <c r="K45" s="3">
        <v>106.1566</v>
      </c>
      <c r="L45" s="3">
        <v>10307.6113</v>
      </c>
      <c r="M45" s="3">
        <v>34.260300000000001</v>
      </c>
      <c r="N45" s="3">
        <v>98.839200000000005</v>
      </c>
      <c r="O45" s="3">
        <v>1362.6068</v>
      </c>
      <c r="P45" s="3">
        <v>307.1146</v>
      </c>
      <c r="R45" s="6">
        <f t="shared" si="7"/>
        <v>0.30333731077350889</v>
      </c>
      <c r="S45" s="6">
        <f t="shared" si="7"/>
        <v>5.3967619428343383E-3</v>
      </c>
      <c r="T45" s="6">
        <f t="shared" si="7"/>
        <v>3.9313434942139347E-2</v>
      </c>
      <c r="U45" s="6">
        <f t="shared" si="7"/>
        <v>8.1858767373297781E-2</v>
      </c>
      <c r="V45" s="6">
        <f t="shared" si="7"/>
        <v>-2.1002448138126462E-2</v>
      </c>
      <c r="W45" s="6">
        <f t="shared" si="7"/>
        <v>6.2687063518456876E-2</v>
      </c>
      <c r="X45" s="6">
        <f t="shared" si="7"/>
        <v>-7.8886310904873191E-3</v>
      </c>
      <c r="Y45" s="6">
        <f t="shared" si="7"/>
        <v>1.2929148057278406E-2</v>
      </c>
      <c r="Z45" s="6">
        <f t="shared" si="7"/>
        <v>-1.5550955132796362E-2</v>
      </c>
      <c r="AA45" s="6">
        <f t="shared" si="7"/>
        <v>0.14639956803455734</v>
      </c>
      <c r="AB45" s="6">
        <f t="shared" si="7"/>
        <v>-5.0770781123770092E-3</v>
      </c>
      <c r="AC45" s="6">
        <f t="shared" si="7"/>
        <v>-4.3796313093958927E-2</v>
      </c>
      <c r="AD45" s="6">
        <f t="shared" si="7"/>
        <v>2.3353861318070601E-2</v>
      </c>
      <c r="AE45" s="6">
        <f t="shared" si="7"/>
        <v>2.1676054727552518E-2</v>
      </c>
      <c r="AF45" s="6">
        <f t="shared" si="7"/>
        <v>-3.3671076139071832E-2</v>
      </c>
      <c r="AI45" s="42" t="s">
        <v>35</v>
      </c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t="s">
        <v>56</v>
      </c>
      <c r="AY45" s="4" t="s">
        <v>24</v>
      </c>
      <c r="AZ45">
        <f t="shared" si="6"/>
        <v>6.6666666666666666E-2</v>
      </c>
    </row>
    <row r="46" spans="1:52" x14ac:dyDescent="0.3">
      <c r="A46" s="1">
        <v>43470</v>
      </c>
      <c r="B46" s="3">
        <v>8574.5020000000004</v>
      </c>
      <c r="C46" s="3">
        <v>1.0035000000000001</v>
      </c>
      <c r="D46" s="3">
        <v>2752.06</v>
      </c>
      <c r="E46" s="3">
        <v>1775.0699</v>
      </c>
      <c r="F46" s="3">
        <v>68.08</v>
      </c>
      <c r="G46" s="3">
        <v>53.5</v>
      </c>
      <c r="H46" s="3">
        <v>1305.8</v>
      </c>
      <c r="I46" s="3">
        <v>1103.6300000000001</v>
      </c>
      <c r="J46" s="3">
        <v>9.7634000000000007</v>
      </c>
      <c r="K46" s="3">
        <v>97.668499999999995</v>
      </c>
      <c r="L46" s="3">
        <v>10892.742200000001</v>
      </c>
      <c r="M46" s="3">
        <v>35.028100000000002</v>
      </c>
      <c r="N46" s="3">
        <v>96.199600000000004</v>
      </c>
      <c r="O46" s="3">
        <v>1301.3149000000001</v>
      </c>
      <c r="P46" s="3">
        <v>349.27530000000002</v>
      </c>
      <c r="R46" s="6">
        <f t="shared" si="7"/>
        <v>0.60249301468701466</v>
      </c>
      <c r="S46" s="6">
        <f t="shared" si="7"/>
        <v>-2.4850894632205689E-3</v>
      </c>
      <c r="T46" s="6">
        <f t="shared" si="7"/>
        <v>-6.5777726481161536E-2</v>
      </c>
      <c r="U46" s="6">
        <f t="shared" si="7"/>
        <v>-7.8613302742769342E-2</v>
      </c>
      <c r="V46" s="6">
        <f t="shared" si="7"/>
        <v>-0.10397473019215586</v>
      </c>
      <c r="W46" s="6">
        <f t="shared" si="7"/>
        <v>-0.16288530746362062</v>
      </c>
      <c r="X46" s="6">
        <f t="shared" si="7"/>
        <v>1.7929529154973478E-2</v>
      </c>
      <c r="Y46" s="6">
        <f t="shared" si="7"/>
        <v>-7.1393712977921298E-2</v>
      </c>
      <c r="Z46" s="6">
        <f t="shared" si="7"/>
        <v>-2.6948912675157866E-2</v>
      </c>
      <c r="AA46" s="6">
        <f t="shared" si="7"/>
        <v>-7.9958288038614711E-2</v>
      </c>
      <c r="AB46" s="6">
        <f t="shared" si="7"/>
        <v>5.6766876725357296E-2</v>
      </c>
      <c r="AC46" s="6">
        <f t="shared" si="7"/>
        <v>2.2410778656345665E-2</v>
      </c>
      <c r="AD46" s="6">
        <f t="shared" si="7"/>
        <v>-2.6706003286145585E-2</v>
      </c>
      <c r="AE46" s="6">
        <f t="shared" si="7"/>
        <v>-4.4981354856000966E-2</v>
      </c>
      <c r="AF46" s="6">
        <f t="shared" si="7"/>
        <v>0.13728002511114745</v>
      </c>
      <c r="AI46" s="4" t="s">
        <v>1</v>
      </c>
      <c r="AJ46" s="4" t="s">
        <v>2</v>
      </c>
      <c r="AK46" s="4" t="s">
        <v>4</v>
      </c>
      <c r="AL46" s="4" t="s">
        <v>7</v>
      </c>
      <c r="AM46" s="4" t="s">
        <v>10</v>
      </c>
      <c r="AN46" s="4" t="s">
        <v>11</v>
      </c>
      <c r="AO46" s="4" t="s">
        <v>12</v>
      </c>
      <c r="AP46" s="4" t="s">
        <v>13</v>
      </c>
      <c r="AQ46" s="4" t="s">
        <v>16</v>
      </c>
      <c r="AR46" s="4" t="s">
        <v>18</v>
      </c>
      <c r="AS46" s="4" t="s">
        <v>20</v>
      </c>
      <c r="AT46" s="4" t="s">
        <v>22</v>
      </c>
      <c r="AU46" s="4" t="s">
        <v>23</v>
      </c>
      <c r="AV46" s="4" t="s">
        <v>24</v>
      </c>
      <c r="AW46" s="4" t="s">
        <v>25</v>
      </c>
      <c r="AX46">
        <v>0.2</v>
      </c>
      <c r="AY46" s="4" t="s">
        <v>25</v>
      </c>
      <c r="AZ46">
        <f t="shared" si="6"/>
        <v>6.6666666666666666E-2</v>
      </c>
    </row>
    <row r="47" spans="1:52" x14ac:dyDescent="0.3">
      <c r="A47" s="1">
        <v>43471</v>
      </c>
      <c r="B47" s="3">
        <v>10817.1553</v>
      </c>
      <c r="C47" s="3">
        <v>0.99250000000000005</v>
      </c>
      <c r="D47" s="3">
        <v>2941.76</v>
      </c>
      <c r="E47" s="3">
        <v>1893.63</v>
      </c>
      <c r="F47" s="3">
        <v>63.15</v>
      </c>
      <c r="G47" s="3">
        <v>58.47</v>
      </c>
      <c r="H47" s="3">
        <v>1409.7</v>
      </c>
      <c r="I47" s="3">
        <v>1080.9100000000001</v>
      </c>
      <c r="J47" s="3">
        <v>9.9779</v>
      </c>
      <c r="K47" s="3">
        <v>103.0515</v>
      </c>
      <c r="L47" s="3">
        <v>11336.2148</v>
      </c>
      <c r="M47" s="3">
        <v>36.888399999999997</v>
      </c>
      <c r="N47" s="3">
        <v>102.50020000000001</v>
      </c>
      <c r="O47" s="3">
        <v>1225.9353000000001</v>
      </c>
      <c r="P47" s="3">
        <v>357.94529999999997</v>
      </c>
      <c r="R47" s="6">
        <f t="shared" si="7"/>
        <v>0.26154910221025074</v>
      </c>
      <c r="S47" s="6">
        <f t="shared" si="7"/>
        <v>-1.096163428001995E-2</v>
      </c>
      <c r="T47" s="6">
        <f t="shared" si="7"/>
        <v>6.8930183208214979E-2</v>
      </c>
      <c r="U47" s="6">
        <f t="shared" si="7"/>
        <v>6.6791792255617821E-2</v>
      </c>
      <c r="V47" s="6">
        <f t="shared" si="7"/>
        <v>-7.2414806110458252E-2</v>
      </c>
      <c r="W47" s="6">
        <f t="shared" si="7"/>
        <v>9.2897196261682247E-2</v>
      </c>
      <c r="X47" s="6">
        <f t="shared" si="7"/>
        <v>7.9568080869964808E-2</v>
      </c>
      <c r="Y47" s="6">
        <f t="shared" si="7"/>
        <v>-2.0586609642724518E-2</v>
      </c>
      <c r="Z47" s="6">
        <f t="shared" si="7"/>
        <v>2.1969805600507986E-2</v>
      </c>
      <c r="AA47" s="6">
        <f t="shared" si="7"/>
        <v>5.5115006373600561E-2</v>
      </c>
      <c r="AB47" s="6">
        <f t="shared" si="7"/>
        <v>4.0712668293939824E-2</v>
      </c>
      <c r="AC47" s="6">
        <f t="shared" si="7"/>
        <v>5.310878980018896E-2</v>
      </c>
      <c r="AD47" s="6">
        <f t="shared" si="7"/>
        <v>6.5495074823596067E-2</v>
      </c>
      <c r="AE47" s="6">
        <f t="shared" si="7"/>
        <v>-5.7925718056405895E-2</v>
      </c>
      <c r="AF47" s="6">
        <f t="shared" si="7"/>
        <v>2.4822826005732379E-2</v>
      </c>
      <c r="AH47" s="4" t="s">
        <v>1</v>
      </c>
      <c r="AI47" s="6">
        <f t="array" ref="AI47:AW61">($AX$46*AI9:AW23)+((1-$AX$46)*AI27:AW41)</f>
        <v>1.029650652406644</v>
      </c>
      <c r="AJ47" s="6">
        <v>2.482347446352656E-3</v>
      </c>
      <c r="AK47" s="6">
        <v>9.4560113893145028E-3</v>
      </c>
      <c r="AL47" s="6">
        <v>1.5137616408890227E-2</v>
      </c>
      <c r="AM47" s="6">
        <v>8.4972341693875606E-3</v>
      </c>
      <c r="AN47" s="6">
        <v>1.4935745533457952E-2</v>
      </c>
      <c r="AO47" s="6">
        <v>2.700446203610685E-4</v>
      </c>
      <c r="AP47" s="6">
        <v>1.0085068581237859E-2</v>
      </c>
      <c r="AQ47" s="6">
        <v>4.412639821998402E-3</v>
      </c>
      <c r="AR47" s="6">
        <v>1.7517925030366047E-2</v>
      </c>
      <c r="AS47" s="6">
        <v>3.8642482591279568E-3</v>
      </c>
      <c r="AT47" s="6">
        <v>5.8975683227307871E-3</v>
      </c>
      <c r="AU47" s="6">
        <v>1.6926332332543167E-3</v>
      </c>
      <c r="AV47" s="6">
        <v>3.0945990855320072E-3</v>
      </c>
      <c r="AW47" s="6">
        <v>3.1205027656519564E-2</v>
      </c>
    </row>
    <row r="48" spans="1:52" x14ac:dyDescent="0.3">
      <c r="A48" s="1">
        <v>43472</v>
      </c>
      <c r="B48" s="3">
        <v>10085.627899999999</v>
      </c>
      <c r="C48" s="3">
        <v>1.0038</v>
      </c>
      <c r="D48" s="3">
        <v>2980.38</v>
      </c>
      <c r="E48" s="3">
        <v>1866.78</v>
      </c>
      <c r="F48" s="3">
        <v>63.22</v>
      </c>
      <c r="G48" s="3">
        <v>58.58</v>
      </c>
      <c r="H48" s="3">
        <v>1426.1</v>
      </c>
      <c r="I48" s="3">
        <v>1216.6801</v>
      </c>
      <c r="J48" s="3">
        <v>10.705</v>
      </c>
      <c r="K48" s="3">
        <v>106.9228</v>
      </c>
      <c r="L48" s="3">
        <v>11110.9668</v>
      </c>
      <c r="M48" s="3">
        <v>33.073599999999999</v>
      </c>
      <c r="N48" s="3">
        <v>110.34310000000001</v>
      </c>
      <c r="O48" s="3">
        <v>1140.9680000000001</v>
      </c>
      <c r="P48" s="3">
        <v>329.161</v>
      </c>
      <c r="R48" s="6">
        <f t="shared" si="7"/>
        <v>-6.7626596800362204E-2</v>
      </c>
      <c r="S48" s="6">
        <f t="shared" si="7"/>
        <v>1.1385390428211517E-2</v>
      </c>
      <c r="T48" s="6">
        <f t="shared" si="7"/>
        <v>1.3128195366039375E-2</v>
      </c>
      <c r="U48" s="6">
        <f t="shared" si="7"/>
        <v>-1.4179116300438888E-2</v>
      </c>
      <c r="V48" s="6">
        <f t="shared" si="7"/>
        <v>1.1084718923197734E-3</v>
      </c>
      <c r="W48" s="6">
        <f t="shared" si="7"/>
        <v>1.8813066529843603E-3</v>
      </c>
      <c r="X48" s="6">
        <f t="shared" si="7"/>
        <v>1.1633680925019485E-2</v>
      </c>
      <c r="Y48" s="6">
        <f t="shared" si="7"/>
        <v>0.12560721984253997</v>
      </c>
      <c r="Z48" s="6">
        <f t="shared" si="7"/>
        <v>7.2871045009470947E-2</v>
      </c>
      <c r="AA48" s="6">
        <f t="shared" si="7"/>
        <v>3.7566653566420527E-2</v>
      </c>
      <c r="AB48" s="6">
        <f t="shared" si="7"/>
        <v>-1.9869771698397876E-2</v>
      </c>
      <c r="AC48" s="6">
        <f t="shared" si="7"/>
        <v>-0.10341462356730025</v>
      </c>
      <c r="AD48" s="6">
        <f t="shared" si="7"/>
        <v>7.6515948261564271E-2</v>
      </c>
      <c r="AE48" s="6">
        <f t="shared" si="7"/>
        <v>-6.9308143749511109E-2</v>
      </c>
      <c r="AF48" s="6">
        <f t="shared" si="7"/>
        <v>-8.0415359553540622E-2</v>
      </c>
      <c r="AH48" s="4" t="s">
        <v>2</v>
      </c>
      <c r="AI48" s="6">
        <v>2.482347446352656E-3</v>
      </c>
      <c r="AJ48" s="6">
        <v>3.1107081863276666E-3</v>
      </c>
      <c r="AK48" s="6">
        <v>-1.0420052911691196E-4</v>
      </c>
      <c r="AL48" s="6">
        <v>5.7544871889643244E-5</v>
      </c>
      <c r="AM48" s="6">
        <v>-1.7880004209745639E-4</v>
      </c>
      <c r="AN48" s="6">
        <v>-3.4795799036723882E-4</v>
      </c>
      <c r="AO48" s="6">
        <v>-2.4720256713510791E-5</v>
      </c>
      <c r="AP48" s="6">
        <v>3.2578347912016551E-5</v>
      </c>
      <c r="AQ48" s="6">
        <v>2.0087782101591299E-4</v>
      </c>
      <c r="AR48" s="6">
        <v>-3.4950661827473607E-4</v>
      </c>
      <c r="AS48" s="6">
        <v>9.0762946905487993E-6</v>
      </c>
      <c r="AT48" s="6">
        <v>-2.7408477286461824E-4</v>
      </c>
      <c r="AU48" s="6">
        <v>1.0260099913855148E-4</v>
      </c>
      <c r="AV48" s="6">
        <v>-2.4879081154756156E-4</v>
      </c>
      <c r="AW48" s="6">
        <v>9.5013478304070822E-5</v>
      </c>
      <c r="AY48" s="8" t="s">
        <v>59</v>
      </c>
      <c r="AZ48">
        <f>SUM(AZ32:AZ46)</f>
        <v>0.99999999999999989</v>
      </c>
    </row>
    <row r="49" spans="1:55" x14ac:dyDescent="0.3">
      <c r="A49" s="1">
        <v>43473</v>
      </c>
      <c r="B49" s="3">
        <v>9630.6641</v>
      </c>
      <c r="C49" s="3">
        <v>1.0037</v>
      </c>
      <c r="D49" s="3">
        <v>2926.46</v>
      </c>
      <c r="E49" s="3">
        <v>1776.29</v>
      </c>
      <c r="F49" s="3">
        <v>59.05</v>
      </c>
      <c r="G49" s="3">
        <v>55.1</v>
      </c>
      <c r="H49" s="3">
        <v>1519.1</v>
      </c>
      <c r="I49" s="3">
        <v>1188.0999999999999</v>
      </c>
      <c r="J49" s="3">
        <v>10.8657</v>
      </c>
      <c r="K49" s="3">
        <v>101.9802</v>
      </c>
      <c r="L49" s="3">
        <v>12252.2412</v>
      </c>
      <c r="M49" s="3">
        <v>30.271999999999998</v>
      </c>
      <c r="N49" s="3">
        <v>113.11799999999999</v>
      </c>
      <c r="O49" s="3">
        <v>1221.4839999999999</v>
      </c>
      <c r="P49" s="3">
        <v>271.34480000000002</v>
      </c>
      <c r="R49" s="6">
        <f t="shared" si="7"/>
        <v>-4.5110111587598811E-2</v>
      </c>
      <c r="S49" s="6">
        <f t="shared" si="7"/>
        <v>-9.962143853359251E-5</v>
      </c>
      <c r="T49" s="6">
        <f t="shared" si="7"/>
        <v>-1.8091652742267761E-2</v>
      </c>
      <c r="U49" s="6">
        <f t="shared" si="7"/>
        <v>-4.847384265955279E-2</v>
      </c>
      <c r="V49" s="6">
        <f t="shared" si="7"/>
        <v>-6.5960139196456824E-2</v>
      </c>
      <c r="W49" s="6">
        <f t="shared" si="7"/>
        <v>-5.9405940594059348E-2</v>
      </c>
      <c r="X49" s="6">
        <f t="shared" si="7"/>
        <v>6.5212818175443443E-2</v>
      </c>
      <c r="Y49" s="6">
        <f t="shared" si="7"/>
        <v>-2.3490233792761273E-2</v>
      </c>
      <c r="Z49" s="6">
        <f t="shared" si="7"/>
        <v>1.5011676786548467E-2</v>
      </c>
      <c r="AA49" s="6">
        <f t="shared" si="7"/>
        <v>-4.6225875117374415E-2</v>
      </c>
      <c r="AB49" s="6">
        <f t="shared" si="7"/>
        <v>0.10271603007579855</v>
      </c>
      <c r="AC49" s="6">
        <f t="shared" si="7"/>
        <v>-8.4708045087320438E-2</v>
      </c>
      <c r="AD49" s="6">
        <f t="shared" si="7"/>
        <v>2.5147924972200197E-2</v>
      </c>
      <c r="AE49" s="6">
        <f t="shared" si="7"/>
        <v>7.0568149150545656E-2</v>
      </c>
      <c r="AF49" s="6">
        <f t="shared" si="7"/>
        <v>-0.17564717569821453</v>
      </c>
      <c r="AH49" s="4" t="s">
        <v>4</v>
      </c>
      <c r="AI49" s="6">
        <v>9.4560113893145028E-3</v>
      </c>
      <c r="AJ49" s="6">
        <v>-1.0420052911691196E-4</v>
      </c>
      <c r="AK49" s="6">
        <v>2.159852162100049E-2</v>
      </c>
      <c r="AL49" s="6">
        <v>5.4140232721912188E-3</v>
      </c>
      <c r="AM49" s="6">
        <v>1.9243433836713037E-3</v>
      </c>
      <c r="AN49" s="6">
        <v>6.8012706349533606E-3</v>
      </c>
      <c r="AO49" s="6">
        <v>2.0927812240336335E-4</v>
      </c>
      <c r="AP49" s="6">
        <v>4.219665413378107E-3</v>
      </c>
      <c r="AQ49" s="6">
        <v>3.0072750245439678E-3</v>
      </c>
      <c r="AR49" s="6">
        <v>5.1443968861018758E-3</v>
      </c>
      <c r="AS49" s="6">
        <v>7.103165039780288E-4</v>
      </c>
      <c r="AT49" s="6">
        <v>3.2125589323955765E-3</v>
      </c>
      <c r="AU49" s="6">
        <v>1.8722739196493478E-3</v>
      </c>
      <c r="AV49" s="6">
        <v>2.8040186389058025E-3</v>
      </c>
      <c r="AW49" s="6">
        <v>5.261918487960919E-3</v>
      </c>
    </row>
    <row r="50" spans="1:55" x14ac:dyDescent="0.3">
      <c r="A50" s="1">
        <v>43475</v>
      </c>
      <c r="B50" s="3">
        <v>9199.5849999999991</v>
      </c>
      <c r="C50" s="3">
        <v>1.0064</v>
      </c>
      <c r="D50" s="3">
        <v>3037.56</v>
      </c>
      <c r="E50" s="3">
        <v>1776.66</v>
      </c>
      <c r="F50" s="3">
        <v>64.44</v>
      </c>
      <c r="G50" s="3">
        <v>54.18</v>
      </c>
      <c r="H50" s="3">
        <v>1511.4</v>
      </c>
      <c r="I50" s="3">
        <v>1260.1099999999999</v>
      </c>
      <c r="J50" s="3">
        <v>9.0690000000000008</v>
      </c>
      <c r="K50" s="3">
        <v>115.96</v>
      </c>
      <c r="L50" s="3">
        <v>14443.3711</v>
      </c>
      <c r="M50" s="3">
        <v>32.995699999999999</v>
      </c>
      <c r="N50" s="3">
        <v>117.1448</v>
      </c>
      <c r="O50" s="3">
        <v>1440.5392999999999</v>
      </c>
      <c r="P50" s="3">
        <v>309.5421</v>
      </c>
      <c r="R50" s="6">
        <f t="shared" si="7"/>
        <v>-4.4761098043072711E-2</v>
      </c>
      <c r="S50" s="6">
        <f t="shared" si="7"/>
        <v>2.6900468267410105E-3</v>
      </c>
      <c r="T50" s="6">
        <f t="shared" si="7"/>
        <v>3.7963956452505832E-2</v>
      </c>
      <c r="U50" s="6">
        <f t="shared" si="7"/>
        <v>2.0829932049393207E-4</v>
      </c>
      <c r="V50" s="6">
        <f t="shared" si="7"/>
        <v>9.127857747671464E-2</v>
      </c>
      <c r="W50" s="6">
        <f t="shared" si="7"/>
        <v>-1.6696914700544463E-2</v>
      </c>
      <c r="X50" s="6">
        <f t="shared" si="7"/>
        <v>-5.0687907313540226E-3</v>
      </c>
      <c r="Y50" s="6">
        <f t="shared" si="7"/>
        <v>6.0609376315124974E-2</v>
      </c>
      <c r="Z50" s="6">
        <f t="shared" si="7"/>
        <v>-0.1653552003092299</v>
      </c>
      <c r="AA50" s="6">
        <f t="shared" si="7"/>
        <v>0.13708347306634039</v>
      </c>
      <c r="AB50" s="6">
        <f t="shared" si="7"/>
        <v>0.17883502815795049</v>
      </c>
      <c r="AC50" s="6">
        <f t="shared" si="7"/>
        <v>8.9974233615222055E-2</v>
      </c>
      <c r="AD50" s="6">
        <f t="shared" si="7"/>
        <v>3.5598224862533057E-2</v>
      </c>
      <c r="AE50" s="6">
        <f t="shared" si="7"/>
        <v>0.17933538220721679</v>
      </c>
      <c r="AF50" s="6">
        <f t="shared" si="7"/>
        <v>0.14077034090942586</v>
      </c>
      <c r="AH50" s="4" t="s">
        <v>7</v>
      </c>
      <c r="AI50" s="6">
        <v>1.5137616408890227E-2</v>
      </c>
      <c r="AJ50" s="6">
        <v>5.7544871889643244E-5</v>
      </c>
      <c r="AK50" s="6">
        <v>5.4140232721912188E-3</v>
      </c>
      <c r="AL50" s="6">
        <v>0.10613168722620463</v>
      </c>
      <c r="AM50" s="6">
        <v>2.4174881342552169E-3</v>
      </c>
      <c r="AN50" s="6">
        <v>-3.6489215451156278E-3</v>
      </c>
      <c r="AO50" s="6">
        <v>7.2075447729482833E-4</v>
      </c>
      <c r="AP50" s="6">
        <v>8.4044402120652933E-3</v>
      </c>
      <c r="AQ50" s="6">
        <v>3.9565835711269154E-3</v>
      </c>
      <c r="AR50" s="6">
        <v>2.791007231241256E-3</v>
      </c>
      <c r="AS50" s="6">
        <v>2.9329386252713455E-3</v>
      </c>
      <c r="AT50" s="6">
        <v>6.2170644626399589E-3</v>
      </c>
      <c r="AU50" s="6">
        <v>1.5344277113900698E-3</v>
      </c>
      <c r="AV50" s="6">
        <v>8.2584450952613245E-3</v>
      </c>
      <c r="AW50" s="6">
        <v>2.0079880674678265E-3</v>
      </c>
      <c r="AY50" s="8" t="s">
        <v>60</v>
      </c>
      <c r="AZ50">
        <f t="array" ref="AZ50">MMULT(TRANSPOSE(AZ32:AZ46),AZ13:AZ27)</f>
        <v>0.27224622779371838</v>
      </c>
    </row>
    <row r="51" spans="1:55" x14ac:dyDescent="0.3">
      <c r="A51" s="1">
        <v>43476</v>
      </c>
      <c r="B51" s="3">
        <v>7569.6298999999999</v>
      </c>
      <c r="C51" s="3">
        <v>1.0017</v>
      </c>
      <c r="D51" s="3">
        <v>3140.98</v>
      </c>
      <c r="E51" s="3">
        <v>1800.8</v>
      </c>
      <c r="F51" s="3">
        <v>64.400000000000006</v>
      </c>
      <c r="G51" s="3">
        <v>55.17</v>
      </c>
      <c r="H51" s="3">
        <v>1465.6</v>
      </c>
      <c r="I51" s="3">
        <v>1304.96</v>
      </c>
      <c r="J51" s="3">
        <v>9.4098000000000006</v>
      </c>
      <c r="K51" s="3">
        <v>123.28919999999999</v>
      </c>
      <c r="L51" s="3">
        <v>13966.9336</v>
      </c>
      <c r="M51" s="3">
        <v>33.124699999999997</v>
      </c>
      <c r="N51" s="3">
        <v>115.5732</v>
      </c>
      <c r="O51" s="3">
        <v>1525.9278999999999</v>
      </c>
      <c r="P51" s="3">
        <v>338.72269999999997</v>
      </c>
      <c r="R51" s="6">
        <f t="shared" si="7"/>
        <v>-0.17717702483318531</v>
      </c>
      <c r="S51" s="6">
        <f t="shared" si="7"/>
        <v>-4.670111287758294E-3</v>
      </c>
      <c r="T51" s="6">
        <f t="shared" si="7"/>
        <v>3.404706409091518E-2</v>
      </c>
      <c r="U51" s="6">
        <f t="shared" si="7"/>
        <v>1.3587293010480339E-2</v>
      </c>
      <c r="V51" s="6">
        <f t="shared" si="7"/>
        <v>-6.2073246430771611E-4</v>
      </c>
      <c r="W51" s="6">
        <f t="shared" si="7"/>
        <v>1.8272425249169499E-2</v>
      </c>
      <c r="X51" s="6">
        <f t="shared" si="7"/>
        <v>-3.0303030303030387E-2</v>
      </c>
      <c r="Y51" s="6">
        <f t="shared" si="7"/>
        <v>3.5592130845719883E-2</v>
      </c>
      <c r="Z51" s="6">
        <f t="shared" si="7"/>
        <v>3.7578564340059462E-2</v>
      </c>
      <c r="AA51" s="6">
        <f t="shared" si="7"/>
        <v>6.3204553294239352E-2</v>
      </c>
      <c r="AB51" s="6">
        <f t="shared" si="7"/>
        <v>-3.2986585797826651E-2</v>
      </c>
      <c r="AC51" s="6">
        <f t="shared" si="7"/>
        <v>3.9096003418626069E-3</v>
      </c>
      <c r="AD51" s="6">
        <f t="shared" si="7"/>
        <v>-1.3415875053779613E-2</v>
      </c>
      <c r="AE51" s="6">
        <f t="shared" si="7"/>
        <v>5.9275439413558617E-2</v>
      </c>
      <c r="AF51" s="6">
        <f t="shared" si="7"/>
        <v>9.4270213970894412E-2</v>
      </c>
      <c r="AH51" s="4" t="s">
        <v>10</v>
      </c>
      <c r="AI51" s="6">
        <v>8.4972341693875606E-3</v>
      </c>
      <c r="AJ51" s="6">
        <v>-1.7880004209745639E-4</v>
      </c>
      <c r="AK51" s="6">
        <v>1.9243433836713037E-3</v>
      </c>
      <c r="AL51" s="6">
        <v>2.4174881342552169E-3</v>
      </c>
      <c r="AM51" s="6">
        <v>5.3582673382490051E-2</v>
      </c>
      <c r="AN51" s="6">
        <v>5.4385849145131941E-3</v>
      </c>
      <c r="AO51" s="6">
        <v>-6.606202449306541E-4</v>
      </c>
      <c r="AP51" s="6">
        <v>3.1778413029797865E-3</v>
      </c>
      <c r="AQ51" s="6">
        <v>-2.2497827880594543E-4</v>
      </c>
      <c r="AR51" s="6">
        <v>4.1150023060720752E-3</v>
      </c>
      <c r="AS51" s="6">
        <v>1.7650043523450331E-3</v>
      </c>
      <c r="AT51" s="6">
        <v>4.3805683840673643E-4</v>
      </c>
      <c r="AU51" s="6">
        <v>-8.2227554956582733E-4</v>
      </c>
      <c r="AV51" s="6">
        <v>2.9942223443799949E-3</v>
      </c>
      <c r="AW51" s="6">
        <v>7.5675784057809316E-3</v>
      </c>
      <c r="AY51" t="s">
        <v>61</v>
      </c>
      <c r="AZ51">
        <f t="array" ref="AZ51">MMULT(MMULT(TRANSPOSE(AZ32:AZ46),AI47:AW61),AZ32:AZ46)</f>
        <v>1.2604873455812328E-2</v>
      </c>
    </row>
    <row r="52" spans="1:55" x14ac:dyDescent="0.3">
      <c r="A52" s="1">
        <v>43831</v>
      </c>
      <c r="B52" s="3">
        <v>9350.5293000000001</v>
      </c>
      <c r="C52" s="3">
        <v>1.0005999999999999</v>
      </c>
      <c r="D52" s="3">
        <v>3225.52</v>
      </c>
      <c r="E52" s="3">
        <v>2008.72</v>
      </c>
      <c r="F52" s="3">
        <v>67.5</v>
      </c>
      <c r="G52" s="3">
        <v>51.56</v>
      </c>
      <c r="H52" s="3">
        <v>1582.9</v>
      </c>
      <c r="I52" s="3">
        <v>1434.23</v>
      </c>
      <c r="J52" s="3">
        <v>10.4915</v>
      </c>
      <c r="K52" s="3">
        <v>123.8506</v>
      </c>
      <c r="L52" s="3">
        <v>14899.502</v>
      </c>
      <c r="M52" s="3">
        <v>32.350299999999997</v>
      </c>
      <c r="N52" s="3">
        <v>117.99720000000001</v>
      </c>
      <c r="O52" s="3">
        <v>1388.6962000000001</v>
      </c>
      <c r="P52" s="3">
        <v>315.53680000000003</v>
      </c>
      <c r="R52" s="6">
        <f t="shared" si="7"/>
        <v>0.23526901889879714</v>
      </c>
      <c r="S52" s="6">
        <f t="shared" si="7"/>
        <v>-1.0981331736049649E-3</v>
      </c>
      <c r="T52" s="6">
        <f t="shared" si="7"/>
        <v>2.6915166604053464E-2</v>
      </c>
      <c r="U52" s="6">
        <f t="shared" si="7"/>
        <v>0.11545979564637943</v>
      </c>
      <c r="V52" s="6">
        <f t="shared" si="7"/>
        <v>4.8136645962732816E-2</v>
      </c>
      <c r="W52" s="6">
        <f t="shared" si="7"/>
        <v>-6.5434112742432493E-2</v>
      </c>
      <c r="X52" s="6">
        <f t="shared" si="7"/>
        <v>8.0035480349345045E-2</v>
      </c>
      <c r="Y52" s="6">
        <f t="shared" si="7"/>
        <v>9.9060507601765657E-2</v>
      </c>
      <c r="Z52" s="6">
        <f t="shared" si="7"/>
        <v>0.11495462177729587</v>
      </c>
      <c r="AA52" s="6">
        <f t="shared" si="7"/>
        <v>4.5535213141134623E-3</v>
      </c>
      <c r="AB52" s="6">
        <f t="shared" si="7"/>
        <v>6.6769731045331238E-2</v>
      </c>
      <c r="AC52" s="6">
        <f t="shared" si="7"/>
        <v>-2.3378324935772965E-2</v>
      </c>
      <c r="AD52" s="6">
        <f t="shared" si="7"/>
        <v>2.0973720551131336E-2</v>
      </c>
      <c r="AE52" s="6">
        <f t="shared" si="7"/>
        <v>-8.9933279285344891E-2</v>
      </c>
      <c r="AF52" s="6">
        <f t="shared" si="7"/>
        <v>-6.8450977746693509E-2</v>
      </c>
      <c r="AH52" s="4" t="s">
        <v>11</v>
      </c>
      <c r="AI52" s="6">
        <v>1.4935745533457952E-2</v>
      </c>
      <c r="AJ52" s="6">
        <v>-3.4795799036723882E-4</v>
      </c>
      <c r="AK52" s="6">
        <v>6.8012706349533606E-3</v>
      </c>
      <c r="AL52" s="6">
        <v>-3.6489215451156278E-3</v>
      </c>
      <c r="AM52" s="6">
        <v>5.4385849145131941E-3</v>
      </c>
      <c r="AN52" s="6">
        <v>0.3208762912989338</v>
      </c>
      <c r="AO52" s="6">
        <v>-8.1424514303877994E-5</v>
      </c>
      <c r="AP52" s="6">
        <v>3.0030589018443E-3</v>
      </c>
      <c r="AQ52" s="6">
        <v>5.3812002994241574E-3</v>
      </c>
      <c r="AR52" s="6">
        <v>1.2028267946628191E-2</v>
      </c>
      <c r="AS52" s="6">
        <v>-6.5273002944430756E-3</v>
      </c>
      <c r="AT52" s="6">
        <v>-3.9786412047032134E-3</v>
      </c>
      <c r="AU52" s="6">
        <v>-8.8137241980388583E-4</v>
      </c>
      <c r="AV52" s="6">
        <v>-3.1460381408143713E-4</v>
      </c>
      <c r="AW52" s="6">
        <v>1.4739413156550278E-2</v>
      </c>
      <c r="AY52" s="8" t="s">
        <v>62</v>
      </c>
      <c r="AZ52">
        <f>SQRT(AZ51)</f>
        <v>0.11227142760209442</v>
      </c>
    </row>
    <row r="53" spans="1:55" x14ac:dyDescent="0.3">
      <c r="A53" s="1">
        <v>43832</v>
      </c>
      <c r="B53" s="3">
        <v>8599.5087999999996</v>
      </c>
      <c r="C53" s="3">
        <v>1.0064</v>
      </c>
      <c r="D53" s="3">
        <v>2954.22</v>
      </c>
      <c r="E53" s="3">
        <v>1883.75</v>
      </c>
      <c r="F53" s="3">
        <v>61.59</v>
      </c>
      <c r="G53" s="3">
        <v>44.76</v>
      </c>
      <c r="H53" s="3">
        <v>1564.1</v>
      </c>
      <c r="I53" s="3">
        <v>1339.33</v>
      </c>
      <c r="J53" s="3">
        <v>9.6395999999999997</v>
      </c>
      <c r="K53" s="3">
        <v>109.3428</v>
      </c>
      <c r="L53" s="3">
        <v>15306.3418</v>
      </c>
      <c r="M53" s="3">
        <v>29.3447</v>
      </c>
      <c r="N53" s="3">
        <v>107.8494</v>
      </c>
      <c r="O53" s="3">
        <v>1307.0458000000001</v>
      </c>
      <c r="P53" s="3">
        <v>300.22809999999998</v>
      </c>
      <c r="R53" s="6">
        <f t="shared" ref="R53:AF69" si="8">((B53/B52)-1)</f>
        <v>-8.0318501328047853E-2</v>
      </c>
      <c r="S53" s="6">
        <f t="shared" si="8"/>
        <v>5.7965220867479683E-3</v>
      </c>
      <c r="T53" s="6">
        <f t="shared" si="8"/>
        <v>-8.4110469009648137E-2</v>
      </c>
      <c r="U53" s="6">
        <f t="shared" si="8"/>
        <v>-6.2213748058465135E-2</v>
      </c>
      <c r="V53" s="6">
        <f t="shared" si="8"/>
        <v>-8.7555555555555498E-2</v>
      </c>
      <c r="W53" s="6">
        <f t="shared" si="8"/>
        <v>-0.13188518231186974</v>
      </c>
      <c r="X53" s="6">
        <f t="shared" si="8"/>
        <v>-1.1876934740034262E-2</v>
      </c>
      <c r="Y53" s="6">
        <f t="shared" si="8"/>
        <v>-6.6167908912796447E-2</v>
      </c>
      <c r="Z53" s="6">
        <f t="shared" si="8"/>
        <v>-8.119906591049908E-2</v>
      </c>
      <c r="AA53" s="6">
        <f t="shared" si="8"/>
        <v>-0.11713952132650152</v>
      </c>
      <c r="AB53" s="6">
        <f t="shared" si="8"/>
        <v>2.7305597193785447E-2</v>
      </c>
      <c r="AC53" s="6">
        <f t="shared" si="8"/>
        <v>-9.2907948303415977E-2</v>
      </c>
      <c r="AD53" s="6">
        <f t="shared" si="8"/>
        <v>-8.6000345770916642E-2</v>
      </c>
      <c r="AE53" s="6">
        <f t="shared" si="8"/>
        <v>-5.8796445183619039E-2</v>
      </c>
      <c r="AF53" s="6">
        <f t="shared" si="8"/>
        <v>-4.8516369564501005E-2</v>
      </c>
      <c r="AH53" s="4" t="s">
        <v>12</v>
      </c>
      <c r="AI53" s="6">
        <v>2.700446203610685E-4</v>
      </c>
      <c r="AJ53" s="6">
        <v>-2.4720256713510791E-5</v>
      </c>
      <c r="AK53" s="6">
        <v>2.0927812240336335E-4</v>
      </c>
      <c r="AL53" s="6">
        <v>7.2075447729482833E-4</v>
      </c>
      <c r="AM53" s="6">
        <v>-6.606202449306541E-4</v>
      </c>
      <c r="AN53" s="6">
        <v>-8.1424514303877994E-5</v>
      </c>
      <c r="AO53" s="6">
        <v>1.9482516269083511E-2</v>
      </c>
      <c r="AP53" s="6">
        <v>-4.4052936629347607E-4</v>
      </c>
      <c r="AQ53" s="6">
        <v>7.4256837845291027E-4</v>
      </c>
      <c r="AR53" s="6">
        <v>-1.8646901288994979E-3</v>
      </c>
      <c r="AS53" s="6">
        <v>6.6050589447346451E-4</v>
      </c>
      <c r="AT53" s="6">
        <v>5.0749632091530179E-4</v>
      </c>
      <c r="AU53" s="6">
        <v>1.1479105647356153E-3</v>
      </c>
      <c r="AV53" s="6">
        <v>-6.4648604172845841E-4</v>
      </c>
      <c r="AW53" s="6">
        <v>-2.6241250749234118E-3</v>
      </c>
      <c r="AY53" t="s">
        <v>43</v>
      </c>
      <c r="AZ53" s="6">
        <f>(AZ50-$AZ$29)/AZ52</f>
        <v>2.1576836864698357</v>
      </c>
    </row>
    <row r="54" spans="1:55" x14ac:dyDescent="0.3">
      <c r="A54" s="1">
        <v>43834</v>
      </c>
      <c r="B54" s="3">
        <v>8658.5537000000004</v>
      </c>
      <c r="C54" s="3">
        <v>1.0051000000000001</v>
      </c>
      <c r="D54" s="3">
        <v>2912.43</v>
      </c>
      <c r="E54" s="3">
        <v>2474</v>
      </c>
      <c r="F54" s="3">
        <v>58.06</v>
      </c>
      <c r="G54" s="3">
        <v>18.84</v>
      </c>
      <c r="H54" s="3">
        <v>1684.2</v>
      </c>
      <c r="I54" s="3">
        <v>1348.66</v>
      </c>
      <c r="J54" s="3">
        <v>8.8354999999999997</v>
      </c>
      <c r="K54" s="3">
        <v>90.178899999999999</v>
      </c>
      <c r="L54" s="3">
        <v>17387.882799999999</v>
      </c>
      <c r="M54" s="3">
        <v>33.682299999999998</v>
      </c>
      <c r="N54" s="3">
        <v>112.2689</v>
      </c>
      <c r="O54" s="3">
        <v>1442.1624999999999</v>
      </c>
      <c r="P54" s="3">
        <v>188.75729999999999</v>
      </c>
      <c r="R54" s="6">
        <f t="shared" si="8"/>
        <v>6.8660782113509899E-3</v>
      </c>
      <c r="S54" s="6">
        <f t="shared" si="8"/>
        <v>-1.2917329093797836E-3</v>
      </c>
      <c r="T54" s="6">
        <f t="shared" si="8"/>
        <v>-1.4145865913845257E-2</v>
      </c>
      <c r="U54" s="6">
        <f t="shared" si="8"/>
        <v>0.31333775713337753</v>
      </c>
      <c r="V54" s="6">
        <f t="shared" si="8"/>
        <v>-5.7314499106997929E-2</v>
      </c>
      <c r="W54" s="6">
        <f t="shared" si="8"/>
        <v>-0.57908847184986589</v>
      </c>
      <c r="X54" s="6">
        <f t="shared" si="8"/>
        <v>7.6785371779298117E-2</v>
      </c>
      <c r="Y54" s="6">
        <f t="shared" si="8"/>
        <v>6.9661696519902616E-3</v>
      </c>
      <c r="Z54" s="6">
        <f t="shared" si="8"/>
        <v>-8.3416324328810298E-2</v>
      </c>
      <c r="AA54" s="6">
        <f t="shared" si="8"/>
        <v>-0.17526439783872372</v>
      </c>
      <c r="AB54" s="6">
        <f t="shared" si="8"/>
        <v>0.13599206310680967</v>
      </c>
      <c r="AC54" s="6">
        <f t="shared" si="8"/>
        <v>0.14781544878632258</v>
      </c>
      <c r="AD54" s="6">
        <f t="shared" si="8"/>
        <v>4.0978438452137889E-2</v>
      </c>
      <c r="AE54" s="6">
        <f t="shared" si="8"/>
        <v>0.10337564299583057</v>
      </c>
      <c r="AF54" s="6">
        <f t="shared" si="8"/>
        <v>-0.37128703142710495</v>
      </c>
      <c r="AH54" s="4" t="s">
        <v>13</v>
      </c>
      <c r="AI54" s="6">
        <v>1.0085068581237859E-2</v>
      </c>
      <c r="AJ54" s="6">
        <v>3.2578347912016551E-5</v>
      </c>
      <c r="AK54" s="6">
        <v>4.219665413378107E-3</v>
      </c>
      <c r="AL54" s="6">
        <v>8.4044402120652933E-3</v>
      </c>
      <c r="AM54" s="6">
        <v>3.1778413029797865E-3</v>
      </c>
      <c r="AN54" s="6">
        <v>3.0030589018443E-3</v>
      </c>
      <c r="AO54" s="6">
        <v>-4.4052936629347607E-4</v>
      </c>
      <c r="AP54" s="6">
        <v>5.0112904572558604E-2</v>
      </c>
      <c r="AQ54" s="6">
        <v>2.3973440867239328E-3</v>
      </c>
      <c r="AR54" s="6">
        <v>3.9832252306184783E-3</v>
      </c>
      <c r="AS54" s="6">
        <v>5.0306543907963129E-4</v>
      </c>
      <c r="AT54" s="6">
        <v>1.9554692301031115E-3</v>
      </c>
      <c r="AU54" s="6">
        <v>1.2059760960553736E-3</v>
      </c>
      <c r="AV54" s="6">
        <v>3.0395102199177165E-3</v>
      </c>
      <c r="AW54" s="6">
        <v>5.476107430198756E-3</v>
      </c>
    </row>
    <row r="55" spans="1:55" x14ac:dyDescent="0.3">
      <c r="A55" s="1">
        <v>43835</v>
      </c>
      <c r="B55" s="3">
        <v>9461.0586000000003</v>
      </c>
      <c r="C55" s="3">
        <v>0.998</v>
      </c>
      <c r="D55" s="3">
        <v>3044.31</v>
      </c>
      <c r="E55" s="3">
        <v>2442.3701000000001</v>
      </c>
      <c r="F55" s="3">
        <v>57.59</v>
      </c>
      <c r="G55" s="3">
        <v>35.49</v>
      </c>
      <c r="H55" s="3">
        <v>1736.9</v>
      </c>
      <c r="I55" s="3">
        <v>1428.92</v>
      </c>
      <c r="J55" s="3">
        <v>8.7110000000000003</v>
      </c>
      <c r="K55" s="3">
        <v>92.590800000000002</v>
      </c>
      <c r="L55" s="3">
        <v>17015.531299999999</v>
      </c>
      <c r="M55" s="3">
        <v>33.533000000000001</v>
      </c>
      <c r="N55" s="3">
        <v>111.1476</v>
      </c>
      <c r="O55" s="3">
        <v>1454.2438</v>
      </c>
      <c r="P55" s="3">
        <v>159.8244</v>
      </c>
      <c r="R55" s="6">
        <f t="shared" si="8"/>
        <v>9.2683481307045623E-2</v>
      </c>
      <c r="S55" s="6">
        <f t="shared" si="8"/>
        <v>-7.0639737339569519E-3</v>
      </c>
      <c r="T55" s="6">
        <f t="shared" si="8"/>
        <v>4.528177501261843E-2</v>
      </c>
      <c r="U55" s="6">
        <f t="shared" si="8"/>
        <v>-1.278492320129343E-2</v>
      </c>
      <c r="V55" s="6">
        <f t="shared" si="8"/>
        <v>-8.0950740613158212E-3</v>
      </c>
      <c r="W55" s="6">
        <f t="shared" si="8"/>
        <v>0.88375796178343968</v>
      </c>
      <c r="X55" s="6">
        <f t="shared" si="8"/>
        <v>3.1290820567628552E-2</v>
      </c>
      <c r="Y55" s="6">
        <f t="shared" si="8"/>
        <v>5.9510921952159901E-2</v>
      </c>
      <c r="Z55" s="6">
        <f t="shared" si="8"/>
        <v>-1.4090883368230389E-2</v>
      </c>
      <c r="AA55" s="6">
        <f t="shared" si="8"/>
        <v>2.6745724332410292E-2</v>
      </c>
      <c r="AB55" s="6">
        <f t="shared" si="8"/>
        <v>-2.1414424302422908E-2</v>
      </c>
      <c r="AC55" s="6">
        <f t="shared" si="8"/>
        <v>-4.4325951612567138E-3</v>
      </c>
      <c r="AD55" s="6">
        <f t="shared" si="8"/>
        <v>-9.9876279183283012E-3</v>
      </c>
      <c r="AE55" s="6">
        <f t="shared" si="8"/>
        <v>8.3772113059381592E-3</v>
      </c>
      <c r="AF55" s="6">
        <f t="shared" si="8"/>
        <v>-0.15328095919998852</v>
      </c>
      <c r="AH55" s="4" t="s">
        <v>16</v>
      </c>
      <c r="AI55" s="6">
        <v>4.412639821998402E-3</v>
      </c>
      <c r="AJ55" s="6">
        <v>2.0087782101591299E-4</v>
      </c>
      <c r="AK55" s="6">
        <v>3.0072750245439678E-3</v>
      </c>
      <c r="AL55" s="6">
        <v>3.9565835711269154E-3</v>
      </c>
      <c r="AM55" s="6">
        <v>-2.2497827880594543E-4</v>
      </c>
      <c r="AN55" s="6">
        <v>5.3812002994241574E-3</v>
      </c>
      <c r="AO55" s="6">
        <v>7.4256837845291027E-4</v>
      </c>
      <c r="AP55" s="6">
        <v>2.3973440867239328E-3</v>
      </c>
      <c r="AQ55" s="6">
        <v>6.746889661541608E-2</v>
      </c>
      <c r="AR55" s="6">
        <v>2.6345329400062865E-3</v>
      </c>
      <c r="AS55" s="6">
        <v>7.4133103586648602E-4</v>
      </c>
      <c r="AT55" s="6">
        <v>2.5457269160235299E-3</v>
      </c>
      <c r="AU55" s="6">
        <v>2.4820320407318006E-3</v>
      </c>
      <c r="AV55" s="6">
        <v>2.9391521457908711E-3</v>
      </c>
      <c r="AW55" s="6">
        <v>5.3051005016358579E-3</v>
      </c>
    </row>
    <row r="56" spans="1:55" x14ac:dyDescent="0.3">
      <c r="A56" s="1">
        <v>43836</v>
      </c>
      <c r="B56" s="3">
        <v>9137.9932000000008</v>
      </c>
      <c r="C56" s="3">
        <v>0.99990000000000001</v>
      </c>
      <c r="D56" s="3">
        <v>3100.29</v>
      </c>
      <c r="E56" s="3">
        <v>2758.8200999999999</v>
      </c>
      <c r="F56" s="3">
        <v>60.98</v>
      </c>
      <c r="G56" s="3">
        <v>39.270000000000003</v>
      </c>
      <c r="H56" s="3">
        <v>1793</v>
      </c>
      <c r="I56" s="3">
        <v>1413.61</v>
      </c>
      <c r="J56" s="3">
        <v>9.3762000000000008</v>
      </c>
      <c r="K56" s="3">
        <v>89.498400000000004</v>
      </c>
      <c r="L56" s="3">
        <v>16784.960899999998</v>
      </c>
      <c r="M56" s="3">
        <v>29.014199999999999</v>
      </c>
      <c r="N56" s="3">
        <v>114.6474</v>
      </c>
      <c r="O56" s="3">
        <v>1692.2814000000001</v>
      </c>
      <c r="P56" s="3">
        <v>176.8175</v>
      </c>
      <c r="R56" s="6">
        <f t="shared" si="8"/>
        <v>-3.414685540579987E-2</v>
      </c>
      <c r="S56" s="6">
        <f t="shared" si="8"/>
        <v>1.9038076152304573E-3</v>
      </c>
      <c r="T56" s="6">
        <f t="shared" si="8"/>
        <v>1.8388403283502663E-2</v>
      </c>
      <c r="U56" s="6">
        <f t="shared" si="8"/>
        <v>0.12956676795216238</v>
      </c>
      <c r="V56" s="6">
        <f t="shared" si="8"/>
        <v>5.8864386178155703E-2</v>
      </c>
      <c r="W56" s="6">
        <f t="shared" si="8"/>
        <v>0.10650887573964507</v>
      </c>
      <c r="X56" s="6">
        <f t="shared" si="8"/>
        <v>3.2298923369221022E-2</v>
      </c>
      <c r="Y56" s="6">
        <f t="shared" si="8"/>
        <v>-1.0714385689891803E-2</v>
      </c>
      <c r="Z56" s="6">
        <f t="shared" si="8"/>
        <v>7.6363218918608755E-2</v>
      </c>
      <c r="AA56" s="6">
        <f t="shared" si="8"/>
        <v>-3.3398566596249291E-2</v>
      </c>
      <c r="AB56" s="6">
        <f t="shared" si="8"/>
        <v>-1.3550584811888866E-2</v>
      </c>
      <c r="AC56" s="6">
        <f t="shared" si="8"/>
        <v>-0.13475680672770118</v>
      </c>
      <c r="AD56" s="6">
        <f t="shared" si="8"/>
        <v>3.1487859386977401E-2</v>
      </c>
      <c r="AE56" s="6">
        <f t="shared" si="8"/>
        <v>0.163684796180668</v>
      </c>
      <c r="AF56" s="6">
        <f t="shared" si="8"/>
        <v>0.10632356511271124</v>
      </c>
      <c r="AH56" s="4" t="s">
        <v>18</v>
      </c>
      <c r="AI56" s="6">
        <v>1.7517925030366047E-2</v>
      </c>
      <c r="AJ56" s="6">
        <v>-3.4950661827473607E-4</v>
      </c>
      <c r="AK56" s="6">
        <v>5.1443968861018758E-3</v>
      </c>
      <c r="AL56" s="6">
        <v>2.791007231241256E-3</v>
      </c>
      <c r="AM56" s="6">
        <v>4.1150023060720752E-3</v>
      </c>
      <c r="AN56" s="6">
        <v>1.2028267946628191E-2</v>
      </c>
      <c r="AO56" s="6">
        <v>-1.8646901288994979E-3</v>
      </c>
      <c r="AP56" s="6">
        <v>3.9832252306184783E-3</v>
      </c>
      <c r="AQ56" s="6">
        <v>2.6345329400062865E-3</v>
      </c>
      <c r="AR56" s="6">
        <v>6.5586628638085648E-2</v>
      </c>
      <c r="AS56" s="6">
        <v>4.0328347280546627E-4</v>
      </c>
      <c r="AT56" s="6">
        <v>2.4600005321071283E-3</v>
      </c>
      <c r="AU56" s="6">
        <v>6.5065360432063775E-4</v>
      </c>
      <c r="AV56" s="6">
        <v>4.0450502720660812E-3</v>
      </c>
      <c r="AW56" s="6">
        <v>1.2507472173537093E-2</v>
      </c>
      <c r="AY56" s="8" t="s">
        <v>44</v>
      </c>
      <c r="BB56" s="8" t="s">
        <v>44</v>
      </c>
    </row>
    <row r="57" spans="1:55" x14ac:dyDescent="0.3">
      <c r="A57" s="1">
        <v>43837</v>
      </c>
      <c r="B57" s="3">
        <v>11323.4668</v>
      </c>
      <c r="C57" s="3">
        <v>1.0001</v>
      </c>
      <c r="D57" s="3">
        <v>3271.12</v>
      </c>
      <c r="E57" s="3">
        <v>3164.6799000000001</v>
      </c>
      <c r="F57" s="3">
        <v>62.3</v>
      </c>
      <c r="G57" s="3">
        <v>40.270000000000003</v>
      </c>
      <c r="H57" s="3">
        <v>1962.8</v>
      </c>
      <c r="I57" s="3">
        <v>1482.96</v>
      </c>
      <c r="J57" s="3">
        <v>12.4725</v>
      </c>
      <c r="K57" s="3">
        <v>91.953299999999999</v>
      </c>
      <c r="L57" s="3">
        <v>16207.294900000001</v>
      </c>
      <c r="M57" s="3">
        <v>34.142699999999998</v>
      </c>
      <c r="N57" s="3">
        <v>125.7218</v>
      </c>
      <c r="O57" s="3">
        <v>2052.7638999999999</v>
      </c>
      <c r="P57" s="3">
        <v>189.6986</v>
      </c>
      <c r="R57" s="6">
        <f t="shared" si="8"/>
        <v>0.23916340843851791</v>
      </c>
      <c r="S57" s="6">
        <f t="shared" si="8"/>
        <v>2.0002000200025627E-4</v>
      </c>
      <c r="T57" s="6">
        <f t="shared" si="8"/>
        <v>5.5101296975444303E-2</v>
      </c>
      <c r="U57" s="6">
        <f t="shared" si="8"/>
        <v>0.14711354321363701</v>
      </c>
      <c r="V57" s="6">
        <f t="shared" si="8"/>
        <v>2.1646441456215193E-2</v>
      </c>
      <c r="W57" s="6">
        <f t="shared" si="8"/>
        <v>2.5464731347084379E-2</v>
      </c>
      <c r="X57" s="6">
        <f t="shared" si="8"/>
        <v>9.4701617401003801E-2</v>
      </c>
      <c r="Y57" s="6">
        <f t="shared" si="8"/>
        <v>4.9058792736327739E-2</v>
      </c>
      <c r="Z57" s="6">
        <f t="shared" si="8"/>
        <v>0.33022973059448391</v>
      </c>
      <c r="AA57" s="6">
        <f t="shared" si="8"/>
        <v>2.7429540639832606E-2</v>
      </c>
      <c r="AB57" s="6">
        <f t="shared" si="8"/>
        <v>-3.4415689344858502E-2</v>
      </c>
      <c r="AC57" s="6">
        <f t="shared" si="8"/>
        <v>0.17675827698161584</v>
      </c>
      <c r="AD57" s="6">
        <f t="shared" si="8"/>
        <v>9.6595300024248321E-2</v>
      </c>
      <c r="AE57" s="6">
        <f t="shared" si="8"/>
        <v>0.21301569585294722</v>
      </c>
      <c r="AF57" s="6">
        <f t="shared" si="8"/>
        <v>7.2849689651759642E-2</v>
      </c>
      <c r="AH57" s="4" t="s">
        <v>20</v>
      </c>
      <c r="AI57" s="6">
        <v>3.8642482591279568E-3</v>
      </c>
      <c r="AJ57" s="6">
        <v>9.0762946905487993E-6</v>
      </c>
      <c r="AK57" s="6">
        <v>7.103165039780288E-4</v>
      </c>
      <c r="AL57" s="6">
        <v>2.9329386252713455E-3</v>
      </c>
      <c r="AM57" s="6">
        <v>1.7650043523450331E-3</v>
      </c>
      <c r="AN57" s="6">
        <v>-6.5273002944430756E-3</v>
      </c>
      <c r="AO57" s="6">
        <v>6.6050589447346451E-4</v>
      </c>
      <c r="AP57" s="6">
        <v>5.0306543907963129E-4</v>
      </c>
      <c r="AQ57" s="6">
        <v>7.4133103586648602E-4</v>
      </c>
      <c r="AR57" s="6">
        <v>4.0328347280546627E-4</v>
      </c>
      <c r="AS57" s="6">
        <v>5.848385811763078E-2</v>
      </c>
      <c r="AT57" s="6">
        <v>3.133828654019663E-3</v>
      </c>
      <c r="AU57" s="6">
        <v>1.3278284018313122E-3</v>
      </c>
      <c r="AV57" s="6">
        <v>3.4053293794160467E-3</v>
      </c>
      <c r="AW57" s="6">
        <v>4.7943552117269833E-3</v>
      </c>
      <c r="AZ57" t="s">
        <v>58</v>
      </c>
      <c r="BC57" t="s">
        <v>58</v>
      </c>
    </row>
    <row r="58" spans="1:55" x14ac:dyDescent="0.3">
      <c r="A58" s="1">
        <v>43838</v>
      </c>
      <c r="B58" s="3">
        <v>11680.820299999999</v>
      </c>
      <c r="C58" s="3">
        <v>1.0032000000000001</v>
      </c>
      <c r="D58" s="3">
        <v>3500.31</v>
      </c>
      <c r="E58" s="3">
        <v>3450.96</v>
      </c>
      <c r="F58" s="3">
        <v>64.41</v>
      </c>
      <c r="G58" s="3">
        <v>42.61</v>
      </c>
      <c r="H58" s="3">
        <v>1967.6</v>
      </c>
      <c r="I58" s="3">
        <v>1634.1801</v>
      </c>
      <c r="J58" s="3">
        <v>12.229799999999999</v>
      </c>
      <c r="K58" s="3">
        <v>96.260099999999994</v>
      </c>
      <c r="L58" s="3">
        <v>15645.559600000001</v>
      </c>
      <c r="M58" s="3">
        <v>33.876100000000001</v>
      </c>
      <c r="N58" s="3">
        <v>133.4717</v>
      </c>
      <c r="O58" s="3">
        <v>2074.0281</v>
      </c>
      <c r="P58" s="3">
        <v>210.06059999999999</v>
      </c>
      <c r="R58" s="6">
        <f t="shared" si="8"/>
        <v>3.1558665408017994E-2</v>
      </c>
      <c r="S58" s="6">
        <f t="shared" si="8"/>
        <v>3.099690030996971E-3</v>
      </c>
      <c r="T58" s="6">
        <f t="shared" si="8"/>
        <v>7.0064687324219221E-2</v>
      </c>
      <c r="U58" s="6">
        <f t="shared" si="8"/>
        <v>9.0460997334991022E-2</v>
      </c>
      <c r="V58" s="6">
        <f t="shared" si="8"/>
        <v>3.3868378812198952E-2</v>
      </c>
      <c r="W58" s="6">
        <f t="shared" si="8"/>
        <v>5.8107772535386015E-2</v>
      </c>
      <c r="X58" s="6">
        <f t="shared" si="8"/>
        <v>2.4454860403504419E-3</v>
      </c>
      <c r="Y58" s="6">
        <f t="shared" si="8"/>
        <v>0.10197179964395531</v>
      </c>
      <c r="Z58" s="6">
        <f t="shared" si="8"/>
        <v>-1.9458809380637487E-2</v>
      </c>
      <c r="AA58" s="6">
        <f t="shared" si="8"/>
        <v>4.6836818254483381E-2</v>
      </c>
      <c r="AB58" s="6">
        <f t="shared" si="8"/>
        <v>-3.4659411300031362E-2</v>
      </c>
      <c r="AC58" s="6">
        <f t="shared" si="8"/>
        <v>-7.808404139098446E-3</v>
      </c>
      <c r="AD58" s="6">
        <f t="shared" si="8"/>
        <v>6.1643247233176712E-2</v>
      </c>
      <c r="AE58" s="6">
        <f t="shared" si="8"/>
        <v>1.0358814279615824E-2</v>
      </c>
      <c r="AF58" s="6">
        <f t="shared" si="8"/>
        <v>0.1073386941179324</v>
      </c>
      <c r="AH58" s="4" t="s">
        <v>22</v>
      </c>
      <c r="AI58" s="6">
        <v>5.8975683227307871E-3</v>
      </c>
      <c r="AJ58" s="6">
        <v>-2.7408477286461824E-4</v>
      </c>
      <c r="AK58" s="6">
        <v>3.2125589323955765E-3</v>
      </c>
      <c r="AL58" s="6">
        <v>6.2170644626399589E-3</v>
      </c>
      <c r="AM58" s="6">
        <v>4.3805683840673643E-4</v>
      </c>
      <c r="AN58" s="6">
        <v>-3.9786412047032134E-3</v>
      </c>
      <c r="AO58" s="6">
        <v>5.0749632091530179E-4</v>
      </c>
      <c r="AP58" s="6">
        <v>1.9554692301031115E-3</v>
      </c>
      <c r="AQ58" s="6">
        <v>2.5457269160235299E-3</v>
      </c>
      <c r="AR58" s="6">
        <v>2.4600005321071283E-3</v>
      </c>
      <c r="AS58" s="6">
        <v>3.133828654019663E-3</v>
      </c>
      <c r="AT58" s="6">
        <v>5.715090971534631E-2</v>
      </c>
      <c r="AU58" s="6">
        <v>2.7362217375879422E-3</v>
      </c>
      <c r="AV58" s="6">
        <v>2.7353148500695564E-3</v>
      </c>
      <c r="AW58" s="6">
        <v>9.3860319800396315E-4</v>
      </c>
      <c r="AY58" s="4" t="s">
        <v>1</v>
      </c>
      <c r="AZ58" s="12">
        <v>6.4535676689847263E-2</v>
      </c>
      <c r="BB58" s="4" t="s">
        <v>1</v>
      </c>
      <c r="BC58" s="12">
        <v>3.975626204215417E-2</v>
      </c>
    </row>
    <row r="59" spans="1:55" x14ac:dyDescent="0.3">
      <c r="A59" s="1">
        <v>43839</v>
      </c>
      <c r="B59" s="3">
        <v>10784.4912</v>
      </c>
      <c r="C59" s="3">
        <v>1.0014000000000001</v>
      </c>
      <c r="D59" s="3">
        <v>3363</v>
      </c>
      <c r="E59" s="3">
        <v>3148.73</v>
      </c>
      <c r="F59" s="3">
        <v>64.489999999999995</v>
      </c>
      <c r="G59" s="3">
        <v>40.22</v>
      </c>
      <c r="H59" s="3">
        <v>1887.5</v>
      </c>
      <c r="I59" s="3">
        <v>1469.6</v>
      </c>
      <c r="J59" s="3">
        <v>13.404299999999999</v>
      </c>
      <c r="K59" s="3">
        <v>92.493799999999993</v>
      </c>
      <c r="L59" s="3">
        <v>15615.249</v>
      </c>
      <c r="M59" s="3">
        <v>32.899000000000001</v>
      </c>
      <c r="N59" s="3">
        <v>134.10849999999999</v>
      </c>
      <c r="O59" s="3">
        <v>2227.1853000000001</v>
      </c>
      <c r="P59" s="3">
        <v>183.7039</v>
      </c>
      <c r="R59" s="6">
        <f t="shared" si="8"/>
        <v>-7.6735115940444576E-2</v>
      </c>
      <c r="S59" s="6">
        <f t="shared" si="8"/>
        <v>-1.7942583732057926E-3</v>
      </c>
      <c r="T59" s="6">
        <f t="shared" si="8"/>
        <v>-3.9227954095494399E-2</v>
      </c>
      <c r="U59" s="6">
        <f t="shared" si="8"/>
        <v>-8.7578528873125117E-2</v>
      </c>
      <c r="V59" s="6">
        <f t="shared" si="8"/>
        <v>1.2420431609998506E-3</v>
      </c>
      <c r="W59" s="6">
        <f t="shared" si="8"/>
        <v>-5.6090119690213602E-2</v>
      </c>
      <c r="X59" s="6">
        <f t="shared" si="8"/>
        <v>-4.0709493799552687E-2</v>
      </c>
      <c r="Y59" s="6">
        <f t="shared" si="8"/>
        <v>-0.10071111501113017</v>
      </c>
      <c r="Z59" s="6">
        <f t="shared" si="8"/>
        <v>9.6035912279841096E-2</v>
      </c>
      <c r="AA59" s="6">
        <f t="shared" si="8"/>
        <v>-3.9126283891248836E-2</v>
      </c>
      <c r="AB59" s="6">
        <f t="shared" si="8"/>
        <v>-1.9373292342960147E-3</v>
      </c>
      <c r="AC59" s="6">
        <f t="shared" si="8"/>
        <v>-2.8843343832377411E-2</v>
      </c>
      <c r="AD59" s="6">
        <f t="shared" si="8"/>
        <v>4.7710488440619869E-3</v>
      </c>
      <c r="AE59" s="6">
        <f t="shared" si="8"/>
        <v>7.3845286859903325E-2</v>
      </c>
      <c r="AF59" s="6">
        <f t="shared" si="8"/>
        <v>-0.1254718876362344</v>
      </c>
      <c r="AH59" s="4" t="s">
        <v>23</v>
      </c>
      <c r="AI59" s="6">
        <v>1.6926332332543167E-3</v>
      </c>
      <c r="AJ59" s="6">
        <v>1.0260099913855148E-4</v>
      </c>
      <c r="AK59" s="6">
        <v>1.8722739196493478E-3</v>
      </c>
      <c r="AL59" s="6">
        <v>1.5344277113900698E-3</v>
      </c>
      <c r="AM59" s="6">
        <v>-8.2227554956582733E-4</v>
      </c>
      <c r="AN59" s="6">
        <v>-8.8137241980388583E-4</v>
      </c>
      <c r="AO59" s="6">
        <v>1.1479105647356153E-3</v>
      </c>
      <c r="AP59" s="6">
        <v>1.2059760960553736E-3</v>
      </c>
      <c r="AQ59" s="6">
        <v>2.4820320407318006E-3</v>
      </c>
      <c r="AR59" s="6">
        <v>6.5065360432063775E-4</v>
      </c>
      <c r="AS59" s="6">
        <v>1.3278284018313122E-3</v>
      </c>
      <c r="AT59" s="6">
        <v>2.7362217375879422E-3</v>
      </c>
      <c r="AU59" s="6">
        <v>2.4427287674387826E-2</v>
      </c>
      <c r="AV59" s="6">
        <v>2.5546277990662128E-3</v>
      </c>
      <c r="AW59" s="6">
        <v>9.3511806012550676E-4</v>
      </c>
      <c r="AY59" s="4" t="s">
        <v>2</v>
      </c>
      <c r="AZ59" s="12">
        <v>-0.58015777071205465</v>
      </c>
      <c r="BB59" s="4" t="s">
        <v>2</v>
      </c>
      <c r="BC59" s="12">
        <v>0</v>
      </c>
    </row>
    <row r="60" spans="1:55" x14ac:dyDescent="0.3">
      <c r="A60" s="1">
        <v>43840</v>
      </c>
      <c r="B60" s="3">
        <v>13780.9951</v>
      </c>
      <c r="C60" s="3">
        <v>1.0002</v>
      </c>
      <c r="D60" s="3">
        <v>3269.96</v>
      </c>
      <c r="E60" s="3">
        <v>3036.1498999999999</v>
      </c>
      <c r="F60" s="3">
        <v>68.92</v>
      </c>
      <c r="G60" s="3">
        <v>35.79</v>
      </c>
      <c r="H60" s="3">
        <v>1877.4</v>
      </c>
      <c r="I60" s="3">
        <v>1621.01</v>
      </c>
      <c r="J60" s="3">
        <v>13.8508</v>
      </c>
      <c r="K60" s="3">
        <v>94.194400000000002</v>
      </c>
      <c r="L60" s="3">
        <v>16834.507799999999</v>
      </c>
      <c r="M60" s="3">
        <v>31.805299999999999</v>
      </c>
      <c r="N60" s="3">
        <v>132.28489999999999</v>
      </c>
      <c r="O60" s="3">
        <v>2047.912</v>
      </c>
      <c r="P60" s="3">
        <v>187.5187</v>
      </c>
      <c r="R60" s="6">
        <f t="shared" si="8"/>
        <v>0.27785306181157621</v>
      </c>
      <c r="S60" s="6">
        <f t="shared" si="8"/>
        <v>-1.1983223487118666E-3</v>
      </c>
      <c r="T60" s="6">
        <f t="shared" si="8"/>
        <v>-2.7665774606006499E-2</v>
      </c>
      <c r="U60" s="6">
        <f t="shared" si="8"/>
        <v>-3.5754129442664206E-2</v>
      </c>
      <c r="V60" s="6">
        <f t="shared" si="8"/>
        <v>6.8692820592340054E-2</v>
      </c>
      <c r="W60" s="6">
        <f t="shared" si="8"/>
        <v>-0.11014420686225757</v>
      </c>
      <c r="X60" s="6">
        <f t="shared" si="8"/>
        <v>-5.3509933774833485E-3</v>
      </c>
      <c r="Y60" s="6">
        <f t="shared" si="8"/>
        <v>0.10302803483941214</v>
      </c>
      <c r="Z60" s="6">
        <f t="shared" si="8"/>
        <v>3.3310206426296007E-2</v>
      </c>
      <c r="AA60" s="6">
        <f t="shared" si="8"/>
        <v>1.8386097230300935E-2</v>
      </c>
      <c r="AB60" s="6">
        <f t="shared" si="8"/>
        <v>7.8081290922738411E-2</v>
      </c>
      <c r="AC60" s="6">
        <f t="shared" si="8"/>
        <v>-3.324417155536652E-2</v>
      </c>
      <c r="AD60" s="6">
        <f t="shared" si="8"/>
        <v>-1.3597944947561058E-2</v>
      </c>
      <c r="AE60" s="6">
        <f t="shared" si="8"/>
        <v>-8.0493212666229441E-2</v>
      </c>
      <c r="AF60" s="6">
        <f t="shared" si="8"/>
        <v>2.0766026197592824E-2</v>
      </c>
      <c r="AH60" s="4" t="s">
        <v>24</v>
      </c>
      <c r="AI60" s="6">
        <v>3.0945990855320072E-3</v>
      </c>
      <c r="AJ60" s="6">
        <v>-2.4879081154756156E-4</v>
      </c>
      <c r="AK60" s="6">
        <v>2.8040186389058025E-3</v>
      </c>
      <c r="AL60" s="6">
        <v>8.2584450952613245E-3</v>
      </c>
      <c r="AM60" s="6">
        <v>2.9942223443799949E-3</v>
      </c>
      <c r="AN60" s="6">
        <v>-3.1460381408143713E-4</v>
      </c>
      <c r="AO60" s="6">
        <v>-6.4648604172845841E-4</v>
      </c>
      <c r="AP60" s="6">
        <v>3.0395102199177165E-3</v>
      </c>
      <c r="AQ60" s="6">
        <v>2.9391521457908711E-3</v>
      </c>
      <c r="AR60" s="6">
        <v>4.0450502720660812E-3</v>
      </c>
      <c r="AS60" s="6">
        <v>3.4053293794160467E-3</v>
      </c>
      <c r="AT60" s="6">
        <v>2.7353148500695564E-3</v>
      </c>
      <c r="AU60" s="6">
        <v>2.5546277990662128E-3</v>
      </c>
      <c r="AV60" s="6">
        <v>9.0589232252217211E-2</v>
      </c>
      <c r="AW60" s="6">
        <v>7.9490020788859674E-3</v>
      </c>
      <c r="AY60" s="4" t="s">
        <v>4</v>
      </c>
      <c r="AZ60" s="12">
        <v>7.0305873629272944E-2</v>
      </c>
      <c r="BB60" s="4" t="s">
        <v>4</v>
      </c>
      <c r="BC60" s="12">
        <v>4.579299917368148E-2</v>
      </c>
    </row>
    <row r="61" spans="1:55" x14ac:dyDescent="0.3">
      <c r="A61" s="1">
        <v>43842</v>
      </c>
      <c r="B61" s="3">
        <v>29001.720700000002</v>
      </c>
      <c r="C61" s="3">
        <v>1.0005999999999999</v>
      </c>
      <c r="D61" s="3">
        <v>3756.07</v>
      </c>
      <c r="E61" s="3">
        <v>3256.9299000000001</v>
      </c>
      <c r="F61" s="3">
        <v>78.12</v>
      </c>
      <c r="G61" s="3">
        <v>48.52</v>
      </c>
      <c r="H61" s="3">
        <v>1893.1</v>
      </c>
      <c r="I61" s="3">
        <v>1751.88</v>
      </c>
      <c r="J61" s="3">
        <v>16.626300000000001</v>
      </c>
      <c r="K61" s="3">
        <v>123.2186</v>
      </c>
      <c r="L61" s="3">
        <v>18183.132799999999</v>
      </c>
      <c r="M61" s="3">
        <v>35.156700000000001</v>
      </c>
      <c r="N61" s="3">
        <v>134.9984</v>
      </c>
      <c r="O61" s="3">
        <v>1978.934</v>
      </c>
      <c r="P61" s="3">
        <v>272.4348</v>
      </c>
      <c r="R61" s="6">
        <f t="shared" si="8"/>
        <v>1.1044721726952798</v>
      </c>
      <c r="S61" s="6">
        <f t="shared" si="8"/>
        <v>3.9992001599675753E-4</v>
      </c>
      <c r="T61" s="6">
        <f t="shared" si="8"/>
        <v>0.14865931081725781</v>
      </c>
      <c r="U61" s="6">
        <f t="shared" si="8"/>
        <v>7.2717094765314627E-2</v>
      </c>
      <c r="V61" s="6">
        <f t="shared" si="8"/>
        <v>0.13348810214741724</v>
      </c>
      <c r="W61" s="6">
        <f t="shared" si="8"/>
        <v>0.35568594579491486</v>
      </c>
      <c r="X61" s="6">
        <f t="shared" si="8"/>
        <v>8.3626291679981257E-3</v>
      </c>
      <c r="Y61" s="6">
        <f t="shared" si="8"/>
        <v>8.0733616695763732E-2</v>
      </c>
      <c r="Z61" s="6">
        <f t="shared" si="8"/>
        <v>0.20038553729748476</v>
      </c>
      <c r="AA61" s="6">
        <f t="shared" si="8"/>
        <v>0.30813084429647608</v>
      </c>
      <c r="AB61" s="6">
        <f t="shared" si="8"/>
        <v>8.0110747283030248E-2</v>
      </c>
      <c r="AC61" s="6">
        <f t="shared" si="8"/>
        <v>0.10537237504441088</v>
      </c>
      <c r="AD61" s="6">
        <f t="shared" si="8"/>
        <v>2.0512545271607063E-2</v>
      </c>
      <c r="AE61" s="6">
        <f t="shared" si="8"/>
        <v>-3.3682111340721743E-2</v>
      </c>
      <c r="AF61" s="6">
        <f t="shared" si="8"/>
        <v>0.45284070335385218</v>
      </c>
      <c r="AH61" s="4" t="s">
        <v>25</v>
      </c>
      <c r="AI61" s="6">
        <v>3.1205027656519564E-2</v>
      </c>
      <c r="AJ61" s="6">
        <v>9.5013478304070822E-5</v>
      </c>
      <c r="AK61" s="6">
        <v>5.261918487960919E-3</v>
      </c>
      <c r="AL61" s="6">
        <v>2.0079880674678265E-3</v>
      </c>
      <c r="AM61" s="6">
        <v>7.5675784057809316E-3</v>
      </c>
      <c r="AN61" s="6">
        <v>1.4739413156550278E-2</v>
      </c>
      <c r="AO61" s="6">
        <v>-2.6241250749234118E-3</v>
      </c>
      <c r="AP61" s="6">
        <v>5.476107430198756E-3</v>
      </c>
      <c r="AQ61" s="6">
        <v>5.3051005016358579E-3</v>
      </c>
      <c r="AR61" s="6">
        <v>1.2507472173537093E-2</v>
      </c>
      <c r="AS61" s="6">
        <v>4.7943552117269833E-3</v>
      </c>
      <c r="AT61" s="6">
        <v>9.3860319800396315E-4</v>
      </c>
      <c r="AU61" s="6">
        <v>9.3511806012550676E-4</v>
      </c>
      <c r="AV61" s="6">
        <v>7.9490020788859674E-3</v>
      </c>
      <c r="AW61" s="6">
        <v>0.19961011288770425</v>
      </c>
      <c r="AY61" s="4" t="s">
        <v>7</v>
      </c>
      <c r="AZ61" s="12">
        <v>0.13826668624496694</v>
      </c>
      <c r="BB61" s="4" t="s">
        <v>7</v>
      </c>
      <c r="BC61" s="12">
        <v>8.6891332495381515E-2</v>
      </c>
    </row>
    <row r="62" spans="1:55" x14ac:dyDescent="0.3">
      <c r="A62" s="1">
        <v>44197</v>
      </c>
      <c r="B62" s="3">
        <v>33114.359400000001</v>
      </c>
      <c r="C62" s="3">
        <v>1.0007999999999999</v>
      </c>
      <c r="D62" s="3">
        <v>3714.24</v>
      </c>
      <c r="E62" s="3">
        <v>3206.2</v>
      </c>
      <c r="F62" s="3">
        <v>80.64</v>
      </c>
      <c r="G62" s="3">
        <v>52.2</v>
      </c>
      <c r="H62" s="3">
        <v>1847.3</v>
      </c>
      <c r="I62" s="3">
        <v>1835.74</v>
      </c>
      <c r="J62" s="3">
        <v>16.557700000000001</v>
      </c>
      <c r="K62" s="3">
        <v>124.7701</v>
      </c>
      <c r="L62" s="3">
        <v>16867.863300000001</v>
      </c>
      <c r="M62" s="3">
        <v>34.287500000000001</v>
      </c>
      <c r="N62" s="3">
        <v>124.3937</v>
      </c>
      <c r="O62" s="3">
        <v>1836.0436</v>
      </c>
      <c r="P62" s="3">
        <v>279.51929999999999</v>
      </c>
      <c r="R62" s="6">
        <f t="shared" si="8"/>
        <v>0.14180671355820618</v>
      </c>
      <c r="S62" s="6">
        <f t="shared" si="8"/>
        <v>1.9988007195670399E-4</v>
      </c>
      <c r="T62" s="6">
        <f t="shared" si="8"/>
        <v>-1.1136640158463607E-2</v>
      </c>
      <c r="U62" s="6">
        <f t="shared" si="8"/>
        <v>-1.557598768091395E-2</v>
      </c>
      <c r="V62" s="6">
        <f t="shared" si="8"/>
        <v>3.2258064516129004E-2</v>
      </c>
      <c r="W62" s="6">
        <f t="shared" si="8"/>
        <v>7.5845012366034581E-2</v>
      </c>
      <c r="X62" s="6">
        <f t="shared" si="8"/>
        <v>-2.4193122391844013E-2</v>
      </c>
      <c r="Y62" s="6">
        <f t="shared" si="8"/>
        <v>4.7868575473205777E-2</v>
      </c>
      <c r="Z62" s="6">
        <f t="shared" si="8"/>
        <v>-4.1259931554223916E-3</v>
      </c>
      <c r="AA62" s="6">
        <f t="shared" si="8"/>
        <v>1.2591443174975181E-2</v>
      </c>
      <c r="AB62" s="6">
        <f t="shared" si="8"/>
        <v>-7.2334592419629584E-2</v>
      </c>
      <c r="AC62" s="6">
        <f t="shared" si="8"/>
        <v>-2.4723594649099567E-2</v>
      </c>
      <c r="AD62" s="6">
        <f t="shared" si="8"/>
        <v>-7.8554264346836766E-2</v>
      </c>
      <c r="AE62" s="6">
        <f t="shared" si="8"/>
        <v>-7.2205743091987906E-2</v>
      </c>
      <c r="AF62" s="6">
        <f t="shared" si="8"/>
        <v>2.6004387104731075E-2</v>
      </c>
      <c r="AY62" s="4" t="s">
        <v>10</v>
      </c>
      <c r="AZ62" s="12">
        <v>5.1800658131260648E-2</v>
      </c>
      <c r="BB62" s="4" t="s">
        <v>10</v>
      </c>
      <c r="BC62" s="12">
        <v>3.377502989251073E-2</v>
      </c>
    </row>
    <row r="63" spans="1:55" x14ac:dyDescent="0.3">
      <c r="A63" s="1">
        <v>44198</v>
      </c>
      <c r="B63" s="3">
        <v>45137.769500000002</v>
      </c>
      <c r="C63" s="3">
        <v>1.0021</v>
      </c>
      <c r="D63" s="3">
        <v>3811.15</v>
      </c>
      <c r="E63" s="3">
        <v>3092.9299000000001</v>
      </c>
      <c r="F63" s="3">
        <v>87.82</v>
      </c>
      <c r="G63" s="3">
        <v>61.5</v>
      </c>
      <c r="H63" s="3">
        <v>1728.1</v>
      </c>
      <c r="I63" s="3">
        <v>2036.86</v>
      </c>
      <c r="J63" s="3">
        <v>16.793099999999999</v>
      </c>
      <c r="K63" s="3">
        <v>143.7371</v>
      </c>
      <c r="L63" s="3">
        <v>15920.257799999999</v>
      </c>
      <c r="M63" s="3">
        <v>32.3337</v>
      </c>
      <c r="N63" s="3">
        <v>120.5757</v>
      </c>
      <c r="O63" s="3">
        <v>2079.1118000000001</v>
      </c>
      <c r="P63" s="3">
        <v>386.58089999999999</v>
      </c>
      <c r="R63" s="6">
        <f t="shared" si="8"/>
        <v>0.36308750396663259</v>
      </c>
      <c r="S63" s="6">
        <f t="shared" si="8"/>
        <v>1.298960831334961E-3</v>
      </c>
      <c r="T63" s="6">
        <f t="shared" si="8"/>
        <v>2.6091474971999817E-2</v>
      </c>
      <c r="U63" s="6">
        <f t="shared" si="8"/>
        <v>-3.5328457363857479E-2</v>
      </c>
      <c r="V63" s="6">
        <f t="shared" si="8"/>
        <v>8.9037698412698374E-2</v>
      </c>
      <c r="W63" s="6">
        <f t="shared" si="8"/>
        <v>0.17816091954022983</v>
      </c>
      <c r="X63" s="6">
        <f t="shared" si="8"/>
        <v>-6.4526606398527586E-2</v>
      </c>
      <c r="Y63" s="6">
        <f t="shared" si="8"/>
        <v>0.10955799840936065</v>
      </c>
      <c r="Z63" s="6">
        <f t="shared" si="8"/>
        <v>1.421695042185811E-2</v>
      </c>
      <c r="AA63" s="6">
        <f t="shared" si="8"/>
        <v>0.15201558706773488</v>
      </c>
      <c r="AB63" s="6">
        <f t="shared" si="8"/>
        <v>-5.61781586171618E-2</v>
      </c>
      <c r="AC63" s="6">
        <f t="shared" si="8"/>
        <v>-5.6982865475756483E-2</v>
      </c>
      <c r="AD63" s="6">
        <f t="shared" si="8"/>
        <v>-3.0692872709791597E-2</v>
      </c>
      <c r="AE63" s="6">
        <f t="shared" si="8"/>
        <v>0.13238694331659673</v>
      </c>
      <c r="AF63" s="6">
        <f t="shared" si="8"/>
        <v>0.38302042113013313</v>
      </c>
      <c r="AY63" s="4" t="s">
        <v>11</v>
      </c>
      <c r="AZ63" s="12">
        <v>2.9817345989759415E-2</v>
      </c>
      <c r="BB63" s="4" t="s">
        <v>11</v>
      </c>
      <c r="BC63" s="12">
        <v>1.9166821426876399E-2</v>
      </c>
    </row>
    <row r="64" spans="1:55" x14ac:dyDescent="0.3">
      <c r="A64" s="1">
        <v>44199</v>
      </c>
      <c r="B64" s="3">
        <v>58918.832000000002</v>
      </c>
      <c r="C64" s="3">
        <v>1</v>
      </c>
      <c r="D64" s="3">
        <v>3972.89</v>
      </c>
      <c r="E64" s="3">
        <v>3094.0801000000001</v>
      </c>
      <c r="F64" s="3">
        <v>80.88</v>
      </c>
      <c r="G64" s="3">
        <v>59.16</v>
      </c>
      <c r="H64" s="3">
        <v>1713.8</v>
      </c>
      <c r="I64" s="3">
        <v>2068.6298999999999</v>
      </c>
      <c r="J64" s="3">
        <v>18.362500000000001</v>
      </c>
      <c r="K64" s="3">
        <v>148.679</v>
      </c>
      <c r="L64" s="3">
        <v>16971.8789</v>
      </c>
      <c r="M64" s="3">
        <v>34.979100000000003</v>
      </c>
      <c r="N64" s="3">
        <v>132.19110000000001</v>
      </c>
      <c r="O64" s="3">
        <v>1996.6768</v>
      </c>
      <c r="P64" s="3">
        <v>360.96730000000002</v>
      </c>
      <c r="R64" s="6">
        <f t="shared" si="8"/>
        <v>0.30531110980129395</v>
      </c>
      <c r="S64" s="6">
        <f t="shared" si="8"/>
        <v>-2.0955992415926383E-3</v>
      </c>
      <c r="T64" s="6">
        <f t="shared" si="8"/>
        <v>4.2438634008107767E-2</v>
      </c>
      <c r="U64" s="6">
        <f t="shared" si="8"/>
        <v>3.7188039728941469E-4</v>
      </c>
      <c r="V64" s="6">
        <f t="shared" si="8"/>
        <v>-7.9025278979731217E-2</v>
      </c>
      <c r="W64" s="6">
        <f t="shared" si="8"/>
        <v>-3.8048780487804912E-2</v>
      </c>
      <c r="X64" s="6">
        <f t="shared" si="8"/>
        <v>-8.274984086569015E-3</v>
      </c>
      <c r="Y64" s="6">
        <f t="shared" si="8"/>
        <v>1.5597488290800543E-2</v>
      </c>
      <c r="Z64" s="6">
        <f t="shared" si="8"/>
        <v>9.3455049990770034E-2</v>
      </c>
      <c r="AA64" s="6">
        <f t="shared" si="8"/>
        <v>3.4381520150330136E-2</v>
      </c>
      <c r="AB64" s="6">
        <f t="shared" si="8"/>
        <v>6.6055532090692592E-2</v>
      </c>
      <c r="AC64" s="6">
        <f t="shared" si="8"/>
        <v>8.1815567039961401E-2</v>
      </c>
      <c r="AD64" s="6">
        <f t="shared" si="8"/>
        <v>9.6332843184820938E-2</v>
      </c>
      <c r="AE64" s="6">
        <f t="shared" si="8"/>
        <v>-3.9649142484786126E-2</v>
      </c>
      <c r="AF64" s="6">
        <f t="shared" si="8"/>
        <v>-6.6256765401498052E-2</v>
      </c>
      <c r="AY64" s="4" t="s">
        <v>12</v>
      </c>
      <c r="AZ64" s="12">
        <v>0.17024608191327897</v>
      </c>
      <c r="BB64" s="4" t="s">
        <v>12</v>
      </c>
      <c r="BC64" s="12">
        <v>0.10814967676793134</v>
      </c>
    </row>
    <row r="65" spans="1:55" x14ac:dyDescent="0.3">
      <c r="A65" s="1">
        <v>44200</v>
      </c>
      <c r="B65" s="3">
        <v>57750.175799999997</v>
      </c>
      <c r="C65" s="3">
        <v>1</v>
      </c>
      <c r="D65" s="3">
        <v>4181.17</v>
      </c>
      <c r="E65" s="3">
        <v>3467.4198999999999</v>
      </c>
      <c r="F65" s="3">
        <v>87.43</v>
      </c>
      <c r="G65" s="3">
        <v>63.58</v>
      </c>
      <c r="H65" s="3">
        <v>1767.3</v>
      </c>
      <c r="I65" s="3">
        <v>2410.1201000000001</v>
      </c>
      <c r="J65" s="3">
        <v>17.7348</v>
      </c>
      <c r="K65" s="3">
        <v>150.22219999999999</v>
      </c>
      <c r="L65" s="3">
        <v>16125.569299999999</v>
      </c>
      <c r="M65" s="3">
        <v>37.315600000000003</v>
      </c>
      <c r="N65" s="3">
        <v>130.22909999999999</v>
      </c>
      <c r="O65" s="3">
        <v>1988.1043999999999</v>
      </c>
      <c r="P65" s="3">
        <v>350.26620000000003</v>
      </c>
      <c r="R65" s="6">
        <f t="shared" si="8"/>
        <v>-1.9835019811662358E-2</v>
      </c>
      <c r="S65" s="6">
        <f t="shared" si="8"/>
        <v>0</v>
      </c>
      <c r="T65" s="6">
        <f t="shared" si="8"/>
        <v>5.242531255584737E-2</v>
      </c>
      <c r="U65" s="6">
        <f t="shared" si="8"/>
        <v>0.1206626163298099</v>
      </c>
      <c r="V65" s="6">
        <f t="shared" si="8"/>
        <v>8.0984174085064531E-2</v>
      </c>
      <c r="W65" s="6">
        <f t="shared" si="8"/>
        <v>7.4712643678160884E-2</v>
      </c>
      <c r="X65" s="6">
        <f t="shared" si="8"/>
        <v>3.1217178200490192E-2</v>
      </c>
      <c r="Y65" s="6">
        <f t="shared" si="8"/>
        <v>0.16508037517972651</v>
      </c>
      <c r="Z65" s="6">
        <f t="shared" si="8"/>
        <v>-3.4183798502382623E-2</v>
      </c>
      <c r="AA65" s="6">
        <f t="shared" si="8"/>
        <v>1.0379407986332856E-2</v>
      </c>
      <c r="AB65" s="6">
        <f t="shared" si="8"/>
        <v>-4.9865404118574097E-2</v>
      </c>
      <c r="AC65" s="6">
        <f t="shared" si="8"/>
        <v>6.6797030226620979E-2</v>
      </c>
      <c r="AD65" s="6">
        <f t="shared" si="8"/>
        <v>-1.4842148979772651E-2</v>
      </c>
      <c r="AE65" s="6">
        <f t="shared" si="8"/>
        <v>-4.2933338034477631E-3</v>
      </c>
      <c r="AF65" s="6">
        <f t="shared" si="8"/>
        <v>-2.9645621639411646E-2</v>
      </c>
      <c r="AY65" s="4" t="s">
        <v>13</v>
      </c>
      <c r="AZ65" s="12">
        <v>0.24053520178283624</v>
      </c>
      <c r="BB65" s="4" t="s">
        <v>13</v>
      </c>
      <c r="BC65" s="12">
        <v>0.15128854844727338</v>
      </c>
    </row>
    <row r="66" spans="1:55" x14ac:dyDescent="0.3">
      <c r="A66" s="1">
        <v>44201</v>
      </c>
      <c r="B66" s="3">
        <v>37332.855499999998</v>
      </c>
      <c r="C66" s="3">
        <v>1.0004999999999999</v>
      </c>
      <c r="D66" s="3">
        <v>4204.1099999999997</v>
      </c>
      <c r="E66" s="3">
        <v>3223.0700999999999</v>
      </c>
      <c r="F66" s="3">
        <v>82.12</v>
      </c>
      <c r="G66" s="3">
        <v>66.319999999999993</v>
      </c>
      <c r="H66" s="3">
        <v>1902.5</v>
      </c>
      <c r="I66" s="3">
        <v>2411.5601000000001</v>
      </c>
      <c r="J66" s="3">
        <v>18.970700000000001</v>
      </c>
      <c r="K66" s="3">
        <v>161.3537</v>
      </c>
      <c r="L66" s="3">
        <v>17591.4395</v>
      </c>
      <c r="M66" s="3">
        <v>37.392800000000001</v>
      </c>
      <c r="N66" s="3">
        <v>132.46690000000001</v>
      </c>
      <c r="O66" s="3">
        <v>2153.3728000000001</v>
      </c>
      <c r="P66" s="3">
        <v>420.46800000000002</v>
      </c>
      <c r="R66" s="6">
        <f t="shared" si="8"/>
        <v>-0.35354559561358079</v>
      </c>
      <c r="S66" s="6">
        <f t="shared" si="8"/>
        <v>4.9999999999994493E-4</v>
      </c>
      <c r="T66" s="6">
        <f t="shared" si="8"/>
        <v>5.4865025818131574E-3</v>
      </c>
      <c r="U66" s="6">
        <f t="shared" si="8"/>
        <v>-7.0470207545385577E-2</v>
      </c>
      <c r="V66" s="6">
        <f t="shared" si="8"/>
        <v>-6.073430172709593E-2</v>
      </c>
      <c r="W66" s="6">
        <f t="shared" si="8"/>
        <v>4.3095312991506596E-2</v>
      </c>
      <c r="X66" s="6">
        <f t="shared" si="8"/>
        <v>7.6500877044078486E-2</v>
      </c>
      <c r="Y66" s="6">
        <f t="shared" si="8"/>
        <v>5.9748059858089064E-4</v>
      </c>
      <c r="Z66" s="6">
        <f t="shared" si="8"/>
        <v>6.9687845366172674E-2</v>
      </c>
      <c r="AA66" s="6">
        <f t="shared" si="8"/>
        <v>7.4100232855064174E-2</v>
      </c>
      <c r="AB66" s="6">
        <f t="shared" si="8"/>
        <v>9.0903469684012972E-2</v>
      </c>
      <c r="AC66" s="6">
        <f t="shared" si="8"/>
        <v>2.0688398417818554E-3</v>
      </c>
      <c r="AD66" s="6">
        <f t="shared" si="8"/>
        <v>1.7183563427836113E-2</v>
      </c>
      <c r="AE66" s="6">
        <f t="shared" si="8"/>
        <v>8.3128632480266251E-2</v>
      </c>
      <c r="AF66" s="6">
        <f t="shared" si="8"/>
        <v>0.20042413455823027</v>
      </c>
      <c r="AY66" s="4" t="s">
        <v>16</v>
      </c>
      <c r="AZ66" s="12">
        <v>0.14052569459510728</v>
      </c>
      <c r="BB66" s="4" t="s">
        <v>16</v>
      </c>
      <c r="BC66" s="12">
        <v>8.7400686747383799E-2</v>
      </c>
    </row>
    <row r="67" spans="1:55" x14ac:dyDescent="0.3">
      <c r="A67" s="1">
        <v>44202</v>
      </c>
      <c r="B67" s="3">
        <v>35040.835899999998</v>
      </c>
      <c r="C67" s="3">
        <v>1.0002</v>
      </c>
      <c r="D67" s="3">
        <v>4297.5</v>
      </c>
      <c r="E67" s="3">
        <v>3440.1599000000001</v>
      </c>
      <c r="F67" s="3">
        <v>84.03</v>
      </c>
      <c r="G67" s="3">
        <v>73.47</v>
      </c>
      <c r="H67" s="3">
        <v>1770.8</v>
      </c>
      <c r="I67" s="3">
        <v>2506.3200999999999</v>
      </c>
      <c r="J67" s="3">
        <v>21.004100000000001</v>
      </c>
      <c r="K67" s="3">
        <v>152.8066</v>
      </c>
      <c r="L67" s="3">
        <v>17529.2559</v>
      </c>
      <c r="M67" s="3">
        <v>38.180500000000002</v>
      </c>
      <c r="N67" s="3">
        <v>132.5455</v>
      </c>
      <c r="O67" s="3">
        <v>2103.8818000000001</v>
      </c>
      <c r="P67" s="3">
        <v>415.36509999999998</v>
      </c>
      <c r="R67" s="6">
        <f t="shared" si="8"/>
        <v>-6.1394167933390476E-2</v>
      </c>
      <c r="S67" s="6">
        <f t="shared" si="8"/>
        <v>-2.9985007496247107E-4</v>
      </c>
      <c r="T67" s="6">
        <f t="shared" si="8"/>
        <v>2.221397632316946E-2</v>
      </c>
      <c r="U67" s="6">
        <f t="shared" si="8"/>
        <v>6.7354973135706819E-2</v>
      </c>
      <c r="V67" s="6">
        <f t="shared" si="8"/>
        <v>2.3258645884072005E-2</v>
      </c>
      <c r="W67" s="6">
        <f t="shared" si="8"/>
        <v>0.10781061519903501</v>
      </c>
      <c r="X67" s="6">
        <f t="shared" si="8"/>
        <v>-6.922470433639949E-2</v>
      </c>
      <c r="Y67" s="6">
        <f t="shared" si="8"/>
        <v>3.92940652816407E-2</v>
      </c>
      <c r="Z67" s="6">
        <f t="shared" si="8"/>
        <v>0.10718634525874116</v>
      </c>
      <c r="AA67" s="6">
        <f t="shared" si="8"/>
        <v>-5.2971205494512952E-2</v>
      </c>
      <c r="AB67" s="6">
        <f t="shared" si="8"/>
        <v>-3.5348784276579837E-3</v>
      </c>
      <c r="AC67" s="6">
        <f t="shared" si="8"/>
        <v>2.1065552726728276E-2</v>
      </c>
      <c r="AD67" s="6">
        <f t="shared" si="8"/>
        <v>5.9335577415930985E-4</v>
      </c>
      <c r="AE67" s="6">
        <f t="shared" si="8"/>
        <v>-2.2983015295818698E-2</v>
      </c>
      <c r="AF67" s="6">
        <f t="shared" si="8"/>
        <v>-1.2136238667389776E-2</v>
      </c>
      <c r="AY67" s="4" t="s">
        <v>18</v>
      </c>
      <c r="AZ67" s="12">
        <v>8.2410592867055932E-2</v>
      </c>
      <c r="BB67" s="4" t="s">
        <v>18</v>
      </c>
      <c r="BC67" s="12">
        <v>5.3951724403031087E-2</v>
      </c>
    </row>
    <row r="68" spans="1:55" x14ac:dyDescent="0.3">
      <c r="A68" s="1">
        <v>44203</v>
      </c>
      <c r="B68" s="3">
        <v>41626.195299999999</v>
      </c>
      <c r="C68" s="3">
        <v>1.0003</v>
      </c>
      <c r="D68" s="3">
        <v>4395.26</v>
      </c>
      <c r="E68" s="3">
        <v>3327.5900999999999</v>
      </c>
      <c r="F68" s="3">
        <v>89.83</v>
      </c>
      <c r="G68" s="3">
        <v>73.95</v>
      </c>
      <c r="H68" s="3">
        <v>1812.6</v>
      </c>
      <c r="I68" s="3">
        <v>2704.4198999999999</v>
      </c>
      <c r="J68" s="3">
        <v>21.925899999999999</v>
      </c>
      <c r="K68" s="3">
        <v>149.11259999999999</v>
      </c>
      <c r="L68" s="3">
        <v>17598.4961</v>
      </c>
      <c r="M68" s="3">
        <v>41.739199999999997</v>
      </c>
      <c r="N68" s="3">
        <v>139.7165</v>
      </c>
      <c r="O68" s="3">
        <v>2035.3</v>
      </c>
      <c r="P68" s="3">
        <v>431.8</v>
      </c>
      <c r="R68" s="6">
        <f t="shared" si="8"/>
        <v>0.18793385576740773</v>
      </c>
      <c r="S68" s="6">
        <f t="shared" si="8"/>
        <v>9.9980003999133871E-5</v>
      </c>
      <c r="T68" s="6">
        <f t="shared" si="8"/>
        <v>2.274810936591054E-2</v>
      </c>
      <c r="U68" s="6">
        <f t="shared" si="8"/>
        <v>-3.2722258055504994E-2</v>
      </c>
      <c r="V68" s="6">
        <f t="shared" si="8"/>
        <v>6.9022967987623529E-2</v>
      </c>
      <c r="W68" s="6">
        <f t="shared" si="8"/>
        <v>6.5332788893426308E-3</v>
      </c>
      <c r="X68" s="6">
        <f t="shared" si="8"/>
        <v>2.3605150214592197E-2</v>
      </c>
      <c r="Y68" s="6">
        <f t="shared" si="8"/>
        <v>7.9040103456856858E-2</v>
      </c>
      <c r="Z68" s="6">
        <f t="shared" si="8"/>
        <v>4.388666974543054E-2</v>
      </c>
      <c r="AA68" s="6">
        <f t="shared" si="8"/>
        <v>-2.4174348490183073E-2</v>
      </c>
      <c r="AB68" s="6">
        <f t="shared" si="8"/>
        <v>3.9499794169814972E-3</v>
      </c>
      <c r="AC68" s="6">
        <f t="shared" si="8"/>
        <v>9.3207265488927549E-2</v>
      </c>
      <c r="AD68" s="6">
        <f t="shared" si="8"/>
        <v>5.4102176233821631E-2</v>
      </c>
      <c r="AE68" s="6">
        <f t="shared" si="8"/>
        <v>-3.2597743846636273E-2</v>
      </c>
      <c r="AF68" s="6">
        <f t="shared" si="8"/>
        <v>3.9567358933141117E-2</v>
      </c>
      <c r="AY68" s="4" t="s">
        <v>20</v>
      </c>
      <c r="AZ68" s="12">
        <v>0.15122320967533506</v>
      </c>
      <c r="BB68" s="4" t="s">
        <v>20</v>
      </c>
      <c r="BC68" s="12">
        <v>9.5259860097194532E-2</v>
      </c>
    </row>
    <row r="69" spans="1:55" x14ac:dyDescent="0.3">
      <c r="A69" s="1">
        <v>44205</v>
      </c>
      <c r="B69" s="3">
        <v>43790.894500000002</v>
      </c>
      <c r="C69" s="3">
        <v>1.0002</v>
      </c>
      <c r="D69" s="3">
        <v>4307.54</v>
      </c>
      <c r="E69" s="3">
        <v>3285.04</v>
      </c>
      <c r="F69" s="3">
        <v>107.8</v>
      </c>
      <c r="G69" s="3">
        <v>75.03</v>
      </c>
      <c r="H69" s="3">
        <v>1755.3</v>
      </c>
      <c r="I69" s="3">
        <v>2665.3101000000001</v>
      </c>
      <c r="J69" s="3">
        <v>22.0548</v>
      </c>
      <c r="K69" s="3">
        <v>161.74</v>
      </c>
      <c r="L69" s="3">
        <v>19331.142599999999</v>
      </c>
      <c r="M69" s="3">
        <v>42.314</v>
      </c>
      <c r="N69" s="3">
        <v>138.19290000000001</v>
      </c>
      <c r="O69" s="3">
        <v>2519.25</v>
      </c>
      <c r="P69" s="3">
        <v>453</v>
      </c>
      <c r="R69" s="6">
        <f t="shared" si="8"/>
        <v>5.2003292263417711E-2</v>
      </c>
      <c r="S69" s="6">
        <f t="shared" si="8"/>
        <v>-9.997000899730768E-5</v>
      </c>
      <c r="T69" s="6">
        <f t="shared" si="8"/>
        <v>-1.9957863698620848E-2</v>
      </c>
      <c r="U69" s="6">
        <f t="shared" si="8"/>
        <v>-1.2787061723738113E-2</v>
      </c>
      <c r="V69" s="6">
        <f t="shared" si="8"/>
        <v>0.20004452855393517</v>
      </c>
      <c r="W69" s="6">
        <f t="shared" si="8"/>
        <v>1.4604462474645086E-2</v>
      </c>
      <c r="X69" s="6">
        <f t="shared" si="8"/>
        <v>-3.1612048990400488E-2</v>
      </c>
      <c r="Y69" s="6">
        <f t="shared" si="8"/>
        <v>-1.446143773753461E-2</v>
      </c>
      <c r="Z69" s="6">
        <f t="shared" si="8"/>
        <v>5.8788920865278094E-3</v>
      </c>
      <c r="AA69" s="6">
        <f t="shared" si="8"/>
        <v>8.4683655170656458E-2</v>
      </c>
      <c r="AB69" s="6">
        <f t="shared" si="8"/>
        <v>9.8454236666279726E-2</v>
      </c>
      <c r="AC69" s="6">
        <f t="shared" si="8"/>
        <v>1.3771227047955081E-2</v>
      </c>
      <c r="AD69" s="6">
        <f t="shared" si="8"/>
        <v>-1.0904939645639433E-2</v>
      </c>
      <c r="AE69" s="6">
        <f t="shared" si="8"/>
        <v>0.23777821451383097</v>
      </c>
      <c r="AF69" s="6">
        <f t="shared" si="8"/>
        <v>4.9096804075961176E-2</v>
      </c>
      <c r="AY69" s="4" t="s">
        <v>22</v>
      </c>
      <c r="AZ69" s="12">
        <v>3.71442125779037E-2</v>
      </c>
      <c r="BB69" s="4" t="s">
        <v>22</v>
      </c>
      <c r="BC69" s="12">
        <v>2.5283789878574006E-2</v>
      </c>
    </row>
    <row r="70" spans="1:55" x14ac:dyDescent="0.3">
      <c r="A70" s="1">
        <v>44206</v>
      </c>
      <c r="B70" s="3">
        <v>61318.957000000002</v>
      </c>
      <c r="C70" s="3">
        <v>1.0004</v>
      </c>
      <c r="D70" s="3">
        <v>4605.38</v>
      </c>
      <c r="E70" s="3">
        <v>3372.4299000000001</v>
      </c>
      <c r="F70" s="3">
        <v>114.85</v>
      </c>
      <c r="G70" s="3">
        <v>83.57</v>
      </c>
      <c r="H70" s="3">
        <v>1783</v>
      </c>
      <c r="I70" s="3">
        <v>2965.4099000000001</v>
      </c>
      <c r="J70" s="3">
        <v>22.084499999999998</v>
      </c>
      <c r="K70" s="3">
        <v>167.86619999999999</v>
      </c>
      <c r="L70" s="3">
        <v>18888.363300000001</v>
      </c>
      <c r="M70" s="3">
        <v>43.032200000000003</v>
      </c>
      <c r="N70" s="3">
        <v>141.34620000000001</v>
      </c>
      <c r="O70" s="3">
        <v>2536.25</v>
      </c>
      <c r="P70" s="3">
        <v>502.15</v>
      </c>
      <c r="R70" s="6">
        <f t="shared" ref="R70:AF74" si="9">((B70/B69)-1)</f>
        <v>0.40026728615922647</v>
      </c>
      <c r="S70" s="6">
        <f t="shared" si="9"/>
        <v>1.9996000799826774E-4</v>
      </c>
      <c r="T70" s="6">
        <f t="shared" si="9"/>
        <v>6.9143873301234615E-2</v>
      </c>
      <c r="U70" s="6">
        <f t="shared" si="9"/>
        <v>2.6602385359082437E-2</v>
      </c>
      <c r="V70" s="6">
        <f t="shared" si="9"/>
        <v>6.5398886827458202E-2</v>
      </c>
      <c r="W70" s="6">
        <f t="shared" si="9"/>
        <v>0.11382113821138207</v>
      </c>
      <c r="X70" s="6">
        <f t="shared" si="9"/>
        <v>1.5780778214550262E-2</v>
      </c>
      <c r="Y70" s="6">
        <f t="shared" si="9"/>
        <v>0.11259470333301924</v>
      </c>
      <c r="Z70" s="6">
        <f t="shared" si="9"/>
        <v>1.3466456281625572E-3</v>
      </c>
      <c r="AA70" s="6">
        <f t="shared" si="9"/>
        <v>3.7876839371831172E-2</v>
      </c>
      <c r="AB70" s="6">
        <f t="shared" si="9"/>
        <v>-2.2904973035582366E-2</v>
      </c>
      <c r="AC70" s="6">
        <f t="shared" si="9"/>
        <v>1.6973105827858381E-2</v>
      </c>
      <c r="AD70" s="6">
        <f t="shared" si="9"/>
        <v>2.2818104258612415E-2</v>
      </c>
      <c r="AE70" s="6">
        <f t="shared" si="9"/>
        <v>6.7480400912969252E-3</v>
      </c>
      <c r="AF70" s="6">
        <f t="shared" si="9"/>
        <v>0.10849889624724063</v>
      </c>
      <c r="AY70" s="4" t="s">
        <v>23</v>
      </c>
      <c r="AZ70" s="12">
        <v>0.23931076824595526</v>
      </c>
      <c r="BB70" s="4" t="s">
        <v>23</v>
      </c>
      <c r="BC70" s="12">
        <v>0.14913131808100316</v>
      </c>
    </row>
    <row r="71" spans="1:55" x14ac:dyDescent="0.3">
      <c r="A71" s="1">
        <v>44207</v>
      </c>
      <c r="B71" s="3">
        <v>57005.425799999997</v>
      </c>
      <c r="C71" s="3">
        <v>1.0003</v>
      </c>
      <c r="D71" s="3">
        <v>4567</v>
      </c>
      <c r="E71" s="3">
        <v>3507.0700999999999</v>
      </c>
      <c r="F71" s="3">
        <v>111.65</v>
      </c>
      <c r="G71" s="3">
        <v>66.180000000000007</v>
      </c>
      <c r="H71" s="3">
        <v>1773.6</v>
      </c>
      <c r="I71" s="3">
        <v>2849.04</v>
      </c>
      <c r="J71" s="3">
        <v>22.58</v>
      </c>
      <c r="K71" s="3">
        <v>157.8836</v>
      </c>
      <c r="L71" s="3">
        <v>19152.550800000001</v>
      </c>
      <c r="M71" s="3">
        <v>52.860599999999998</v>
      </c>
      <c r="N71" s="3">
        <v>143.80369999999999</v>
      </c>
      <c r="O71" s="3">
        <v>2405.3998999999999</v>
      </c>
      <c r="P71" s="3">
        <v>460.55</v>
      </c>
      <c r="R71" s="6">
        <f t="shared" si="9"/>
        <v>-7.0345801870048241E-2</v>
      </c>
      <c r="S71" s="6">
        <f t="shared" si="9"/>
        <v>-9.9960015993549867E-5</v>
      </c>
      <c r="T71" s="6">
        <f t="shared" si="9"/>
        <v>-8.3337314184714906E-3</v>
      </c>
      <c r="U71" s="6">
        <f t="shared" si="9"/>
        <v>3.9923795006087337E-2</v>
      </c>
      <c r="V71" s="6">
        <f t="shared" si="9"/>
        <v>-2.7862429255550603E-2</v>
      </c>
      <c r="W71" s="6">
        <f t="shared" si="9"/>
        <v>-0.20808902716285738</v>
      </c>
      <c r="X71" s="6">
        <f t="shared" si="9"/>
        <v>-5.2720134604599123E-3</v>
      </c>
      <c r="Y71" s="6">
        <f t="shared" si="9"/>
        <v>-3.9242433229888407E-2</v>
      </c>
      <c r="Z71" s="6">
        <f t="shared" si="9"/>
        <v>2.2436550521859111E-2</v>
      </c>
      <c r="AA71" s="6">
        <f t="shared" si="9"/>
        <v>-5.9467599790785752E-2</v>
      </c>
      <c r="AB71" s="6">
        <f t="shared" si="9"/>
        <v>1.3986786245264504E-2</v>
      </c>
      <c r="AC71" s="6">
        <f t="shared" si="9"/>
        <v>0.2283964101300886</v>
      </c>
      <c r="AD71" s="6">
        <f t="shared" si="9"/>
        <v>1.7386388880634707E-2</v>
      </c>
      <c r="AE71" s="6">
        <f t="shared" si="9"/>
        <v>-5.1591956628881275E-2</v>
      </c>
      <c r="AF71" s="6">
        <f t="shared" si="9"/>
        <v>-8.284377178134017E-2</v>
      </c>
      <c r="AY71" s="4" t="s">
        <v>24</v>
      </c>
      <c r="AZ71" s="12">
        <v>0.15464733547856427</v>
      </c>
      <c r="BB71" s="4" t="s">
        <v>24</v>
      </c>
      <c r="BC71" s="12">
        <v>9.8478957418655935E-2</v>
      </c>
    </row>
    <row r="72" spans="1:55" x14ac:dyDescent="0.3">
      <c r="A72" s="1">
        <v>44208</v>
      </c>
      <c r="B72" s="3">
        <v>46306.445299999999</v>
      </c>
      <c r="C72" s="3">
        <v>1.0002</v>
      </c>
      <c r="D72" s="3">
        <v>4766.18</v>
      </c>
      <c r="E72" s="3">
        <v>3334.3400999999999</v>
      </c>
      <c r="F72" s="3">
        <v>112.6</v>
      </c>
      <c r="G72" s="3">
        <v>75.209999999999994</v>
      </c>
      <c r="H72" s="3">
        <v>1827.5</v>
      </c>
      <c r="I72" s="3">
        <v>2893.5900999999999</v>
      </c>
      <c r="J72" s="3">
        <v>25.31</v>
      </c>
      <c r="K72" s="3">
        <v>157.40649999999999</v>
      </c>
      <c r="L72" s="3">
        <v>19705.699199999999</v>
      </c>
      <c r="M72" s="3">
        <v>58.604399999999998</v>
      </c>
      <c r="N72" s="3">
        <v>162.70169999999999</v>
      </c>
      <c r="O72" s="3">
        <v>2368.1498999999999</v>
      </c>
      <c r="P72" s="3">
        <v>460.45</v>
      </c>
      <c r="R72" s="6">
        <f t="shared" si="9"/>
        <v>-0.1876835467826643</v>
      </c>
      <c r="S72" s="6">
        <f t="shared" si="9"/>
        <v>-9.997000899730768E-5</v>
      </c>
      <c r="T72" s="6">
        <f t="shared" si="9"/>
        <v>4.3612874972629889E-2</v>
      </c>
      <c r="U72" s="6">
        <f t="shared" si="9"/>
        <v>-4.9251938248967453E-2</v>
      </c>
      <c r="V72" s="6">
        <f t="shared" si="9"/>
        <v>8.5087326466635194E-3</v>
      </c>
      <c r="W72" s="6">
        <f t="shared" si="9"/>
        <v>0.13644605621033534</v>
      </c>
      <c r="X72" s="6">
        <f t="shared" si="9"/>
        <v>3.0390166892196646E-2</v>
      </c>
      <c r="Y72" s="6">
        <f t="shared" si="9"/>
        <v>1.5636881195069119E-2</v>
      </c>
      <c r="Z72" s="6">
        <f t="shared" si="9"/>
        <v>0.12090345438441097</v>
      </c>
      <c r="AA72" s="6">
        <f t="shared" si="9"/>
        <v>-3.0218464742379769E-3</v>
      </c>
      <c r="AB72" s="6">
        <f t="shared" si="9"/>
        <v>2.8881186938295444E-2</v>
      </c>
      <c r="AC72" s="6">
        <f t="shared" si="9"/>
        <v>0.10865937957571425</v>
      </c>
      <c r="AD72" s="6">
        <f t="shared" si="9"/>
        <v>0.13141525565753875</v>
      </c>
      <c r="AE72" s="6">
        <f t="shared" si="9"/>
        <v>-1.5485990499958024E-2</v>
      </c>
      <c r="AF72" s="6">
        <f t="shared" si="9"/>
        <v>-2.17131690370298E-4</v>
      </c>
      <c r="AY72" s="4" t="s">
        <v>25</v>
      </c>
      <c r="AZ72" s="12">
        <v>9.3883714712675072E-3</v>
      </c>
      <c r="BB72" s="4" t="s">
        <v>25</v>
      </c>
      <c r="BC72" s="12">
        <v>5.6729917701795769E-3</v>
      </c>
    </row>
    <row r="73" spans="1:55" x14ac:dyDescent="0.3">
      <c r="A73" s="1">
        <v>44562</v>
      </c>
      <c r="B73" s="3">
        <v>38483.125</v>
      </c>
      <c r="C73" s="3">
        <v>1.0004999999999999</v>
      </c>
      <c r="D73" s="3">
        <v>4515.55</v>
      </c>
      <c r="E73" s="3">
        <v>2991.47</v>
      </c>
      <c r="F73" s="3">
        <v>127.57</v>
      </c>
      <c r="G73" s="3">
        <v>88.15</v>
      </c>
      <c r="H73" s="3">
        <v>1795</v>
      </c>
      <c r="I73" s="3">
        <v>2713.97</v>
      </c>
      <c r="J73" s="3">
        <v>23.57</v>
      </c>
      <c r="K73" s="3">
        <v>147.71459999999999</v>
      </c>
      <c r="L73" s="3">
        <v>18521.550800000001</v>
      </c>
      <c r="M73" s="3">
        <v>52.292400000000001</v>
      </c>
      <c r="N73" s="3">
        <v>159.58850000000001</v>
      </c>
      <c r="O73" s="3">
        <v>2386.6001000000001</v>
      </c>
      <c r="P73" s="3">
        <v>538.29999999999995</v>
      </c>
      <c r="R73" s="6">
        <f t="shared" si="9"/>
        <v>-0.16894668224511722</v>
      </c>
      <c r="S73" s="6">
        <f t="shared" si="9"/>
        <v>2.9994001199762366E-4</v>
      </c>
      <c r="T73" s="6">
        <f t="shared" si="9"/>
        <v>-5.2585089106999772E-2</v>
      </c>
      <c r="U73" s="6">
        <f t="shared" si="9"/>
        <v>-0.10282997226347734</v>
      </c>
      <c r="V73" s="6">
        <f t="shared" si="9"/>
        <v>0.13294849023090594</v>
      </c>
      <c r="W73" s="6">
        <f t="shared" si="9"/>
        <v>0.17205158888445693</v>
      </c>
      <c r="X73" s="6">
        <f t="shared" si="9"/>
        <v>-1.7783857729138153E-2</v>
      </c>
      <c r="Y73" s="6">
        <f t="shared" si="9"/>
        <v>-6.2075170909659971E-2</v>
      </c>
      <c r="Z73" s="6">
        <f t="shared" si="9"/>
        <v>-6.8747530620308139E-2</v>
      </c>
      <c r="AA73" s="6">
        <f t="shared" si="9"/>
        <v>-6.1572425535158959E-2</v>
      </c>
      <c r="AB73" s="6">
        <f t="shared" si="9"/>
        <v>-6.0091671347545894E-2</v>
      </c>
      <c r="AC73" s="6">
        <f t="shared" si="9"/>
        <v>-0.10770522349857681</v>
      </c>
      <c r="AD73" s="6">
        <f t="shared" si="9"/>
        <v>-1.9134403635610364E-2</v>
      </c>
      <c r="AE73" s="6">
        <f t="shared" si="9"/>
        <v>7.7909764073635923E-3</v>
      </c>
      <c r="AF73" s="6">
        <f t="shared" si="9"/>
        <v>0.16907373221848188</v>
      </c>
    </row>
    <row r="74" spans="1:55" x14ac:dyDescent="0.3">
      <c r="A74" s="1">
        <v>44563</v>
      </c>
      <c r="B74" s="3">
        <v>43193.234400000001</v>
      </c>
      <c r="C74" s="3">
        <v>1.0004</v>
      </c>
      <c r="D74" s="3">
        <v>4373.9399999999996</v>
      </c>
      <c r="E74" s="3">
        <v>3071.26</v>
      </c>
      <c r="F74" s="3">
        <v>122.57</v>
      </c>
      <c r="G74" s="3">
        <v>95.72</v>
      </c>
      <c r="H74" s="3">
        <v>1899.4</v>
      </c>
      <c r="I74" s="3">
        <v>2697.8200999999999</v>
      </c>
      <c r="J74" s="3">
        <v>22.46</v>
      </c>
      <c r="K74" s="3">
        <v>141.80000000000001</v>
      </c>
      <c r="L74" s="3">
        <v>17639.150399999999</v>
      </c>
      <c r="M74" s="3">
        <v>46.94</v>
      </c>
      <c r="N74" s="3">
        <v>155.88999999999999</v>
      </c>
      <c r="O74" s="3">
        <v>2359.5500000000002</v>
      </c>
      <c r="P74" s="3">
        <v>483.2</v>
      </c>
      <c r="R74" s="6">
        <f t="shared" si="9"/>
        <v>0.12239415068292914</v>
      </c>
      <c r="S74" s="6">
        <f t="shared" si="9"/>
        <v>-9.9950024987527364E-5</v>
      </c>
      <c r="T74" s="6">
        <f t="shared" si="9"/>
        <v>-3.1360520866782648E-2</v>
      </c>
      <c r="U74" s="6">
        <f t="shared" si="9"/>
        <v>2.6672505490611842E-2</v>
      </c>
      <c r="V74" s="6">
        <f t="shared" si="9"/>
        <v>-3.9194167907815269E-2</v>
      </c>
      <c r="W74" s="6">
        <f t="shared" si="9"/>
        <v>8.5876347135564357E-2</v>
      </c>
      <c r="X74" s="6">
        <f t="shared" si="9"/>
        <v>5.8161559888579406E-2</v>
      </c>
      <c r="Y74" s="6">
        <f t="shared" si="9"/>
        <v>-5.9506553130652673E-3</v>
      </c>
      <c r="Z74" s="6">
        <f t="shared" si="9"/>
        <v>-4.7093763258379218E-2</v>
      </c>
      <c r="AA74" s="6">
        <f t="shared" si="9"/>
        <v>-4.0040727186073544E-2</v>
      </c>
      <c r="AB74" s="6">
        <f t="shared" si="9"/>
        <v>-4.7641820575845206E-2</v>
      </c>
      <c r="AC74" s="6">
        <f t="shared" si="9"/>
        <v>-0.10235521796666447</v>
      </c>
      <c r="AD74" s="6">
        <f t="shared" si="9"/>
        <v>-2.317522879154843E-2</v>
      </c>
      <c r="AE74" s="6">
        <f t="shared" si="9"/>
        <v>-1.1334156903789583E-2</v>
      </c>
      <c r="AF74" s="6">
        <f t="shared" si="9"/>
        <v>-0.10235927921233512</v>
      </c>
      <c r="AY74" s="8" t="s">
        <v>59</v>
      </c>
      <c r="AZ74">
        <f>SUM(AZ58:AZ72)</f>
        <v>0.99999993858035663</v>
      </c>
      <c r="BB74" s="8" t="s">
        <v>59</v>
      </c>
      <c r="BC74">
        <f>SUM(BC58:BC72)</f>
        <v>0.9999999986418312</v>
      </c>
    </row>
    <row r="76" spans="1:55" x14ac:dyDescent="0.3">
      <c r="AY76" s="8" t="s">
        <v>60</v>
      </c>
      <c r="AZ76" s="6">
        <f t="array" ref="AZ76">MMULT(TRANSPOSE(AZ58:AZ72),AZ13:AZ27)</f>
        <v>0.42949460303387643</v>
      </c>
      <c r="BB76" s="8" t="s">
        <v>60</v>
      </c>
      <c r="BC76" s="6">
        <f t="array" ref="BC76">MMULT(TRANSPOSE(BC58:BC72),AZ13:AZ27)</f>
        <v>0.27077113625222993</v>
      </c>
    </row>
    <row r="77" spans="1:55" x14ac:dyDescent="0.3">
      <c r="AY77" t="s">
        <v>61</v>
      </c>
      <c r="AZ77" s="6">
        <f t="array" ref="AZ77">MMULT(MMULT(TRANSPOSE(AZ58:AZ72),AI47:AW61),AZ58:AZ72)</f>
        <v>2.362343620433674E-2</v>
      </c>
      <c r="BB77" t="s">
        <v>61</v>
      </c>
      <c r="BC77" s="6">
        <f t="array" ref="BC77">MMULT(MMULT(TRANSPOSE(BC58:BC72),AI47:AW61),BC58:BC72)</f>
        <v>8.9769406601630589E-3</v>
      </c>
    </row>
    <row r="78" spans="1:55" x14ac:dyDescent="0.3">
      <c r="AY78" s="8" t="s">
        <v>62</v>
      </c>
      <c r="AZ78" s="6">
        <f>SQRT(AZ77)</f>
        <v>0.15369917437753769</v>
      </c>
      <c r="BB78" s="8" t="s">
        <v>62</v>
      </c>
      <c r="BC78" s="6">
        <f>SQRT(BC77)</f>
        <v>9.4746718466462251E-2</v>
      </c>
    </row>
    <row r="79" spans="1:55" x14ac:dyDescent="0.3">
      <c r="AY79" t="s">
        <v>43</v>
      </c>
      <c r="AZ79" s="6">
        <f>(AZ76-$AZ$29)/AZ78</f>
        <v>2.5991981066377181</v>
      </c>
      <c r="BB79" t="s">
        <v>43</v>
      </c>
      <c r="BC79" s="6">
        <f>(BC76-$AZ$29)/BC78</f>
        <v>2.54120818271354</v>
      </c>
    </row>
  </sheetData>
  <mergeCells count="5">
    <mergeCell ref="B1:P1"/>
    <mergeCell ref="R1:AF1"/>
    <mergeCell ref="AI1:AW1"/>
    <mergeCell ref="AI7:AW7"/>
    <mergeCell ref="AI45:AW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624E-C00B-43B9-BB27-3FFEDEDC2C06}">
  <dimension ref="A1:BB79"/>
  <sheetViews>
    <sheetView topLeftCell="AB1" zoomScale="70" zoomScaleNormal="70" workbookViewId="0">
      <selection activeCell="AJ5" sqref="AJ5"/>
    </sheetView>
  </sheetViews>
  <sheetFormatPr defaultRowHeight="14.4" x14ac:dyDescent="0.3"/>
  <cols>
    <col min="50" max="50" width="12.5546875" customWidth="1"/>
    <col min="53" max="53" width="11.6640625" customWidth="1"/>
  </cols>
  <sheetData>
    <row r="1" spans="1:51" x14ac:dyDescent="0.3">
      <c r="A1" s="41" t="s">
        <v>48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Q1" s="41" t="s">
        <v>28</v>
      </c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H1" s="41" t="s">
        <v>29</v>
      </c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</row>
    <row r="2" spans="1:51" x14ac:dyDescent="0.3">
      <c r="A2" s="4" t="s">
        <v>1</v>
      </c>
      <c r="B2" s="4" t="s">
        <v>3</v>
      </c>
      <c r="C2" s="4" t="s">
        <v>5</v>
      </c>
      <c r="D2" s="4" t="s">
        <v>63</v>
      </c>
      <c r="E2" s="4" t="s">
        <v>64</v>
      </c>
      <c r="F2" s="4" t="s">
        <v>11</v>
      </c>
      <c r="G2" s="4" t="s">
        <v>12</v>
      </c>
      <c r="H2" s="4" t="s">
        <v>13</v>
      </c>
      <c r="I2" s="4" t="s">
        <v>16</v>
      </c>
      <c r="J2" s="4" t="s">
        <v>18</v>
      </c>
      <c r="K2" s="4" t="s">
        <v>20</v>
      </c>
      <c r="L2" s="4" t="s">
        <v>22</v>
      </c>
      <c r="M2" s="4" t="s">
        <v>17</v>
      </c>
      <c r="N2" s="4" t="s">
        <v>24</v>
      </c>
      <c r="O2" s="4" t="s">
        <v>15</v>
      </c>
      <c r="Q2" s="4" t="s">
        <v>1</v>
      </c>
      <c r="R2" s="4" t="s">
        <v>3</v>
      </c>
      <c r="S2" s="4" t="s">
        <v>5</v>
      </c>
      <c r="T2" s="4" t="s">
        <v>63</v>
      </c>
      <c r="U2" s="4" t="s">
        <v>64</v>
      </c>
      <c r="V2" s="4" t="s">
        <v>11</v>
      </c>
      <c r="W2" s="4" t="s">
        <v>12</v>
      </c>
      <c r="X2" s="4" t="s">
        <v>13</v>
      </c>
      <c r="Y2" s="4" t="s">
        <v>16</v>
      </c>
      <c r="Z2" s="4" t="s">
        <v>18</v>
      </c>
      <c r="AA2" s="4" t="s">
        <v>20</v>
      </c>
      <c r="AB2" s="4" t="s">
        <v>22</v>
      </c>
      <c r="AC2" s="4" t="s">
        <v>17</v>
      </c>
      <c r="AD2" s="4" t="s">
        <v>24</v>
      </c>
      <c r="AE2" s="4" t="s">
        <v>15</v>
      </c>
      <c r="AH2" s="4" t="s">
        <v>1</v>
      </c>
      <c r="AI2" s="4" t="s">
        <v>3</v>
      </c>
      <c r="AJ2" s="4" t="s">
        <v>5</v>
      </c>
      <c r="AK2" s="4" t="s">
        <v>63</v>
      </c>
      <c r="AL2" s="4" t="s">
        <v>64</v>
      </c>
      <c r="AM2" s="4" t="s">
        <v>11</v>
      </c>
      <c r="AN2" s="4" t="s">
        <v>12</v>
      </c>
      <c r="AO2" s="4" t="s">
        <v>13</v>
      </c>
      <c r="AP2" s="4" t="s">
        <v>16</v>
      </c>
      <c r="AQ2" s="4" t="s">
        <v>18</v>
      </c>
      <c r="AR2" s="4" t="s">
        <v>20</v>
      </c>
      <c r="AS2" s="4" t="s">
        <v>22</v>
      </c>
      <c r="AT2" s="4" t="s">
        <v>17</v>
      </c>
      <c r="AU2" s="4" t="s">
        <v>24</v>
      </c>
      <c r="AV2" s="4" t="s">
        <v>15</v>
      </c>
    </row>
    <row r="3" spans="1:51" x14ac:dyDescent="0.3">
      <c r="A3" s="20">
        <v>236.14500000000001</v>
      </c>
      <c r="B3" s="20">
        <v>1E-4</v>
      </c>
      <c r="C3" s="20">
        <v>8181.5</v>
      </c>
      <c r="D3" s="20">
        <v>761.72659999999996</v>
      </c>
      <c r="E3" s="20">
        <v>136.55000000000001</v>
      </c>
      <c r="F3" s="20">
        <v>59.63</v>
      </c>
      <c r="G3" s="20">
        <v>1182.4000000000001</v>
      </c>
      <c r="H3" s="20">
        <v>537.34</v>
      </c>
      <c r="I3" s="20">
        <v>6.3761999999999999</v>
      </c>
      <c r="J3" s="20">
        <v>52.2196</v>
      </c>
      <c r="K3" s="20">
        <v>5960.1899000000003</v>
      </c>
      <c r="L3" s="20">
        <v>24.604199999999999</v>
      </c>
      <c r="M3" s="20">
        <v>175.57320000000001</v>
      </c>
      <c r="N3" s="20">
        <v>407.18329999999997</v>
      </c>
      <c r="O3" s="20">
        <v>281.0795</v>
      </c>
      <c r="AG3" t="s">
        <v>30</v>
      </c>
      <c r="AH3" s="6">
        <f>AVERAGE(Q4:Q74)</f>
        <v>0.10842952247759305</v>
      </c>
      <c r="AI3" s="6">
        <f t="shared" ref="AI3:AV3" si="0">AVERAGE(R4:R74)</f>
        <v>0.31831755144325169</v>
      </c>
      <c r="AJ3" s="6">
        <f t="shared" si="0"/>
        <v>1.1435292965024322E-2</v>
      </c>
      <c r="AK3" s="6">
        <f t="shared" si="0"/>
        <v>1.6834255810424716E-2</v>
      </c>
      <c r="AL3" s="6">
        <f t="shared" si="0"/>
        <v>1.1146471952287743E-2</v>
      </c>
      <c r="AM3" s="6">
        <f t="shared" si="0"/>
        <v>1.9678112987852391E-2</v>
      </c>
      <c r="AN3" s="6">
        <f t="shared" si="0"/>
        <v>7.4890235588448081E-3</v>
      </c>
      <c r="AO3" s="6">
        <f t="shared" si="0"/>
        <v>2.4974381257118441E-2</v>
      </c>
      <c r="AP3" s="6">
        <f t="shared" si="0"/>
        <v>2.0512827838526527E-2</v>
      </c>
      <c r="AQ3" s="6">
        <f t="shared" si="0"/>
        <v>1.6761514630431483E-2</v>
      </c>
      <c r="AR3" s="6">
        <f t="shared" si="0"/>
        <v>1.7744580064072882E-2</v>
      </c>
      <c r="AS3" s="6">
        <f t="shared" si="0"/>
        <v>1.1423670023532307E-2</v>
      </c>
      <c r="AT3" s="6">
        <f t="shared" si="0"/>
        <v>5.0135009275591802E-3</v>
      </c>
      <c r="AU3" s="6">
        <f t="shared" si="0"/>
        <v>2.8583292478484876E-2</v>
      </c>
      <c r="AV3" s="6">
        <f t="shared" si="0"/>
        <v>1.8569493816977794E-2</v>
      </c>
    </row>
    <row r="4" spans="1:51" x14ac:dyDescent="0.3">
      <c r="A4" s="20">
        <v>230.19</v>
      </c>
      <c r="B4" s="20">
        <v>2.0000000000000001E-4</v>
      </c>
      <c r="C4" s="20">
        <v>8433.6504000000004</v>
      </c>
      <c r="D4" s="20">
        <v>769.96770000000004</v>
      </c>
      <c r="E4" s="20">
        <v>126.15</v>
      </c>
      <c r="F4" s="20">
        <v>60.3</v>
      </c>
      <c r="G4" s="20">
        <v>1189.4000000000001</v>
      </c>
      <c r="H4" s="20">
        <v>532.11</v>
      </c>
      <c r="I4" s="20">
        <v>6.5594000000000001</v>
      </c>
      <c r="J4" s="20">
        <v>54.660699999999999</v>
      </c>
      <c r="K4" s="20">
        <v>6122.4643999999998</v>
      </c>
      <c r="L4" s="20">
        <v>25.198799999999999</v>
      </c>
      <c r="M4" s="20">
        <v>178.16040000000001</v>
      </c>
      <c r="N4" s="20">
        <v>414.10059999999999</v>
      </c>
      <c r="O4" s="20">
        <v>269.28120000000001</v>
      </c>
      <c r="Q4" s="6">
        <f>((A4/A3)-1)</f>
        <v>-2.5217557009464597E-2</v>
      </c>
      <c r="R4" s="6">
        <f t="shared" ref="R4:AE19" si="1">((B4/B3)-1)</f>
        <v>1</v>
      </c>
      <c r="S4" s="6">
        <f t="shared" si="1"/>
        <v>3.0819580761474175E-2</v>
      </c>
      <c r="T4" s="6">
        <f t="shared" si="1"/>
        <v>1.0818973631746776E-2</v>
      </c>
      <c r="U4" s="6">
        <f t="shared" si="1"/>
        <v>-7.6162577810325871E-2</v>
      </c>
      <c r="V4" s="6">
        <f t="shared" si="1"/>
        <v>1.1235955056179581E-2</v>
      </c>
      <c r="W4" s="6">
        <f t="shared" si="1"/>
        <v>5.9201623815967608E-3</v>
      </c>
      <c r="X4" s="6">
        <f t="shared" si="1"/>
        <v>-9.7331298619124373E-3</v>
      </c>
      <c r="Y4" s="6">
        <f t="shared" si="1"/>
        <v>2.8731846554374219E-2</v>
      </c>
      <c r="Z4" s="6">
        <f t="shared" si="1"/>
        <v>4.6746815372005868E-2</v>
      </c>
      <c r="AA4" s="6">
        <f t="shared" si="1"/>
        <v>2.7226397601861629E-2</v>
      </c>
      <c r="AB4" s="6">
        <f t="shared" si="1"/>
        <v>2.416660570146556E-2</v>
      </c>
      <c r="AC4" s="6">
        <f t="shared" si="1"/>
        <v>1.4735734155326696E-2</v>
      </c>
      <c r="AD4" s="6">
        <f t="shared" si="1"/>
        <v>1.6988172157355264E-2</v>
      </c>
      <c r="AE4" s="6">
        <f t="shared" si="1"/>
        <v>-4.1974957262980728E-2</v>
      </c>
      <c r="AG4" t="s">
        <v>31</v>
      </c>
      <c r="AH4" s="6">
        <f>VAR(Q4:Q74)</f>
        <v>8.5804221033886907E-2</v>
      </c>
      <c r="AI4" s="6">
        <f t="shared" ref="AI4:AV4" si="2">VAR(R4:R74)</f>
        <v>1.3865063849740105</v>
      </c>
      <c r="AJ4" s="6">
        <f t="shared" si="2"/>
        <v>2.6156388317021368E-3</v>
      </c>
      <c r="AK4" s="6">
        <f t="shared" si="2"/>
        <v>4.159897552360855E-3</v>
      </c>
      <c r="AL4" s="6">
        <f t="shared" si="2"/>
        <v>7.3622020991391396E-3</v>
      </c>
      <c r="AM4" s="6">
        <f t="shared" si="2"/>
        <v>2.6739690941577816E-2</v>
      </c>
      <c r="AN4" s="6">
        <f t="shared" si="2"/>
        <v>1.6235430224236258E-3</v>
      </c>
      <c r="AO4" s="6">
        <f t="shared" si="2"/>
        <v>4.1760753810465515E-3</v>
      </c>
      <c r="AP4" s="6">
        <f t="shared" si="2"/>
        <v>5.6224080512846716E-3</v>
      </c>
      <c r="AQ4" s="6">
        <f t="shared" si="2"/>
        <v>5.4655523865071364E-3</v>
      </c>
      <c r="AR4" s="6">
        <f t="shared" si="2"/>
        <v>4.8736548431358969E-3</v>
      </c>
      <c r="AS4" s="6">
        <f t="shared" si="2"/>
        <v>4.7625758096121913E-3</v>
      </c>
      <c r="AT4" s="6">
        <f t="shared" si="2"/>
        <v>5.1137161853578722E-3</v>
      </c>
      <c r="AU4" s="6">
        <f t="shared" si="2"/>
        <v>7.5491026876847661E-3</v>
      </c>
      <c r="AV4" s="6">
        <f t="shared" si="2"/>
        <v>1.0124425431330408E-2</v>
      </c>
    </row>
    <row r="5" spans="1:51" x14ac:dyDescent="0.3">
      <c r="A5" s="20">
        <v>263.072</v>
      </c>
      <c r="B5" s="20">
        <v>2.0000000000000001E-4</v>
      </c>
      <c r="C5" s="20">
        <v>8368.5</v>
      </c>
      <c r="D5" s="20">
        <v>821.16160000000002</v>
      </c>
      <c r="E5" s="20">
        <v>130.65</v>
      </c>
      <c r="F5" s="20">
        <v>59.47</v>
      </c>
      <c r="G5" s="20">
        <v>1171.5</v>
      </c>
      <c r="H5" s="20">
        <v>520.51</v>
      </c>
      <c r="I5" s="20">
        <v>6.5244</v>
      </c>
      <c r="J5" s="20">
        <v>56.305999999999997</v>
      </c>
      <c r="K5" s="20">
        <v>5781.9750999999997</v>
      </c>
      <c r="L5" s="20">
        <v>24.526299999999999</v>
      </c>
      <c r="M5" s="20">
        <v>171.6516</v>
      </c>
      <c r="N5" s="20">
        <v>477.71199999999999</v>
      </c>
      <c r="O5" s="20">
        <v>261.4298</v>
      </c>
      <c r="Q5" s="6">
        <f t="shared" ref="Q5:AE35" si="3">((A5/A4)-1)</f>
        <v>0.14284721317172777</v>
      </c>
      <c r="R5" s="6">
        <f t="shared" si="1"/>
        <v>0</v>
      </c>
      <c r="S5" s="6">
        <f t="shared" si="1"/>
        <v>-7.7250534359356582E-3</v>
      </c>
      <c r="T5" s="6">
        <f t="shared" si="1"/>
        <v>6.648837347332881E-2</v>
      </c>
      <c r="U5" s="6">
        <f t="shared" si="1"/>
        <v>3.5671819262782289E-2</v>
      </c>
      <c r="V5" s="6">
        <f t="shared" si="1"/>
        <v>-1.3764510779436079E-2</v>
      </c>
      <c r="W5" s="6">
        <f t="shared" si="1"/>
        <v>-1.5049604842777953E-2</v>
      </c>
      <c r="X5" s="6">
        <f t="shared" si="1"/>
        <v>-2.1800003758621345E-2</v>
      </c>
      <c r="Y5" s="6">
        <f t="shared" si="1"/>
        <v>-5.3358538890752039E-3</v>
      </c>
      <c r="Z5" s="6">
        <f t="shared" si="1"/>
        <v>3.010023655020877E-2</v>
      </c>
      <c r="AA5" s="6">
        <f t="shared" si="1"/>
        <v>-5.5613112262441255E-2</v>
      </c>
      <c r="AB5" s="6">
        <f t="shared" si="1"/>
        <v>-2.6687778783116678E-2</v>
      </c>
      <c r="AC5" s="6">
        <f t="shared" si="1"/>
        <v>-3.6533371052153041E-2</v>
      </c>
      <c r="AD5" s="6">
        <f t="shared" si="1"/>
        <v>0.15361339732422508</v>
      </c>
      <c r="AE5" s="6">
        <f t="shared" si="1"/>
        <v>-2.9156881356737885E-2</v>
      </c>
      <c r="AG5" t="s">
        <v>45</v>
      </c>
      <c r="AH5" s="6">
        <f>SQRT(AH4)</f>
        <v>0.29292357541496539</v>
      </c>
      <c r="AI5" s="6">
        <f t="shared" ref="AI5:AV5" si="4">SQRT(AI4)</f>
        <v>1.1775000573138035</v>
      </c>
      <c r="AJ5" s="6">
        <f t="shared" si="4"/>
        <v>5.1143316588799136E-2</v>
      </c>
      <c r="AK5" s="6">
        <f t="shared" si="4"/>
        <v>6.4497267789890567E-2</v>
      </c>
      <c r="AL5" s="6">
        <f t="shared" si="4"/>
        <v>8.580327557348344E-2</v>
      </c>
      <c r="AM5" s="6">
        <f t="shared" si="4"/>
        <v>0.16352275358976137</v>
      </c>
      <c r="AN5" s="6">
        <f t="shared" si="4"/>
        <v>4.0293213106224551E-2</v>
      </c>
      <c r="AO5" s="6">
        <f t="shared" si="4"/>
        <v>6.46225609291875E-2</v>
      </c>
      <c r="AP5" s="6">
        <f t="shared" si="4"/>
        <v>7.4982718350861829E-2</v>
      </c>
      <c r="AQ5" s="6">
        <f t="shared" si="4"/>
        <v>7.3929374314322019E-2</v>
      </c>
      <c r="AR5" s="6">
        <f t="shared" si="4"/>
        <v>6.9811566685871601E-2</v>
      </c>
      <c r="AS5" s="6">
        <f t="shared" si="4"/>
        <v>6.9011417965523583E-2</v>
      </c>
      <c r="AT5" s="6">
        <f t="shared" si="4"/>
        <v>7.1510252309426744E-2</v>
      </c>
      <c r="AU5" s="6">
        <f t="shared" si="4"/>
        <v>8.6885572379335599E-2</v>
      </c>
      <c r="AV5" s="6">
        <f t="shared" si="4"/>
        <v>0.10062020389231184</v>
      </c>
    </row>
    <row r="6" spans="1:51" x14ac:dyDescent="0.3">
      <c r="A6" s="20">
        <v>284.64999999999998</v>
      </c>
      <c r="B6" s="20">
        <v>2.0000000000000001E-4</v>
      </c>
      <c r="C6" s="20">
        <v>8532.8495999999996</v>
      </c>
      <c r="D6" s="20">
        <v>834.30039999999997</v>
      </c>
      <c r="E6" s="20">
        <v>125.25</v>
      </c>
      <c r="F6" s="20">
        <v>47.12</v>
      </c>
      <c r="G6" s="20">
        <v>1094.9000000000001</v>
      </c>
      <c r="H6" s="20">
        <v>625.61</v>
      </c>
      <c r="I6" s="20">
        <v>7.0639000000000003</v>
      </c>
      <c r="J6" s="20">
        <v>56.945799999999998</v>
      </c>
      <c r="K6" s="20">
        <v>5786.7084999999997</v>
      </c>
      <c r="L6" s="20">
        <v>26.376899999999999</v>
      </c>
      <c r="M6" s="20">
        <v>181.11359999999999</v>
      </c>
      <c r="N6" s="20">
        <v>478.54790000000003</v>
      </c>
      <c r="O6" s="20">
        <v>261.09050000000002</v>
      </c>
      <c r="Q6" s="6">
        <f t="shared" si="3"/>
        <v>8.202317236345924E-2</v>
      </c>
      <c r="R6" s="6">
        <f t="shared" si="1"/>
        <v>0</v>
      </c>
      <c r="S6" s="6">
        <f t="shared" si="1"/>
        <v>1.9639075103065062E-2</v>
      </c>
      <c r="T6" s="6">
        <f t="shared" si="1"/>
        <v>1.6000261093553236E-2</v>
      </c>
      <c r="U6" s="6">
        <f t="shared" si="1"/>
        <v>-4.1331802525832462E-2</v>
      </c>
      <c r="V6" s="6">
        <f t="shared" si="1"/>
        <v>-0.207667731629393</v>
      </c>
      <c r="W6" s="6">
        <f t="shared" si="1"/>
        <v>-6.5386256935552667E-2</v>
      </c>
      <c r="X6" s="6">
        <f t="shared" si="1"/>
        <v>0.20191735029106073</v>
      </c>
      <c r="Y6" s="6">
        <f t="shared" si="1"/>
        <v>8.2689595978174379E-2</v>
      </c>
      <c r="Z6" s="6">
        <f t="shared" si="1"/>
        <v>1.1362909814229383E-2</v>
      </c>
      <c r="AA6" s="6">
        <f t="shared" si="1"/>
        <v>8.1864759327654468E-4</v>
      </c>
      <c r="AB6" s="6">
        <f t="shared" si="1"/>
        <v>7.5453696644010693E-2</v>
      </c>
      <c r="AC6" s="6">
        <f t="shared" si="1"/>
        <v>5.5123284606726664E-2</v>
      </c>
      <c r="AD6" s="6">
        <f t="shared" si="1"/>
        <v>1.7497990421007081E-3</v>
      </c>
      <c r="AE6" s="6">
        <f t="shared" si="1"/>
        <v>-1.297862753213197E-3</v>
      </c>
      <c r="AH6" s="6">
        <f>AH3*12</f>
        <v>1.3011542697311165</v>
      </c>
      <c r="AI6" s="6">
        <f t="shared" ref="AI6:AV6" si="5">AI3*12</f>
        <v>3.8198106173190203</v>
      </c>
      <c r="AJ6" s="6">
        <f t="shared" si="5"/>
        <v>0.13722351558029186</v>
      </c>
      <c r="AK6" s="6">
        <f t="shared" si="5"/>
        <v>0.20201106972509658</v>
      </c>
      <c r="AL6" s="6">
        <f t="shared" si="5"/>
        <v>0.13375766342745293</v>
      </c>
      <c r="AM6" s="6">
        <f t="shared" si="5"/>
        <v>0.23613735585422868</v>
      </c>
      <c r="AN6" s="6">
        <f t="shared" si="5"/>
        <v>8.9868282706137698E-2</v>
      </c>
      <c r="AO6" s="6">
        <f t="shared" si="5"/>
        <v>0.2996925750854213</v>
      </c>
      <c r="AP6" s="6">
        <f t="shared" si="5"/>
        <v>0.24615393406231834</v>
      </c>
      <c r="AQ6" s="6">
        <f t="shared" si="5"/>
        <v>0.2011381755651778</v>
      </c>
      <c r="AR6" s="6">
        <f t="shared" si="5"/>
        <v>0.21293496076887458</v>
      </c>
      <c r="AS6" s="6">
        <f t="shared" si="5"/>
        <v>0.13708404028238769</v>
      </c>
      <c r="AT6" s="6">
        <f t="shared" si="5"/>
        <v>6.0162011130710166E-2</v>
      </c>
      <c r="AU6" s="6">
        <f t="shared" si="5"/>
        <v>0.34299950974181853</v>
      </c>
      <c r="AV6" s="6">
        <f t="shared" si="5"/>
        <v>0.22283392580373351</v>
      </c>
    </row>
    <row r="7" spans="1:51" x14ac:dyDescent="0.3">
      <c r="A7" s="20">
        <v>230.05600000000001</v>
      </c>
      <c r="B7" s="20">
        <v>1E-4</v>
      </c>
      <c r="C7" s="20">
        <v>7971.2997999999998</v>
      </c>
      <c r="D7" s="20">
        <v>779.30799999999999</v>
      </c>
      <c r="E7" s="20">
        <v>120.55</v>
      </c>
      <c r="F7" s="20">
        <v>49.2</v>
      </c>
      <c r="G7" s="20">
        <v>1131.5999999999999</v>
      </c>
      <c r="H7" s="20">
        <v>618.25</v>
      </c>
      <c r="I7" s="20">
        <v>7.1642000000000001</v>
      </c>
      <c r="J7" s="20">
        <v>53.6128</v>
      </c>
      <c r="K7" s="20">
        <v>5429.8984</v>
      </c>
      <c r="L7" s="20">
        <v>23.568000000000001</v>
      </c>
      <c r="M7" s="20">
        <v>180.6414</v>
      </c>
      <c r="N7" s="20">
        <v>408.83280000000002</v>
      </c>
      <c r="O7" s="20">
        <v>239.9374</v>
      </c>
      <c r="Q7" s="6">
        <f t="shared" si="3"/>
        <v>-0.19179343052871933</v>
      </c>
      <c r="R7" s="6">
        <f t="shared" si="1"/>
        <v>-0.5</v>
      </c>
      <c r="S7" s="6">
        <f t="shared" si="1"/>
        <v>-6.5810347811591563E-2</v>
      </c>
      <c r="T7" s="6">
        <f t="shared" si="1"/>
        <v>-6.5914387671395125E-2</v>
      </c>
      <c r="U7" s="6">
        <f t="shared" si="1"/>
        <v>-3.7524950099800392E-2</v>
      </c>
      <c r="V7" s="6">
        <f t="shared" si="1"/>
        <v>4.414261460101887E-2</v>
      </c>
      <c r="W7" s="6">
        <f t="shared" si="1"/>
        <v>3.3519042834961876E-2</v>
      </c>
      <c r="X7" s="6">
        <f t="shared" si="1"/>
        <v>-1.1764517830597399E-2</v>
      </c>
      <c r="Y7" s="6">
        <f t="shared" si="1"/>
        <v>1.41989552513484E-2</v>
      </c>
      <c r="Z7" s="6">
        <f t="shared" si="1"/>
        <v>-5.8529338423553567E-2</v>
      </c>
      <c r="AA7" s="6">
        <f t="shared" si="1"/>
        <v>-6.1660285808417648E-2</v>
      </c>
      <c r="AB7" s="6">
        <f t="shared" si="1"/>
        <v>-0.10649090681619133</v>
      </c>
      <c r="AC7" s="6">
        <f t="shared" si="1"/>
        <v>-2.6072034347502937E-3</v>
      </c>
      <c r="AD7" s="6">
        <f t="shared" si="1"/>
        <v>-0.14568050554604883</v>
      </c>
      <c r="AE7" s="6">
        <f t="shared" si="1"/>
        <v>-8.1018267612188222E-2</v>
      </c>
      <c r="AH7" s="41" t="s">
        <v>35</v>
      </c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</row>
    <row r="8" spans="1:51" x14ac:dyDescent="0.3">
      <c r="A8" s="20">
        <v>236.06</v>
      </c>
      <c r="B8" s="20">
        <v>1E-4</v>
      </c>
      <c r="C8" s="20">
        <v>7948.8999000000003</v>
      </c>
      <c r="D8" s="20">
        <v>737.53189999999995</v>
      </c>
      <c r="E8" s="20">
        <v>121.35</v>
      </c>
      <c r="F8" s="20">
        <v>45.09</v>
      </c>
      <c r="G8" s="20">
        <v>1115.5</v>
      </c>
      <c r="H8" s="20">
        <v>608.41999999999996</v>
      </c>
      <c r="I8" s="20">
        <v>7.9745999999999997</v>
      </c>
      <c r="J8" s="20">
        <v>50.994900000000001</v>
      </c>
      <c r="K8" s="20">
        <v>5796.0380999999998</v>
      </c>
      <c r="L8" s="20">
        <v>23.164899999999999</v>
      </c>
      <c r="M8" s="20">
        <v>182.66909999999999</v>
      </c>
      <c r="N8" s="20">
        <v>411.88990000000001</v>
      </c>
      <c r="O8" s="20">
        <v>233.4187</v>
      </c>
      <c r="Q8" s="6">
        <f t="shared" si="3"/>
        <v>2.6097993532009589E-2</v>
      </c>
      <c r="R8" s="6">
        <f t="shared" si="1"/>
        <v>0</v>
      </c>
      <c r="S8" s="6">
        <f t="shared" si="1"/>
        <v>-2.8100686916830986E-3</v>
      </c>
      <c r="T8" s="6">
        <f t="shared" si="1"/>
        <v>-5.3606661294379188E-2</v>
      </c>
      <c r="U8" s="6">
        <f t="shared" si="1"/>
        <v>6.6362505184569542E-3</v>
      </c>
      <c r="V8" s="6">
        <f t="shared" si="1"/>
        <v>-8.3536585365853622E-2</v>
      </c>
      <c r="W8" s="6">
        <f t="shared" si="1"/>
        <v>-1.4227642276422703E-2</v>
      </c>
      <c r="X8" s="6">
        <f t="shared" si="1"/>
        <v>-1.589971694298431E-2</v>
      </c>
      <c r="Y8" s="6">
        <f t="shared" si="1"/>
        <v>0.11311800340582323</v>
      </c>
      <c r="Z8" s="6">
        <f t="shared" si="1"/>
        <v>-4.8829757072937796E-2</v>
      </c>
      <c r="AA8" s="6">
        <f t="shared" si="1"/>
        <v>6.7430304036627975E-2</v>
      </c>
      <c r="AB8" s="6">
        <f t="shared" si="1"/>
        <v>-1.7103699932111471E-2</v>
      </c>
      <c r="AC8" s="6">
        <f t="shared" si="1"/>
        <v>1.1225001577711335E-2</v>
      </c>
      <c r="AD8" s="6">
        <f t="shared" si="1"/>
        <v>7.4776289964992859E-3</v>
      </c>
      <c r="AE8" s="6">
        <f t="shared" si="1"/>
        <v>-2.7168336407746296E-2</v>
      </c>
      <c r="AH8" s="4" t="s">
        <v>1</v>
      </c>
      <c r="AI8" s="4" t="s">
        <v>3</v>
      </c>
      <c r="AJ8" s="4" t="s">
        <v>5</v>
      </c>
      <c r="AK8" s="4" t="s">
        <v>63</v>
      </c>
      <c r="AL8" s="4" t="s">
        <v>64</v>
      </c>
      <c r="AM8" s="4" t="s">
        <v>11</v>
      </c>
      <c r="AN8" s="4" t="s">
        <v>12</v>
      </c>
      <c r="AO8" s="4" t="s">
        <v>13</v>
      </c>
      <c r="AP8" s="4" t="s">
        <v>16</v>
      </c>
      <c r="AQ8" s="4" t="s">
        <v>18</v>
      </c>
      <c r="AR8" s="4" t="s">
        <v>20</v>
      </c>
      <c r="AS8" s="4" t="s">
        <v>22</v>
      </c>
      <c r="AT8" s="4" t="s">
        <v>17</v>
      </c>
      <c r="AU8" s="4" t="s">
        <v>24</v>
      </c>
      <c r="AV8" s="4" t="s">
        <v>15</v>
      </c>
      <c r="AX8" t="s">
        <v>54</v>
      </c>
    </row>
    <row r="9" spans="1:51" x14ac:dyDescent="0.3">
      <c r="A9" s="20">
        <v>314.166</v>
      </c>
      <c r="B9" s="20">
        <v>1E-4</v>
      </c>
      <c r="C9" s="20">
        <v>8065.7997999999998</v>
      </c>
      <c r="D9" s="20">
        <v>724.76819999999998</v>
      </c>
      <c r="E9" s="20">
        <v>120.95</v>
      </c>
      <c r="F9" s="20">
        <v>46.59</v>
      </c>
      <c r="G9" s="20">
        <v>1141.5</v>
      </c>
      <c r="H9" s="20">
        <v>710.81</v>
      </c>
      <c r="I9" s="20">
        <v>7.5861000000000001</v>
      </c>
      <c r="J9" s="20">
        <v>53.738300000000002</v>
      </c>
      <c r="K9" s="20">
        <v>5619.6812</v>
      </c>
      <c r="L9" s="20">
        <v>24.9422</v>
      </c>
      <c r="M9" s="20">
        <v>185.91919999999999</v>
      </c>
      <c r="N9" s="20">
        <v>452.68239999999997</v>
      </c>
      <c r="O9" s="20">
        <v>239.16030000000001</v>
      </c>
      <c r="Q9" s="6">
        <f t="shared" si="3"/>
        <v>0.3308735067355757</v>
      </c>
      <c r="R9" s="6">
        <f t="shared" si="1"/>
        <v>0</v>
      </c>
      <c r="S9" s="6">
        <f t="shared" si="1"/>
        <v>1.4706424973347509E-2</v>
      </c>
      <c r="T9" s="6">
        <f t="shared" si="1"/>
        <v>-1.7305963308163363E-2</v>
      </c>
      <c r="U9" s="6">
        <f t="shared" si="1"/>
        <v>-3.296250515039123E-3</v>
      </c>
      <c r="V9" s="6">
        <f t="shared" si="1"/>
        <v>3.3266799733865593E-2</v>
      </c>
      <c r="W9" s="6">
        <f t="shared" si="1"/>
        <v>2.3307933662034985E-2</v>
      </c>
      <c r="X9" s="6">
        <f t="shared" si="1"/>
        <v>0.16828835344005788</v>
      </c>
      <c r="Y9" s="6">
        <f t="shared" si="1"/>
        <v>-4.8717177037092774E-2</v>
      </c>
      <c r="Z9" s="6">
        <f t="shared" si="1"/>
        <v>5.3797536616406738E-2</v>
      </c>
      <c r="AA9" s="6">
        <f t="shared" si="1"/>
        <v>-3.0427146433009034E-2</v>
      </c>
      <c r="AB9" s="6">
        <f t="shared" si="1"/>
        <v>7.6723836494005937E-2</v>
      </c>
      <c r="AC9" s="6">
        <f t="shared" si="1"/>
        <v>1.779228123420995E-2</v>
      </c>
      <c r="AD9" s="6">
        <f t="shared" si="1"/>
        <v>9.903738838946996E-2</v>
      </c>
      <c r="AE9" s="6">
        <f t="shared" si="1"/>
        <v>2.459785784086721E-2</v>
      </c>
      <c r="AG9" s="4" t="s">
        <v>1</v>
      </c>
      <c r="AH9" s="6">
        <f t="array" ref="AH9:AV23">MMULT(TRANSPOSE(Q4:AE74-AH3:AV3),Q4:AE74-AH3:AV3)*12/70</f>
        <v>1.029650652406644</v>
      </c>
      <c r="AI9" s="6">
        <v>1.0752850129949048</v>
      </c>
      <c r="AJ9" s="6">
        <v>5.3176070987621733E-2</v>
      </c>
      <c r="AK9" s="6">
        <v>6.6170322447862792E-2</v>
      </c>
      <c r="AL9" s="6">
        <v>4.7066274925240618E-2</v>
      </c>
      <c r="AM9" s="6">
        <v>7.4678727667289752E-2</v>
      </c>
      <c r="AN9" s="6">
        <v>1.3502231018053424E-3</v>
      </c>
      <c r="AO9" s="6">
        <v>5.0425342906189288E-2</v>
      </c>
      <c r="AP9" s="6">
        <v>2.2063199109992011E-2</v>
      </c>
      <c r="AQ9" s="6">
        <v>8.7589625151830233E-2</v>
      </c>
      <c r="AR9" s="6">
        <v>1.9321241295639783E-2</v>
      </c>
      <c r="AS9" s="6">
        <v>2.9487841613653934E-2</v>
      </c>
      <c r="AT9" s="6">
        <v>6.811598626836704E-2</v>
      </c>
      <c r="AU9" s="6">
        <v>1.5472995427660036E-2</v>
      </c>
      <c r="AV9" s="6">
        <v>0.11527839006159904</v>
      </c>
      <c r="AY9" t="s">
        <v>55</v>
      </c>
    </row>
    <row r="10" spans="1:51" x14ac:dyDescent="0.3">
      <c r="A10" s="20">
        <v>430.56700000000001</v>
      </c>
      <c r="B10" s="20">
        <v>2.0000000000000001E-4</v>
      </c>
      <c r="C10" s="20">
        <v>7946.3500999999997</v>
      </c>
      <c r="D10" s="20">
        <v>787.50319999999999</v>
      </c>
      <c r="E10" s="20">
        <v>126.7</v>
      </c>
      <c r="F10" s="20">
        <v>37.04</v>
      </c>
      <c r="G10" s="20">
        <v>1060.3</v>
      </c>
      <c r="H10" s="20">
        <v>758.88</v>
      </c>
      <c r="I10" s="20">
        <v>7.0593000000000004</v>
      </c>
      <c r="J10" s="20">
        <v>55.625500000000002</v>
      </c>
      <c r="K10" s="20">
        <v>5304.8315000000002</v>
      </c>
      <c r="L10" s="20">
        <v>24.0091</v>
      </c>
      <c r="M10" s="20">
        <v>182.11359999999999</v>
      </c>
      <c r="N10" s="20">
        <v>484.63819999999998</v>
      </c>
      <c r="O10" s="20">
        <v>225.6482</v>
      </c>
      <c r="Q10" s="6">
        <f t="shared" si="3"/>
        <v>0.370507948027476</v>
      </c>
      <c r="R10" s="6">
        <f t="shared" si="1"/>
        <v>1</v>
      </c>
      <c r="S10" s="6">
        <f t="shared" si="1"/>
        <v>-1.4809405509916052E-2</v>
      </c>
      <c r="T10" s="6">
        <f t="shared" si="1"/>
        <v>8.6558709391499233E-2</v>
      </c>
      <c r="U10" s="6">
        <f t="shared" si="1"/>
        <v>4.7540305911533798E-2</v>
      </c>
      <c r="V10" s="6">
        <f t="shared" si="1"/>
        <v>-0.20497960935823145</v>
      </c>
      <c r="W10" s="6">
        <f t="shared" si="1"/>
        <v>-7.1134472185720554E-2</v>
      </c>
      <c r="X10" s="6">
        <f t="shared" si="1"/>
        <v>6.7627073338867083E-2</v>
      </c>
      <c r="Y10" s="6">
        <f t="shared" si="1"/>
        <v>-6.9442796693953368E-2</v>
      </c>
      <c r="Z10" s="6">
        <f t="shared" si="1"/>
        <v>3.5118342039104355E-2</v>
      </c>
      <c r="AA10" s="6">
        <f t="shared" si="1"/>
        <v>-5.60262564360412E-2</v>
      </c>
      <c r="AB10" s="6">
        <f t="shared" si="1"/>
        <v>-3.7410493059954586E-2</v>
      </c>
      <c r="AC10" s="6">
        <f t="shared" si="1"/>
        <v>-2.0469107009926879E-2</v>
      </c>
      <c r="AD10" s="6">
        <f t="shared" si="1"/>
        <v>7.0592097240802953E-2</v>
      </c>
      <c r="AE10" s="6">
        <f t="shared" si="1"/>
        <v>-5.6498089356803782E-2</v>
      </c>
      <c r="AG10" s="4" t="s">
        <v>3</v>
      </c>
      <c r="AH10" s="6">
        <v>1.0752850129949048</v>
      </c>
      <c r="AI10" s="6">
        <v>16.638076619688125</v>
      </c>
      <c r="AJ10" s="6">
        <v>1.8508134139537998E-2</v>
      </c>
      <c r="AK10" s="6">
        <v>2.4604021231324377E-2</v>
      </c>
      <c r="AL10" s="6">
        <v>3.43170580196476E-2</v>
      </c>
      <c r="AM10" s="6">
        <v>0.10571087137464913</v>
      </c>
      <c r="AN10" s="6">
        <v>-1.8565355949083668E-2</v>
      </c>
      <c r="AO10" s="6">
        <v>0.22589805287379003</v>
      </c>
      <c r="AP10" s="6">
        <v>-3.9637212181722628E-2</v>
      </c>
      <c r="AQ10" s="6">
        <v>3.4677787442349027E-2</v>
      </c>
      <c r="AR10" s="6">
        <v>-0.15162389384642649</v>
      </c>
      <c r="AS10" s="6">
        <v>2.4353367607670515E-2</v>
      </c>
      <c r="AT10" s="6">
        <v>5.0854298577168972E-2</v>
      </c>
      <c r="AU10" s="6">
        <v>-9.875173926645063E-2</v>
      </c>
      <c r="AV10" s="6">
        <v>0.13669078833803081</v>
      </c>
    </row>
    <row r="11" spans="1:51" x14ac:dyDescent="0.3">
      <c r="A11" s="20">
        <v>368.767</v>
      </c>
      <c r="B11" s="20">
        <v>2.9999999999999997E-4</v>
      </c>
      <c r="C11" s="20">
        <v>7563.5497999999998</v>
      </c>
      <c r="D11" s="20">
        <v>745.65219999999999</v>
      </c>
      <c r="E11" s="20">
        <v>116.35</v>
      </c>
      <c r="F11" s="20">
        <v>33.619999999999997</v>
      </c>
      <c r="G11" s="20">
        <v>1116.4000000000001</v>
      </c>
      <c r="H11" s="20">
        <v>742.95</v>
      </c>
      <c r="I11" s="20">
        <v>7.5481999999999996</v>
      </c>
      <c r="J11" s="20">
        <v>50.124499999999998</v>
      </c>
      <c r="K11" s="20">
        <v>5009.2421999999997</v>
      </c>
      <c r="L11" s="20">
        <v>22.677700000000002</v>
      </c>
      <c r="M11" s="20">
        <v>177.8913</v>
      </c>
      <c r="N11" s="20">
        <v>494.57350000000002</v>
      </c>
      <c r="O11" s="20">
        <v>198.71029999999999</v>
      </c>
      <c r="Q11" s="6">
        <f t="shared" si="3"/>
        <v>-0.14353166870661249</v>
      </c>
      <c r="R11" s="6">
        <f t="shared" si="1"/>
        <v>0.49999999999999978</v>
      </c>
      <c r="S11" s="6">
        <f t="shared" si="1"/>
        <v>-4.8173097734518389E-2</v>
      </c>
      <c r="T11" s="6">
        <f t="shared" si="1"/>
        <v>-5.31439110342663E-2</v>
      </c>
      <c r="U11" s="6">
        <f t="shared" si="1"/>
        <v>-8.1689029202841379E-2</v>
      </c>
      <c r="V11" s="6">
        <f t="shared" si="1"/>
        <v>-9.2332613390928797E-2</v>
      </c>
      <c r="W11" s="6">
        <f t="shared" si="1"/>
        <v>5.2909553899839867E-2</v>
      </c>
      <c r="X11" s="6">
        <f t="shared" si="1"/>
        <v>-2.0991461100569153E-2</v>
      </c>
      <c r="Y11" s="6">
        <f t="shared" si="1"/>
        <v>6.9256158542631674E-2</v>
      </c>
      <c r="Z11" s="6">
        <f t="shared" si="1"/>
        <v>-9.8893493092196971E-2</v>
      </c>
      <c r="AA11" s="6">
        <f t="shared" si="1"/>
        <v>-5.5720770772832329E-2</v>
      </c>
      <c r="AB11" s="6">
        <f t="shared" si="1"/>
        <v>-5.5453973701638071E-2</v>
      </c>
      <c r="AC11" s="6">
        <f t="shared" si="1"/>
        <v>-2.3184979046045884E-2</v>
      </c>
      <c r="AD11" s="6">
        <f t="shared" si="1"/>
        <v>2.0500447550358292E-2</v>
      </c>
      <c r="AE11" s="6">
        <f t="shared" si="1"/>
        <v>-0.11938007925611649</v>
      </c>
      <c r="AG11" s="4" t="s">
        <v>5</v>
      </c>
      <c r="AH11" s="6">
        <v>5.3176070987621733E-2</v>
      </c>
      <c r="AI11" s="6">
        <v>1.8508134139537998E-2</v>
      </c>
      <c r="AJ11" s="6">
        <v>3.1387665980425639E-2</v>
      </c>
      <c r="AK11" s="6">
        <v>2.0580304621162254E-2</v>
      </c>
      <c r="AL11" s="6">
        <v>2.0580440584669495E-2</v>
      </c>
      <c r="AM11" s="6">
        <v>2.638934410269432E-2</v>
      </c>
      <c r="AN11" s="6">
        <v>-2.1047073393309118E-3</v>
      </c>
      <c r="AO11" s="6">
        <v>1.4224138146364185E-2</v>
      </c>
      <c r="AP11" s="6">
        <v>1.8917700948622634E-2</v>
      </c>
      <c r="AQ11" s="6">
        <v>2.5834988557979249E-2</v>
      </c>
      <c r="AR11" s="6">
        <v>1.7727846397644072E-2</v>
      </c>
      <c r="AS11" s="6">
        <v>8.9687434990714243E-3</v>
      </c>
      <c r="AT11" s="6">
        <v>3.0476971559825421E-2</v>
      </c>
      <c r="AU11" s="6">
        <v>2.7537338100011299E-2</v>
      </c>
      <c r="AV11" s="6">
        <v>4.7289184257725762E-2</v>
      </c>
    </row>
    <row r="12" spans="1:51" x14ac:dyDescent="0.3">
      <c r="A12" s="20">
        <v>437.697</v>
      </c>
      <c r="B12" s="20">
        <v>2.9999999999999997E-4</v>
      </c>
      <c r="C12" s="20">
        <v>6987.0497999999998</v>
      </c>
      <c r="D12" s="20">
        <v>757.97490000000005</v>
      </c>
      <c r="E12" s="20">
        <v>112.65</v>
      </c>
      <c r="F12" s="20">
        <v>33.75</v>
      </c>
      <c r="G12" s="20">
        <v>1233.9000000000001</v>
      </c>
      <c r="H12" s="20">
        <v>697.77</v>
      </c>
      <c r="I12" s="20">
        <v>7.0888</v>
      </c>
      <c r="J12" s="20">
        <v>47.746899999999997</v>
      </c>
      <c r="K12" s="20">
        <v>4571.1147000000001</v>
      </c>
      <c r="L12" s="20">
        <v>22.067799999999998</v>
      </c>
      <c r="M12" s="20">
        <v>164.25219999999999</v>
      </c>
      <c r="N12" s="20">
        <v>461.73410000000001</v>
      </c>
      <c r="O12" s="20">
        <v>164.0882</v>
      </c>
      <c r="Q12" s="6">
        <f t="shared" si="3"/>
        <v>0.18692019622146239</v>
      </c>
      <c r="R12" s="6">
        <f t="shared" si="1"/>
        <v>0</v>
      </c>
      <c r="S12" s="6">
        <f t="shared" si="1"/>
        <v>-7.6220824248423691E-2</v>
      </c>
      <c r="T12" s="6">
        <f t="shared" si="1"/>
        <v>1.6526069392674092E-2</v>
      </c>
      <c r="U12" s="6">
        <f t="shared" si="1"/>
        <v>-3.18006016330038E-2</v>
      </c>
      <c r="V12" s="6">
        <f t="shared" si="1"/>
        <v>3.866745984533182E-3</v>
      </c>
      <c r="W12" s="6">
        <f t="shared" si="1"/>
        <v>0.1052490146900753</v>
      </c>
      <c r="X12" s="6">
        <f t="shared" si="1"/>
        <v>-6.0811629315566385E-2</v>
      </c>
      <c r="Y12" s="6">
        <f t="shared" si="1"/>
        <v>-6.0862192310749519E-2</v>
      </c>
      <c r="Z12" s="6">
        <f t="shared" si="1"/>
        <v>-4.7433889614859059E-2</v>
      </c>
      <c r="AA12" s="6">
        <f t="shared" si="1"/>
        <v>-8.7463828361104112E-2</v>
      </c>
      <c r="AB12" s="6">
        <f t="shared" si="1"/>
        <v>-2.6894261763759197E-2</v>
      </c>
      <c r="AC12" s="6">
        <f t="shared" si="1"/>
        <v>-7.6670978288426728E-2</v>
      </c>
      <c r="AD12" s="6">
        <f t="shared" si="1"/>
        <v>-6.6399433046857581E-2</v>
      </c>
      <c r="AE12" s="6">
        <f t="shared" si="1"/>
        <v>-0.17423404826020594</v>
      </c>
      <c r="AG12" s="4" t="s">
        <v>63</v>
      </c>
      <c r="AH12" s="6">
        <v>6.6170322447862792E-2</v>
      </c>
      <c r="AI12" s="6">
        <v>2.4604021231324377E-2</v>
      </c>
      <c r="AJ12" s="6">
        <v>2.0580304621162254E-2</v>
      </c>
      <c r="AK12" s="6">
        <v>4.9918770628330278E-2</v>
      </c>
      <c r="AL12" s="6">
        <v>3.4127328244761019E-3</v>
      </c>
      <c r="AM12" s="6">
        <v>-1.8984313744157572E-2</v>
      </c>
      <c r="AN12" s="6">
        <v>-1.9550074088973291E-3</v>
      </c>
      <c r="AO12" s="6">
        <v>7.6160728662604947E-4</v>
      </c>
      <c r="AP12" s="6">
        <v>5.1088859746440257E-3</v>
      </c>
      <c r="AQ12" s="6">
        <v>1.0756585896698583E-2</v>
      </c>
      <c r="AR12" s="6">
        <v>2.9937329149388146E-2</v>
      </c>
      <c r="AS12" s="6">
        <v>7.9444416342734671E-3</v>
      </c>
      <c r="AT12" s="6">
        <v>2.2975153716411446E-2</v>
      </c>
      <c r="AU12" s="6">
        <v>2.1734890650659932E-2</v>
      </c>
      <c r="AV12" s="6">
        <v>2.235586883780356E-2</v>
      </c>
      <c r="AX12" t="s">
        <v>57</v>
      </c>
    </row>
    <row r="13" spans="1:51" x14ac:dyDescent="0.3">
      <c r="A13" s="20">
        <v>416.72899999999998</v>
      </c>
      <c r="B13" s="20">
        <v>2.0000000000000001E-4</v>
      </c>
      <c r="C13" s="20">
        <v>7738.3999000000003</v>
      </c>
      <c r="D13" s="20">
        <v>793.66459999999995</v>
      </c>
      <c r="E13" s="20">
        <v>127.45</v>
      </c>
      <c r="F13" s="20">
        <v>38.340000000000003</v>
      </c>
      <c r="G13" s="20">
        <v>1234.2</v>
      </c>
      <c r="H13" s="20">
        <v>744.95</v>
      </c>
      <c r="I13" s="20">
        <v>8.016</v>
      </c>
      <c r="J13" s="20">
        <v>50.223300000000002</v>
      </c>
      <c r="K13" s="20">
        <v>5255.0951999999997</v>
      </c>
      <c r="L13" s="20">
        <v>22.279299999999999</v>
      </c>
      <c r="M13" s="20">
        <v>182.36359999999999</v>
      </c>
      <c r="N13" s="20">
        <v>499.25470000000001</v>
      </c>
      <c r="O13" s="20">
        <v>204.32230000000001</v>
      </c>
      <c r="Q13" s="6">
        <f t="shared" si="3"/>
        <v>-4.7905286076898035E-2</v>
      </c>
      <c r="R13" s="6">
        <f t="shared" si="1"/>
        <v>-0.33333333333333326</v>
      </c>
      <c r="S13" s="6">
        <f t="shared" si="1"/>
        <v>0.10753467078479972</v>
      </c>
      <c r="T13" s="6">
        <f t="shared" si="1"/>
        <v>4.7085596106150707E-2</v>
      </c>
      <c r="U13" s="6">
        <f t="shared" si="1"/>
        <v>0.13138038171327127</v>
      </c>
      <c r="V13" s="6">
        <f t="shared" si="1"/>
        <v>0.13600000000000012</v>
      </c>
      <c r="W13" s="6">
        <f t="shared" si="1"/>
        <v>2.4313153416000155E-4</v>
      </c>
      <c r="X13" s="6">
        <f t="shared" si="1"/>
        <v>6.7615403356406922E-2</v>
      </c>
      <c r="Y13" s="6">
        <f t="shared" si="1"/>
        <v>0.13079787834330214</v>
      </c>
      <c r="Z13" s="6">
        <f t="shared" si="1"/>
        <v>5.186514726610536E-2</v>
      </c>
      <c r="AA13" s="6">
        <f t="shared" si="1"/>
        <v>0.14963100794648621</v>
      </c>
      <c r="AB13" s="6">
        <f t="shared" si="1"/>
        <v>9.5840999102765334E-3</v>
      </c>
      <c r="AC13" s="6">
        <f t="shared" si="1"/>
        <v>0.11026579857073449</v>
      </c>
      <c r="AD13" s="6">
        <f t="shared" si="1"/>
        <v>8.1260188493767371E-2</v>
      </c>
      <c r="AE13" s="6">
        <f t="shared" si="1"/>
        <v>0.24519800936325709</v>
      </c>
      <c r="AG13" s="4" t="s">
        <v>64</v>
      </c>
      <c r="AH13" s="6">
        <v>4.7066274925240618E-2</v>
      </c>
      <c r="AI13" s="6">
        <v>3.43170580196476E-2</v>
      </c>
      <c r="AJ13" s="6">
        <v>2.0580440584669495E-2</v>
      </c>
      <c r="AK13" s="6">
        <v>3.4127328244761019E-3</v>
      </c>
      <c r="AL13" s="6">
        <v>8.8346425189669703E-2</v>
      </c>
      <c r="AM13" s="6">
        <v>1.4350930100882455E-2</v>
      </c>
      <c r="AN13" s="6">
        <v>3.3207906550564276E-3</v>
      </c>
      <c r="AO13" s="6">
        <v>3.8259467217755402E-3</v>
      </c>
      <c r="AP13" s="6">
        <v>4.3877416680894983E-3</v>
      </c>
      <c r="AQ13" s="6">
        <v>1.243223721007761E-2</v>
      </c>
      <c r="AR13" s="6">
        <v>8.4764234956874775E-3</v>
      </c>
      <c r="AS13" s="6">
        <v>1.302483404323468E-2</v>
      </c>
      <c r="AT13" s="6">
        <v>1.1088706732924553E-2</v>
      </c>
      <c r="AU13" s="6">
        <v>9.9559391994990445E-3</v>
      </c>
      <c r="AV13" s="6">
        <v>4.2592831915802362E-2</v>
      </c>
      <c r="AX13" s="4" t="s">
        <v>1</v>
      </c>
      <c r="AY13" s="6">
        <v>1.3011542697311165</v>
      </c>
    </row>
    <row r="14" spans="1:51" x14ac:dyDescent="0.3">
      <c r="A14" s="20">
        <v>448.31799999999998</v>
      </c>
      <c r="B14" s="20">
        <v>2.0000000000000001E-4</v>
      </c>
      <c r="C14" s="20">
        <v>7849.7997999999998</v>
      </c>
      <c r="D14" s="20">
        <v>792.20429999999999</v>
      </c>
      <c r="E14" s="20">
        <v>120.85</v>
      </c>
      <c r="F14" s="20">
        <v>45.92</v>
      </c>
      <c r="G14" s="20">
        <v>1289.2</v>
      </c>
      <c r="H14" s="20">
        <v>693.01</v>
      </c>
      <c r="I14" s="20">
        <v>7.9231999999999996</v>
      </c>
      <c r="J14" s="20">
        <v>53.598599999999998</v>
      </c>
      <c r="K14" s="20">
        <v>5225.9771000000001</v>
      </c>
      <c r="L14" s="20">
        <v>24.5869</v>
      </c>
      <c r="M14" s="20">
        <v>180.53020000000001</v>
      </c>
      <c r="N14" s="20">
        <v>474.27449999999999</v>
      </c>
      <c r="O14" s="20">
        <v>204.5814</v>
      </c>
      <c r="Q14" s="6">
        <f t="shared" si="3"/>
        <v>7.5802259981906817E-2</v>
      </c>
      <c r="R14" s="6">
        <f t="shared" si="1"/>
        <v>0</v>
      </c>
      <c r="S14" s="6">
        <f t="shared" si="1"/>
        <v>1.4395727985057949E-2</v>
      </c>
      <c r="T14" s="6">
        <f t="shared" si="1"/>
        <v>-1.8399459922994188E-3</v>
      </c>
      <c r="U14" s="6">
        <f t="shared" si="1"/>
        <v>-5.1785013730874963E-2</v>
      </c>
      <c r="V14" s="6">
        <f t="shared" si="1"/>
        <v>0.19770474700052154</v>
      </c>
      <c r="W14" s="6">
        <f t="shared" si="1"/>
        <v>4.4563279857397609E-2</v>
      </c>
      <c r="X14" s="6">
        <f t="shared" si="1"/>
        <v>-6.9722800187932199E-2</v>
      </c>
      <c r="Y14" s="6">
        <f t="shared" si="1"/>
        <v>-1.1576846307385313E-2</v>
      </c>
      <c r="Z14" s="6">
        <f t="shared" si="1"/>
        <v>6.720585863533457E-2</v>
      </c>
      <c r="AA14" s="6">
        <f t="shared" si="1"/>
        <v>-5.5409272128884579E-3</v>
      </c>
      <c r="AB14" s="6">
        <f t="shared" si="1"/>
        <v>0.1035759651335546</v>
      </c>
      <c r="AC14" s="6">
        <f t="shared" si="1"/>
        <v>-1.005354138654857E-2</v>
      </c>
      <c r="AD14" s="6">
        <f t="shared" si="1"/>
        <v>-5.003498214438451E-2</v>
      </c>
      <c r="AE14" s="6">
        <f t="shared" si="1"/>
        <v>1.268094574111478E-3</v>
      </c>
      <c r="AG14" s="4" t="s">
        <v>11</v>
      </c>
      <c r="AH14" s="6">
        <v>7.4678727667289752E-2</v>
      </c>
      <c r="AI14" s="6">
        <v>0.10571087137464913</v>
      </c>
      <c r="AJ14" s="6">
        <v>2.638934410269432E-2</v>
      </c>
      <c r="AK14" s="6">
        <v>-1.8984313744157572E-2</v>
      </c>
      <c r="AL14" s="6">
        <v>1.4350930100882455E-2</v>
      </c>
      <c r="AM14" s="6">
        <v>0.3208762912989338</v>
      </c>
      <c r="AN14" s="6">
        <v>-4.0712257151938992E-4</v>
      </c>
      <c r="AO14" s="6">
        <v>1.50152945092215E-2</v>
      </c>
      <c r="AP14" s="6">
        <v>2.6906001497120784E-2</v>
      </c>
      <c r="AQ14" s="6">
        <v>6.0141339733140953E-2</v>
      </c>
      <c r="AR14" s="6">
        <v>-3.2636501472215376E-2</v>
      </c>
      <c r="AS14" s="6">
        <v>-1.9893206023516068E-2</v>
      </c>
      <c r="AT14" s="6">
        <v>3.7251348289152476E-2</v>
      </c>
      <c r="AU14" s="6">
        <v>-1.5730190704071857E-3</v>
      </c>
      <c r="AV14" s="6">
        <v>3.8648550637970888E-2</v>
      </c>
      <c r="AX14" s="4" t="s">
        <v>3</v>
      </c>
      <c r="AY14" s="6">
        <v>3.8198106173190203</v>
      </c>
    </row>
    <row r="15" spans="1:51" x14ac:dyDescent="0.3">
      <c r="A15" s="20">
        <v>673.33699999999999</v>
      </c>
      <c r="B15" s="20">
        <v>2.9999999999999997E-4</v>
      </c>
      <c r="C15" s="20">
        <v>8287.75</v>
      </c>
      <c r="D15" s="20">
        <v>820.18089999999995</v>
      </c>
      <c r="E15" s="20">
        <v>144.1</v>
      </c>
      <c r="F15" s="20">
        <v>48.33</v>
      </c>
      <c r="G15" s="20">
        <v>1318.4</v>
      </c>
      <c r="H15" s="20">
        <v>692.1</v>
      </c>
      <c r="I15" s="20">
        <v>7.5228999999999999</v>
      </c>
      <c r="J15" s="20">
        <v>53.089799999999997</v>
      </c>
      <c r="K15" s="20">
        <v>5955.1777000000002</v>
      </c>
      <c r="L15" s="20">
        <v>26.715900000000001</v>
      </c>
      <c r="M15" s="20">
        <v>205.8151</v>
      </c>
      <c r="N15" s="20">
        <v>467.73500000000001</v>
      </c>
      <c r="O15" s="20">
        <v>207.68960000000001</v>
      </c>
      <c r="Q15" s="6">
        <f t="shared" si="3"/>
        <v>0.50191828122002691</v>
      </c>
      <c r="R15" s="6">
        <f t="shared" si="1"/>
        <v>0.49999999999999978</v>
      </c>
      <c r="S15" s="6">
        <f t="shared" si="1"/>
        <v>5.5791257249643511E-2</v>
      </c>
      <c r="T15" s="6">
        <f t="shared" si="1"/>
        <v>3.5314880265103321E-2</v>
      </c>
      <c r="U15" s="6">
        <f t="shared" si="1"/>
        <v>0.19238725693007863</v>
      </c>
      <c r="V15" s="6">
        <f t="shared" si="1"/>
        <v>5.2482578397212487E-2</v>
      </c>
      <c r="W15" s="6">
        <f t="shared" si="1"/>
        <v>2.2649705243561913E-2</v>
      </c>
      <c r="X15" s="6">
        <f t="shared" si="1"/>
        <v>-1.313112364900948E-3</v>
      </c>
      <c r="Y15" s="6">
        <f t="shared" si="1"/>
        <v>-5.0522516155088848E-2</v>
      </c>
      <c r="Z15" s="6">
        <f t="shared" si="1"/>
        <v>-9.4927852593165163E-3</v>
      </c>
      <c r="AA15" s="6">
        <f t="shared" si="1"/>
        <v>0.13953382995114927</v>
      </c>
      <c r="AB15" s="6">
        <f t="shared" si="1"/>
        <v>8.6590826822413591E-2</v>
      </c>
      <c r="AC15" s="6">
        <f t="shared" si="1"/>
        <v>0.14005911476307009</v>
      </c>
      <c r="AD15" s="6">
        <f t="shared" si="1"/>
        <v>-1.3788428431214417E-2</v>
      </c>
      <c r="AE15" s="6">
        <f t="shared" si="1"/>
        <v>1.5192974532386661E-2</v>
      </c>
      <c r="AG15" s="4" t="s">
        <v>12</v>
      </c>
      <c r="AH15" s="6">
        <v>1.3502231018053424E-3</v>
      </c>
      <c r="AI15" s="6">
        <v>-1.8565355949083668E-2</v>
      </c>
      <c r="AJ15" s="6">
        <v>-2.1047073393309118E-3</v>
      </c>
      <c r="AK15" s="6">
        <v>-1.9550074088973291E-3</v>
      </c>
      <c r="AL15" s="6">
        <v>3.3207906550564276E-3</v>
      </c>
      <c r="AM15" s="6">
        <v>-4.0712257151938992E-4</v>
      </c>
      <c r="AN15" s="6">
        <v>1.9482516269083511E-2</v>
      </c>
      <c r="AO15" s="6">
        <v>-2.2026468314673801E-3</v>
      </c>
      <c r="AP15" s="6">
        <v>3.712841892264551E-3</v>
      </c>
      <c r="AQ15" s="6">
        <v>-9.3234506444974889E-3</v>
      </c>
      <c r="AR15" s="6">
        <v>3.3025294723673221E-3</v>
      </c>
      <c r="AS15" s="6">
        <v>2.5374816045765089E-3</v>
      </c>
      <c r="AT15" s="6">
        <v>-2.9324304515582341E-3</v>
      </c>
      <c r="AU15" s="6">
        <v>-3.2324302086422919E-3</v>
      </c>
      <c r="AV15" s="6">
        <v>-4.8958451292114491E-3</v>
      </c>
      <c r="AX15" s="4" t="s">
        <v>5</v>
      </c>
      <c r="AY15" s="6">
        <v>0.13722351558029186</v>
      </c>
    </row>
    <row r="16" spans="1:51" x14ac:dyDescent="0.3">
      <c r="A16" s="20">
        <v>624.68100000000004</v>
      </c>
      <c r="B16" s="20">
        <v>2.0000000000000001E-4</v>
      </c>
      <c r="C16" s="20">
        <v>8638.5</v>
      </c>
      <c r="D16" s="20">
        <v>851.38189999999997</v>
      </c>
      <c r="E16" s="20">
        <v>146.19999999999999</v>
      </c>
      <c r="F16" s="20">
        <v>41.6</v>
      </c>
      <c r="G16" s="20">
        <v>1349</v>
      </c>
      <c r="H16" s="20">
        <v>768.79</v>
      </c>
      <c r="I16" s="20">
        <v>6.9993999999999996</v>
      </c>
      <c r="J16" s="20">
        <v>54.653300000000002</v>
      </c>
      <c r="K16" s="20">
        <v>6593.5918000000001</v>
      </c>
      <c r="L16" s="20">
        <v>27.9907</v>
      </c>
      <c r="M16" s="20">
        <v>211.55549999999999</v>
      </c>
      <c r="N16" s="20">
        <v>489.815</v>
      </c>
      <c r="O16" s="20">
        <v>231.65790000000001</v>
      </c>
      <c r="Q16" s="6">
        <f t="shared" si="3"/>
        <v>-7.2260992638158772E-2</v>
      </c>
      <c r="R16" s="6">
        <f t="shared" si="1"/>
        <v>-0.33333333333333326</v>
      </c>
      <c r="S16" s="6">
        <f t="shared" si="1"/>
        <v>4.2321498597327478E-2</v>
      </c>
      <c r="T16" s="6">
        <f t="shared" si="1"/>
        <v>3.8041607650214804E-2</v>
      </c>
      <c r="U16" s="6">
        <f t="shared" si="1"/>
        <v>1.4573213046495503E-2</v>
      </c>
      <c r="V16" s="6">
        <f t="shared" si="1"/>
        <v>-0.1392509828264018</v>
      </c>
      <c r="W16" s="6">
        <f t="shared" si="1"/>
        <v>2.3209951456310662E-2</v>
      </c>
      <c r="X16" s="6">
        <f t="shared" si="1"/>
        <v>0.11080768675046948</v>
      </c>
      <c r="Y16" s="6">
        <f t="shared" si="1"/>
        <v>-6.9587526087014351E-2</v>
      </c>
      <c r="Z16" s="6">
        <f t="shared" si="1"/>
        <v>2.9450101526093508E-2</v>
      </c>
      <c r="AA16" s="6">
        <f t="shared" si="1"/>
        <v>0.10720319899102249</v>
      </c>
      <c r="AB16" s="6">
        <f t="shared" si="1"/>
        <v>4.7716902668448302E-2</v>
      </c>
      <c r="AC16" s="6">
        <f t="shared" si="1"/>
        <v>2.789105366904554E-2</v>
      </c>
      <c r="AD16" s="6">
        <f t="shared" si="1"/>
        <v>4.7206217195634226E-2</v>
      </c>
      <c r="AE16" s="6">
        <f t="shared" si="1"/>
        <v>0.11540443045775994</v>
      </c>
      <c r="AG16" s="4" t="s">
        <v>13</v>
      </c>
      <c r="AH16" s="6">
        <v>5.0425342906189288E-2</v>
      </c>
      <c r="AI16" s="6">
        <v>0.22589805287379003</v>
      </c>
      <c r="AJ16" s="6">
        <v>1.4224138146364185E-2</v>
      </c>
      <c r="AK16" s="6">
        <v>7.6160728662604947E-4</v>
      </c>
      <c r="AL16" s="6">
        <v>3.8259467217755402E-3</v>
      </c>
      <c r="AM16" s="6">
        <v>1.50152945092215E-2</v>
      </c>
      <c r="AN16" s="6">
        <v>-2.2026468314673801E-3</v>
      </c>
      <c r="AO16" s="6">
        <v>5.0112904572558604E-2</v>
      </c>
      <c r="AP16" s="6">
        <v>1.1986720433619664E-2</v>
      </c>
      <c r="AQ16" s="6">
        <v>1.9916126153092392E-2</v>
      </c>
      <c r="AR16" s="6">
        <v>2.5153271953981563E-3</v>
      </c>
      <c r="AS16" s="6">
        <v>9.7773461505155576E-3</v>
      </c>
      <c r="AT16" s="6">
        <v>1.6879581167732902E-2</v>
      </c>
      <c r="AU16" s="6">
        <v>1.5197551099588582E-2</v>
      </c>
      <c r="AV16" s="6">
        <v>3.2459731416357274E-2</v>
      </c>
      <c r="AX16" s="4" t="s">
        <v>63</v>
      </c>
      <c r="AY16" s="6">
        <v>0.20201106972509658</v>
      </c>
    </row>
    <row r="17" spans="1:51" x14ac:dyDescent="0.3">
      <c r="A17" s="20">
        <v>575.47199999999998</v>
      </c>
      <c r="B17" s="20">
        <v>2.0000000000000001E-4</v>
      </c>
      <c r="C17" s="20">
        <v>8786.2001999999993</v>
      </c>
      <c r="D17" s="20">
        <v>846.30610000000001</v>
      </c>
      <c r="E17" s="20">
        <v>145.9</v>
      </c>
      <c r="F17" s="20">
        <v>44.7</v>
      </c>
      <c r="G17" s="20">
        <v>1306.9000000000001</v>
      </c>
      <c r="H17" s="20">
        <v>767.05</v>
      </c>
      <c r="I17" s="20">
        <v>6.7565</v>
      </c>
      <c r="J17" s="20">
        <v>58.118099999999998</v>
      </c>
      <c r="K17" s="20">
        <v>5985.6309000000001</v>
      </c>
      <c r="L17" s="20">
        <v>26.404900000000001</v>
      </c>
      <c r="M17" s="20">
        <v>217.92429999999999</v>
      </c>
      <c r="N17" s="20">
        <v>511.58139999999997</v>
      </c>
      <c r="O17" s="20">
        <v>227.34020000000001</v>
      </c>
      <c r="Q17" s="6">
        <f t="shared" si="3"/>
        <v>-7.8774606559187887E-2</v>
      </c>
      <c r="R17" s="6">
        <f t="shared" si="1"/>
        <v>0</v>
      </c>
      <c r="S17" s="6">
        <f t="shared" si="1"/>
        <v>1.709789894078817E-2</v>
      </c>
      <c r="T17" s="6">
        <f t="shared" si="1"/>
        <v>-5.9618368678027167E-3</v>
      </c>
      <c r="U17" s="6">
        <f t="shared" si="1"/>
        <v>-2.0519835841311673E-3</v>
      </c>
      <c r="V17" s="6">
        <f t="shared" si="1"/>
        <v>7.4519230769230838E-2</v>
      </c>
      <c r="W17" s="6">
        <f t="shared" si="1"/>
        <v>-3.1208302446256386E-2</v>
      </c>
      <c r="X17" s="6">
        <f t="shared" si="1"/>
        <v>-2.2632968691059796E-3</v>
      </c>
      <c r="Y17" s="6">
        <f t="shared" si="1"/>
        <v>-3.4702974540674836E-2</v>
      </c>
      <c r="Z17" s="6">
        <f t="shared" si="1"/>
        <v>6.339598889728526E-2</v>
      </c>
      <c r="AA17" s="6">
        <f t="shared" si="1"/>
        <v>-9.2204813164199817E-2</v>
      </c>
      <c r="AB17" s="6">
        <f t="shared" si="1"/>
        <v>-5.6654531683737797E-2</v>
      </c>
      <c r="AC17" s="6">
        <f t="shared" si="1"/>
        <v>3.0104629754367007E-2</v>
      </c>
      <c r="AD17" s="6">
        <f t="shared" si="1"/>
        <v>4.4438002102834773E-2</v>
      </c>
      <c r="AE17" s="6">
        <f t="shared" si="1"/>
        <v>-1.8638259260746137E-2</v>
      </c>
      <c r="AG17" s="4" t="s">
        <v>16</v>
      </c>
      <c r="AH17" s="6">
        <v>2.2063199109992011E-2</v>
      </c>
      <c r="AI17" s="6">
        <v>-3.9637212181722628E-2</v>
      </c>
      <c r="AJ17" s="6">
        <v>1.8917700948622634E-2</v>
      </c>
      <c r="AK17" s="6">
        <v>5.1088859746440257E-3</v>
      </c>
      <c r="AL17" s="6">
        <v>4.3877416680894983E-3</v>
      </c>
      <c r="AM17" s="6">
        <v>2.6906001497120784E-2</v>
      </c>
      <c r="AN17" s="6">
        <v>3.712841892264551E-3</v>
      </c>
      <c r="AO17" s="6">
        <v>1.1986720433619664E-2</v>
      </c>
      <c r="AP17" s="6">
        <v>6.746889661541608E-2</v>
      </c>
      <c r="AQ17" s="6">
        <v>1.3172664700031431E-2</v>
      </c>
      <c r="AR17" s="6">
        <v>3.7066551793324297E-3</v>
      </c>
      <c r="AS17" s="6">
        <v>1.2728634580117649E-2</v>
      </c>
      <c r="AT17" s="6">
        <v>1.7041613716115584E-2</v>
      </c>
      <c r="AU17" s="6">
        <v>1.4695760728954354E-2</v>
      </c>
      <c r="AV17" s="6">
        <v>2.0855335773897941E-2</v>
      </c>
      <c r="AX17" s="4" t="s">
        <v>64</v>
      </c>
      <c r="AY17" s="6">
        <v>0.13375766342745293</v>
      </c>
    </row>
    <row r="18" spans="1:51" x14ac:dyDescent="0.3">
      <c r="A18" s="20">
        <v>609.73500000000001</v>
      </c>
      <c r="B18" s="20">
        <v>2.0000000000000001E-4</v>
      </c>
      <c r="C18" s="20">
        <v>8611.1504000000004</v>
      </c>
      <c r="D18" s="20">
        <v>800.90150000000006</v>
      </c>
      <c r="E18" s="20">
        <v>151.55000000000001</v>
      </c>
      <c r="F18" s="20">
        <v>48.24</v>
      </c>
      <c r="G18" s="20">
        <v>1313.3</v>
      </c>
      <c r="H18" s="20">
        <v>777.29</v>
      </c>
      <c r="I18" s="20">
        <v>6.7225000000000001</v>
      </c>
      <c r="J18" s="20">
        <v>57.334600000000002</v>
      </c>
      <c r="K18" s="20">
        <v>5911.0244000000002</v>
      </c>
      <c r="L18" s="20">
        <v>25.924499999999998</v>
      </c>
      <c r="M18" s="20">
        <v>202.25360000000001</v>
      </c>
      <c r="N18" s="20">
        <v>523.01949999999999</v>
      </c>
      <c r="O18" s="20">
        <v>222.18539999999999</v>
      </c>
      <c r="Q18" s="6">
        <f t="shared" si="3"/>
        <v>5.9538952373008547E-2</v>
      </c>
      <c r="R18" s="6">
        <f t="shared" si="1"/>
        <v>0</v>
      </c>
      <c r="S18" s="6">
        <f t="shared" si="1"/>
        <v>-1.992326557730828E-2</v>
      </c>
      <c r="T18" s="6">
        <f t="shared" si="1"/>
        <v>-5.365032817322235E-2</v>
      </c>
      <c r="U18" s="6">
        <f t="shared" si="1"/>
        <v>3.8725154215215829E-2</v>
      </c>
      <c r="V18" s="6">
        <f t="shared" si="1"/>
        <v>7.9194630872483129E-2</v>
      </c>
      <c r="W18" s="6">
        <f t="shared" si="1"/>
        <v>4.8970847042619781E-3</v>
      </c>
      <c r="X18" s="6">
        <f t="shared" si="1"/>
        <v>1.3349846815722488E-2</v>
      </c>
      <c r="Y18" s="6">
        <f t="shared" si="1"/>
        <v>-5.0321912232664801E-3</v>
      </c>
      <c r="Z18" s="6">
        <f t="shared" si="1"/>
        <v>-1.3481170237843232E-2</v>
      </c>
      <c r="AA18" s="6">
        <f t="shared" si="1"/>
        <v>-1.2464266715811023E-2</v>
      </c>
      <c r="AB18" s="6">
        <f t="shared" si="1"/>
        <v>-1.8193592855871521E-2</v>
      </c>
      <c r="AC18" s="6">
        <f t="shared" si="1"/>
        <v>-7.1908915159988984E-2</v>
      </c>
      <c r="AD18" s="6">
        <f t="shared" si="1"/>
        <v>2.2358318734809313E-2</v>
      </c>
      <c r="AE18" s="6">
        <f t="shared" si="1"/>
        <v>-2.2674388427563752E-2</v>
      </c>
      <c r="AG18" s="4" t="s">
        <v>18</v>
      </c>
      <c r="AH18" s="6">
        <v>8.7589625151830233E-2</v>
      </c>
      <c r="AI18" s="6">
        <v>3.4677787442349027E-2</v>
      </c>
      <c r="AJ18" s="6">
        <v>2.5834988557979249E-2</v>
      </c>
      <c r="AK18" s="6">
        <v>1.0756585896698583E-2</v>
      </c>
      <c r="AL18" s="6">
        <v>1.243223721007761E-2</v>
      </c>
      <c r="AM18" s="6">
        <v>6.0141339733140953E-2</v>
      </c>
      <c r="AN18" s="6">
        <v>-9.3234506444974889E-3</v>
      </c>
      <c r="AO18" s="6">
        <v>1.9916126153092392E-2</v>
      </c>
      <c r="AP18" s="6">
        <v>1.3172664700031431E-2</v>
      </c>
      <c r="AQ18" s="6">
        <v>6.5586628638085648E-2</v>
      </c>
      <c r="AR18" s="6">
        <v>2.0164173640273312E-3</v>
      </c>
      <c r="AS18" s="6">
        <v>1.2300002660535641E-2</v>
      </c>
      <c r="AT18" s="6">
        <v>3.1690424899430684E-2</v>
      </c>
      <c r="AU18" s="6">
        <v>2.0225251360330404E-2</v>
      </c>
      <c r="AV18" s="6">
        <v>4.7022876137128758E-2</v>
      </c>
      <c r="AX18" s="4" t="s">
        <v>11</v>
      </c>
      <c r="AY18" s="6">
        <v>0.23613735585422868</v>
      </c>
    </row>
    <row r="19" spans="1:51" x14ac:dyDescent="0.3">
      <c r="A19" s="20">
        <v>700.97199999999998</v>
      </c>
      <c r="B19" s="20">
        <v>2.0000000000000001E-4</v>
      </c>
      <c r="C19" s="20">
        <v>8638</v>
      </c>
      <c r="D19" s="20">
        <v>771.97</v>
      </c>
      <c r="E19" s="20">
        <v>164.15</v>
      </c>
      <c r="F19" s="20">
        <v>46.86</v>
      </c>
      <c r="G19" s="20">
        <v>1271.5</v>
      </c>
      <c r="H19" s="20">
        <v>784.54</v>
      </c>
      <c r="I19" s="20">
        <v>6.5008999999999997</v>
      </c>
      <c r="J19" s="20">
        <v>59.633499999999998</v>
      </c>
      <c r="K19" s="20">
        <v>6419.0731999999998</v>
      </c>
      <c r="L19" s="20">
        <v>24.2712</v>
      </c>
      <c r="M19" s="20">
        <v>203.7201</v>
      </c>
      <c r="N19" s="20">
        <v>509.14409999999998</v>
      </c>
      <c r="O19" s="20">
        <v>243.9502</v>
      </c>
      <c r="Q19" s="6">
        <f t="shared" si="3"/>
        <v>0.1496338573314635</v>
      </c>
      <c r="R19" s="6">
        <f t="shared" si="1"/>
        <v>0</v>
      </c>
      <c r="S19" s="6">
        <f t="shared" si="1"/>
        <v>3.1180038383720188E-3</v>
      </c>
      <c r="T19" s="6">
        <f t="shared" si="1"/>
        <v>-3.6123668141463172E-2</v>
      </c>
      <c r="U19" s="6">
        <f t="shared" si="1"/>
        <v>8.3140877598152363E-2</v>
      </c>
      <c r="V19" s="6">
        <f t="shared" si="1"/>
        <v>-2.8606965174129417E-2</v>
      </c>
      <c r="W19" s="6">
        <f t="shared" si="1"/>
        <v>-3.1828218990329615E-2</v>
      </c>
      <c r="X19" s="6">
        <f t="shared" si="1"/>
        <v>9.3272781072701871E-3</v>
      </c>
      <c r="Y19" s="6">
        <f t="shared" si="1"/>
        <v>-3.2963927110450042E-2</v>
      </c>
      <c r="Z19" s="6">
        <f t="shared" si="1"/>
        <v>4.0096207176818055E-2</v>
      </c>
      <c r="AA19" s="6">
        <f t="shared" si="1"/>
        <v>8.594936606927206E-2</v>
      </c>
      <c r="AB19" s="6">
        <f t="shared" si="1"/>
        <v>-6.3773650407915272E-2</v>
      </c>
      <c r="AC19" s="6">
        <f t="shared" si="1"/>
        <v>7.2507980080454004E-3</v>
      </c>
      <c r="AD19" s="6">
        <f t="shared" si="1"/>
        <v>-2.6529412383285877E-2</v>
      </c>
      <c r="AE19" s="6">
        <f t="shared" si="1"/>
        <v>9.7957831612698332E-2</v>
      </c>
      <c r="AG19" s="4" t="s">
        <v>20</v>
      </c>
      <c r="AH19" s="6">
        <v>1.9321241295639783E-2</v>
      </c>
      <c r="AI19" s="6">
        <v>-0.15162389384642649</v>
      </c>
      <c r="AJ19" s="6">
        <v>1.7727846397644072E-2</v>
      </c>
      <c r="AK19" s="6">
        <v>2.9937329149388146E-2</v>
      </c>
      <c r="AL19" s="6">
        <v>8.4764234956874775E-3</v>
      </c>
      <c r="AM19" s="6">
        <v>-3.2636501472215376E-2</v>
      </c>
      <c r="AN19" s="6">
        <v>3.3025294723673221E-3</v>
      </c>
      <c r="AO19" s="6">
        <v>2.5153271953981563E-3</v>
      </c>
      <c r="AP19" s="6">
        <v>3.7066551793324297E-3</v>
      </c>
      <c r="AQ19" s="6">
        <v>2.0164173640273312E-3</v>
      </c>
      <c r="AR19" s="6">
        <v>5.8483858117630773E-2</v>
      </c>
      <c r="AS19" s="6">
        <v>1.5669143270098315E-2</v>
      </c>
      <c r="AT19" s="6">
        <v>2.3304419786358378E-2</v>
      </c>
      <c r="AU19" s="6">
        <v>1.7026646897080232E-2</v>
      </c>
      <c r="AV19" s="6">
        <v>2.8745606109646969E-2</v>
      </c>
      <c r="AX19" s="4" t="s">
        <v>12</v>
      </c>
      <c r="AY19" s="6">
        <v>8.9868282706137698E-2</v>
      </c>
    </row>
    <row r="20" spans="1:51" x14ac:dyDescent="0.3">
      <c r="A20" s="20">
        <v>745.69100000000003</v>
      </c>
      <c r="B20" s="20">
        <v>2.0000000000000001E-4</v>
      </c>
      <c r="C20" s="20">
        <v>8224.5</v>
      </c>
      <c r="D20" s="20">
        <v>778.89139999999998</v>
      </c>
      <c r="E20" s="20">
        <v>147.5</v>
      </c>
      <c r="F20" s="20">
        <v>49.44</v>
      </c>
      <c r="G20" s="20">
        <v>1170.8</v>
      </c>
      <c r="H20" s="20">
        <v>758.04</v>
      </c>
      <c r="I20" s="20">
        <v>6.2331000000000003</v>
      </c>
      <c r="J20" s="20">
        <v>69.528899999999993</v>
      </c>
      <c r="K20" s="20">
        <v>5779.4862999999996</v>
      </c>
      <c r="L20" s="20">
        <v>24.600300000000001</v>
      </c>
      <c r="M20" s="20">
        <v>194.8372</v>
      </c>
      <c r="N20" s="20">
        <v>477.8218</v>
      </c>
      <c r="O20" s="20">
        <v>233.99299999999999</v>
      </c>
      <c r="Q20" s="6">
        <f t="shared" si="3"/>
        <v>6.3795700826851931E-2</v>
      </c>
      <c r="R20" s="6">
        <f t="shared" si="3"/>
        <v>0</v>
      </c>
      <c r="S20" s="6">
        <f t="shared" si="3"/>
        <v>-4.7869877286408902E-2</v>
      </c>
      <c r="T20" s="6">
        <f t="shared" si="3"/>
        <v>8.9658924569606668E-3</v>
      </c>
      <c r="U20" s="6">
        <f t="shared" si="3"/>
        <v>-0.1014316174230887</v>
      </c>
      <c r="V20" s="6">
        <f t="shared" si="3"/>
        <v>5.5057618437900135E-2</v>
      </c>
      <c r="W20" s="6">
        <f t="shared" si="3"/>
        <v>-7.9197797876523812E-2</v>
      </c>
      <c r="X20" s="6">
        <f t="shared" si="3"/>
        <v>-3.3777755117648578E-2</v>
      </c>
      <c r="Y20" s="6">
        <f t="shared" si="3"/>
        <v>-4.1194296174375755E-2</v>
      </c>
      <c r="Z20" s="6">
        <f t="shared" si="3"/>
        <v>0.1659369314227741</v>
      </c>
      <c r="AA20" s="6">
        <f t="shared" si="3"/>
        <v>-9.9638511677978769E-2</v>
      </c>
      <c r="AB20" s="6">
        <f t="shared" si="3"/>
        <v>1.3559280134480378E-2</v>
      </c>
      <c r="AC20" s="6">
        <f t="shared" si="3"/>
        <v>-4.3603453954715321E-2</v>
      </c>
      <c r="AD20" s="6">
        <f t="shared" si="3"/>
        <v>-6.1519518737426226E-2</v>
      </c>
      <c r="AE20" s="6">
        <f t="shared" si="3"/>
        <v>-4.0816527307622641E-2</v>
      </c>
      <c r="AG20" s="4" t="s">
        <v>22</v>
      </c>
      <c r="AH20" s="6">
        <v>2.9487841613653934E-2</v>
      </c>
      <c r="AI20" s="6">
        <v>2.4353367607670515E-2</v>
      </c>
      <c r="AJ20" s="6">
        <v>8.9687434990714243E-3</v>
      </c>
      <c r="AK20" s="6">
        <v>7.9444416342734671E-3</v>
      </c>
      <c r="AL20" s="6">
        <v>1.302483404323468E-2</v>
      </c>
      <c r="AM20" s="6">
        <v>-1.9893206023516068E-2</v>
      </c>
      <c r="AN20" s="6">
        <v>2.5374816045765089E-3</v>
      </c>
      <c r="AO20" s="6">
        <v>9.7773461505155576E-3</v>
      </c>
      <c r="AP20" s="6">
        <v>1.2728634580117649E-2</v>
      </c>
      <c r="AQ20" s="6">
        <v>1.2300002660535641E-2</v>
      </c>
      <c r="AR20" s="6">
        <v>1.5669143270098315E-2</v>
      </c>
      <c r="AS20" s="6">
        <v>5.715090971534631E-2</v>
      </c>
      <c r="AT20" s="6">
        <v>1.7026557689456694E-2</v>
      </c>
      <c r="AU20" s="6">
        <v>1.3676574250347781E-2</v>
      </c>
      <c r="AV20" s="6">
        <v>5.0389999868069605E-3</v>
      </c>
      <c r="AX20" s="4" t="s">
        <v>13</v>
      </c>
      <c r="AY20" s="6">
        <v>0.2996925750854213</v>
      </c>
    </row>
    <row r="21" spans="1:51" x14ac:dyDescent="0.3">
      <c r="A21" s="20">
        <v>963.74300000000005</v>
      </c>
      <c r="B21" s="20">
        <v>2.0000000000000001E-4</v>
      </c>
      <c r="C21" s="20">
        <v>8185.7997999999998</v>
      </c>
      <c r="D21" s="20">
        <v>769.03830000000005</v>
      </c>
      <c r="E21" s="20">
        <v>137.05000000000001</v>
      </c>
      <c r="F21" s="20">
        <v>53.72</v>
      </c>
      <c r="G21" s="20">
        <v>1150</v>
      </c>
      <c r="H21" s="20">
        <v>771.82</v>
      </c>
      <c r="I21" s="20">
        <v>6.3837000000000002</v>
      </c>
      <c r="J21" s="20">
        <v>74.836600000000004</v>
      </c>
      <c r="K21" s="20">
        <v>5539.3364000000001</v>
      </c>
      <c r="L21" s="20">
        <v>25.122</v>
      </c>
      <c r="M21" s="20">
        <v>202.50489999999999</v>
      </c>
      <c r="N21" s="20">
        <v>522.3922</v>
      </c>
      <c r="O21" s="20">
        <v>224.96109999999999</v>
      </c>
      <c r="Q21" s="6">
        <f t="shared" si="3"/>
        <v>0.29241602755028562</v>
      </c>
      <c r="R21" s="6">
        <f t="shared" si="3"/>
        <v>0</v>
      </c>
      <c r="S21" s="6">
        <f t="shared" si="3"/>
        <v>-4.7054775366284218E-3</v>
      </c>
      <c r="T21" s="6">
        <f t="shared" si="3"/>
        <v>-1.2650158931013955E-2</v>
      </c>
      <c r="U21" s="6">
        <f t="shared" si="3"/>
        <v>-7.0847457627118526E-2</v>
      </c>
      <c r="V21" s="6">
        <f t="shared" si="3"/>
        <v>8.6569579288025889E-2</v>
      </c>
      <c r="W21" s="6">
        <f t="shared" si="3"/>
        <v>-1.7765630338230198E-2</v>
      </c>
      <c r="X21" s="6">
        <f t="shared" si="3"/>
        <v>1.8178460239565375E-2</v>
      </c>
      <c r="Y21" s="6">
        <f t="shared" si="3"/>
        <v>2.4161332242383482E-2</v>
      </c>
      <c r="Z21" s="6">
        <f t="shared" si="3"/>
        <v>7.6338040728388012E-2</v>
      </c>
      <c r="AA21" s="6">
        <f t="shared" si="3"/>
        <v>-4.1552118568046303E-2</v>
      </c>
      <c r="AB21" s="6">
        <f t="shared" si="3"/>
        <v>2.1207058450506633E-2</v>
      </c>
      <c r="AC21" s="6">
        <f t="shared" si="3"/>
        <v>3.9354394335373355E-2</v>
      </c>
      <c r="AD21" s="6">
        <f t="shared" si="3"/>
        <v>9.3278289102757483E-2</v>
      </c>
      <c r="AE21" s="6">
        <f t="shared" si="3"/>
        <v>-3.8599017919339507E-2</v>
      </c>
      <c r="AG21" s="4" t="s">
        <v>17</v>
      </c>
      <c r="AH21" s="6">
        <v>6.811598626836704E-2</v>
      </c>
      <c r="AI21" s="6">
        <v>5.0854298577168972E-2</v>
      </c>
      <c r="AJ21" s="6">
        <v>3.0476971559825421E-2</v>
      </c>
      <c r="AK21" s="6">
        <v>2.2975153716411446E-2</v>
      </c>
      <c r="AL21" s="6">
        <v>1.1088706732924553E-2</v>
      </c>
      <c r="AM21" s="6">
        <v>3.7251348289152476E-2</v>
      </c>
      <c r="AN21" s="6">
        <v>-2.9324304515582341E-3</v>
      </c>
      <c r="AO21" s="6">
        <v>1.6879581167732902E-2</v>
      </c>
      <c r="AP21" s="6">
        <v>1.7041613716115584E-2</v>
      </c>
      <c r="AQ21" s="6">
        <v>3.1690424899430684E-2</v>
      </c>
      <c r="AR21" s="6">
        <v>2.3304419786358378E-2</v>
      </c>
      <c r="AS21" s="6">
        <v>1.7026557689456694E-2</v>
      </c>
      <c r="AT21" s="6">
        <v>6.1364594224294473E-2</v>
      </c>
      <c r="AU21" s="6">
        <v>2.0288549785373464E-2</v>
      </c>
      <c r="AV21" s="6">
        <v>4.764544595132806E-2</v>
      </c>
      <c r="AX21" s="4" t="s">
        <v>16</v>
      </c>
      <c r="AY21" s="6">
        <v>0.24615393406231834</v>
      </c>
    </row>
    <row r="22" spans="1:51" x14ac:dyDescent="0.3">
      <c r="A22" s="20">
        <v>1179.97</v>
      </c>
      <c r="B22" s="20">
        <v>2.0000000000000001E-4</v>
      </c>
      <c r="C22" s="20">
        <v>8879.5995999999996</v>
      </c>
      <c r="D22" s="20">
        <v>805.84540000000004</v>
      </c>
      <c r="E22" s="20">
        <v>140.69999999999999</v>
      </c>
      <c r="F22" s="20">
        <v>54.01</v>
      </c>
      <c r="G22" s="20">
        <v>1252.5999999999999</v>
      </c>
      <c r="H22" s="20">
        <v>823.21</v>
      </c>
      <c r="I22" s="20">
        <v>6.5171999999999999</v>
      </c>
      <c r="J22" s="20">
        <v>79.026700000000005</v>
      </c>
      <c r="K22" s="20">
        <v>5761.4731000000002</v>
      </c>
      <c r="L22" s="20">
        <v>26.390499999999999</v>
      </c>
      <c r="M22" s="20">
        <v>219.7261</v>
      </c>
      <c r="N22" s="20">
        <v>597.51250000000005</v>
      </c>
      <c r="O22" s="20">
        <v>243.50960000000001</v>
      </c>
      <c r="Q22" s="6">
        <f t="shared" si="3"/>
        <v>0.22436168148562419</v>
      </c>
      <c r="R22" s="6">
        <f t="shared" si="3"/>
        <v>0</v>
      </c>
      <c r="S22" s="6">
        <f t="shared" si="3"/>
        <v>8.4756507238302969E-2</v>
      </c>
      <c r="T22" s="6">
        <f t="shared" si="3"/>
        <v>4.7861205352191183E-2</v>
      </c>
      <c r="U22" s="6">
        <f t="shared" si="3"/>
        <v>2.6632615833637185E-2</v>
      </c>
      <c r="V22" s="6">
        <f t="shared" si="3"/>
        <v>5.398361876396196E-3</v>
      </c>
      <c r="W22" s="6">
        <f t="shared" si="3"/>
        <v>8.9217391304347693E-2</v>
      </c>
      <c r="X22" s="6">
        <f t="shared" si="3"/>
        <v>6.6582882019123657E-2</v>
      </c>
      <c r="Y22" s="6">
        <f t="shared" si="3"/>
        <v>2.0912636872033374E-2</v>
      </c>
      <c r="Z22" s="6">
        <f t="shared" si="3"/>
        <v>5.5989983510742025E-2</v>
      </c>
      <c r="AA22" s="6">
        <f t="shared" si="3"/>
        <v>4.0101680771725601E-2</v>
      </c>
      <c r="AB22" s="6">
        <f t="shared" si="3"/>
        <v>5.0493591274580085E-2</v>
      </c>
      <c r="AC22" s="6">
        <f t="shared" si="3"/>
        <v>8.5040905183035198E-2</v>
      </c>
      <c r="AD22" s="6">
        <f t="shared" si="3"/>
        <v>0.1438005774205664</v>
      </c>
      <c r="AE22" s="6">
        <f t="shared" si="3"/>
        <v>8.2452032818118415E-2</v>
      </c>
      <c r="AG22" s="4" t="s">
        <v>24</v>
      </c>
      <c r="AH22" s="6">
        <v>1.5472995427660036E-2</v>
      </c>
      <c r="AI22" s="6">
        <v>-9.875173926645063E-2</v>
      </c>
      <c r="AJ22" s="6">
        <v>2.7537338100011299E-2</v>
      </c>
      <c r="AK22" s="6">
        <v>2.1734890650659932E-2</v>
      </c>
      <c r="AL22" s="6">
        <v>9.9559391994990445E-3</v>
      </c>
      <c r="AM22" s="6">
        <v>-1.5730190704071857E-3</v>
      </c>
      <c r="AN22" s="6">
        <v>-3.2324302086422919E-3</v>
      </c>
      <c r="AO22" s="6">
        <v>1.5197551099588582E-2</v>
      </c>
      <c r="AP22" s="6">
        <v>1.4695760728954354E-2</v>
      </c>
      <c r="AQ22" s="6">
        <v>2.0225251360330404E-2</v>
      </c>
      <c r="AR22" s="6">
        <v>1.7026646897080232E-2</v>
      </c>
      <c r="AS22" s="6">
        <v>1.3676574250347781E-2</v>
      </c>
      <c r="AT22" s="6">
        <v>2.0288549785373464E-2</v>
      </c>
      <c r="AU22" s="6">
        <v>9.0589232252217211E-2</v>
      </c>
      <c r="AV22" s="6">
        <v>2.175498933222459E-2</v>
      </c>
      <c r="AX22" s="4" t="s">
        <v>18</v>
      </c>
      <c r="AY22" s="6">
        <v>0.2011381755651778</v>
      </c>
    </row>
    <row r="23" spans="1:51" x14ac:dyDescent="0.3">
      <c r="A23" s="20">
        <v>1071.79</v>
      </c>
      <c r="B23" s="20">
        <v>2.9999999999999997E-4</v>
      </c>
      <c r="C23" s="20">
        <v>9173.75</v>
      </c>
      <c r="D23" s="20">
        <v>848.51549999999997</v>
      </c>
      <c r="E23" s="20">
        <v>139.30000000000001</v>
      </c>
      <c r="F23" s="20">
        <v>50.6</v>
      </c>
      <c r="G23" s="20">
        <v>1247.3</v>
      </c>
      <c r="H23" s="20">
        <v>829.56</v>
      </c>
      <c r="I23" s="20">
        <v>6.8013000000000003</v>
      </c>
      <c r="J23" s="20">
        <v>76.602400000000003</v>
      </c>
      <c r="K23" s="20">
        <v>6154.2772999999997</v>
      </c>
      <c r="L23" s="20">
        <v>26.744399999999999</v>
      </c>
      <c r="M23" s="20">
        <v>234.89400000000001</v>
      </c>
      <c r="N23" s="20">
        <v>637.49789999999996</v>
      </c>
      <c r="O23" s="20">
        <v>243.9502</v>
      </c>
      <c r="Q23" s="6">
        <f t="shared" si="3"/>
        <v>-9.1680296956702323E-2</v>
      </c>
      <c r="R23" s="6">
        <f t="shared" si="3"/>
        <v>0.49999999999999978</v>
      </c>
      <c r="S23" s="6">
        <f t="shared" si="3"/>
        <v>3.3126538723660559E-2</v>
      </c>
      <c r="T23" s="6">
        <f t="shared" si="3"/>
        <v>5.2950727273494369E-2</v>
      </c>
      <c r="U23" s="6">
        <f t="shared" si="3"/>
        <v>-9.9502487562187492E-3</v>
      </c>
      <c r="V23" s="6">
        <f t="shared" si="3"/>
        <v>-6.3136456211812519E-2</v>
      </c>
      <c r="W23" s="6">
        <f t="shared" si="3"/>
        <v>-4.2311991058597842E-3</v>
      </c>
      <c r="X23" s="6">
        <f t="shared" si="3"/>
        <v>7.7137061017236164E-3</v>
      </c>
      <c r="Y23" s="6">
        <f t="shared" si="3"/>
        <v>4.359234026882719E-2</v>
      </c>
      <c r="Z23" s="6">
        <f t="shared" si="3"/>
        <v>-3.0676973731662893E-2</v>
      </c>
      <c r="AA23" s="6">
        <f t="shared" si="3"/>
        <v>6.8177737391501347E-2</v>
      </c>
      <c r="AB23" s="6">
        <f t="shared" si="3"/>
        <v>1.3410128644777419E-2</v>
      </c>
      <c r="AC23" s="6">
        <f t="shared" si="3"/>
        <v>6.9030943524688304E-2</v>
      </c>
      <c r="AD23" s="6">
        <f t="shared" si="3"/>
        <v>6.691977155289619E-2</v>
      </c>
      <c r="AE23" s="6">
        <f t="shared" si="3"/>
        <v>1.80937425054295E-3</v>
      </c>
      <c r="AG23" s="4" t="s">
        <v>15</v>
      </c>
      <c r="AH23" s="6">
        <v>0.11527839006159904</v>
      </c>
      <c r="AI23" s="6">
        <v>0.13669078833803081</v>
      </c>
      <c r="AJ23" s="6">
        <v>4.7289184257725762E-2</v>
      </c>
      <c r="AK23" s="6">
        <v>2.235586883780356E-2</v>
      </c>
      <c r="AL23" s="6">
        <v>4.2592831915802362E-2</v>
      </c>
      <c r="AM23" s="6">
        <v>3.8648550637970888E-2</v>
      </c>
      <c r="AN23" s="6">
        <v>-4.8958451292114491E-3</v>
      </c>
      <c r="AO23" s="6">
        <v>3.2459731416357274E-2</v>
      </c>
      <c r="AP23" s="6">
        <v>2.0855335773897941E-2</v>
      </c>
      <c r="AQ23" s="6">
        <v>4.7022876137128758E-2</v>
      </c>
      <c r="AR23" s="6">
        <v>2.8745606109646969E-2</v>
      </c>
      <c r="AS23" s="6">
        <v>5.0389999868069605E-3</v>
      </c>
      <c r="AT23" s="6">
        <v>4.764544595132806E-2</v>
      </c>
      <c r="AU23" s="6">
        <v>2.175498933222459E-2</v>
      </c>
      <c r="AV23" s="6">
        <v>0.1214931051759649</v>
      </c>
      <c r="AX23" s="4" t="s">
        <v>20</v>
      </c>
      <c r="AY23" s="6">
        <v>0.21293496076887458</v>
      </c>
    </row>
    <row r="24" spans="1:51" x14ac:dyDescent="0.3">
      <c r="A24" s="20">
        <v>1347.89</v>
      </c>
      <c r="B24" s="20">
        <v>6.9999999999999999E-4</v>
      </c>
      <c r="C24" s="20">
        <v>9304.0498000000007</v>
      </c>
      <c r="D24" s="20">
        <v>870.10640000000001</v>
      </c>
      <c r="E24" s="20">
        <v>131.05000000000001</v>
      </c>
      <c r="F24" s="20">
        <v>49.33</v>
      </c>
      <c r="G24" s="20">
        <v>1266.0999999999999</v>
      </c>
      <c r="H24" s="20">
        <v>905.96</v>
      </c>
      <c r="I24" s="20">
        <v>6.2675000000000001</v>
      </c>
      <c r="J24" s="20">
        <v>75.869799999999998</v>
      </c>
      <c r="K24" s="20">
        <v>6170.0293000000001</v>
      </c>
      <c r="L24" s="20">
        <v>26.517700000000001</v>
      </c>
      <c r="M24" s="20">
        <v>232.9666</v>
      </c>
      <c r="N24" s="20">
        <v>673.3569</v>
      </c>
      <c r="O24" s="20">
        <v>245.4041</v>
      </c>
      <c r="Q24" s="6">
        <f t="shared" si="3"/>
        <v>0.25760643409623163</v>
      </c>
      <c r="R24" s="6">
        <f t="shared" si="3"/>
        <v>1.3333333333333335</v>
      </c>
      <c r="S24" s="6">
        <f t="shared" si="3"/>
        <v>1.4203548167325275E-2</v>
      </c>
      <c r="T24" s="6">
        <f t="shared" si="3"/>
        <v>2.5445498638504649E-2</v>
      </c>
      <c r="U24" s="6">
        <f t="shared" si="3"/>
        <v>-5.9224694903086905E-2</v>
      </c>
      <c r="V24" s="6">
        <f t="shared" si="3"/>
        <v>-2.5098814229249089E-2</v>
      </c>
      <c r="W24" s="6">
        <f t="shared" si="3"/>
        <v>1.5072556722520503E-2</v>
      </c>
      <c r="X24" s="6">
        <f t="shared" si="3"/>
        <v>9.2097015285211636E-2</v>
      </c>
      <c r="Y24" s="6">
        <f t="shared" si="3"/>
        <v>-7.8484995515563205E-2</v>
      </c>
      <c r="Z24" s="6">
        <f t="shared" si="3"/>
        <v>-9.56366902342487E-3</v>
      </c>
      <c r="AA24" s="6">
        <f t="shared" si="3"/>
        <v>2.5595206767821121E-3</v>
      </c>
      <c r="AB24" s="6">
        <f t="shared" si="3"/>
        <v>-8.4765408833250566E-3</v>
      </c>
      <c r="AC24" s="6">
        <f t="shared" si="3"/>
        <v>-8.2054032882917793E-3</v>
      </c>
      <c r="AD24" s="6">
        <f t="shared" si="3"/>
        <v>5.6249597057496326E-2</v>
      </c>
      <c r="AE24" s="6">
        <f t="shared" si="3"/>
        <v>5.9598229474704389E-3</v>
      </c>
      <c r="AX24" s="4" t="s">
        <v>22</v>
      </c>
      <c r="AY24" s="6">
        <v>0.13708404028238769</v>
      </c>
    </row>
    <row r="25" spans="1:51" x14ac:dyDescent="0.3">
      <c r="A25" s="20">
        <v>2286.4099000000001</v>
      </c>
      <c r="B25" s="20">
        <v>2.7000000000000001E-3</v>
      </c>
      <c r="C25" s="20">
        <v>9621.25</v>
      </c>
      <c r="D25" s="20">
        <v>992.99789999999996</v>
      </c>
      <c r="E25" s="20">
        <v>129.35</v>
      </c>
      <c r="F25" s="20">
        <v>48.32</v>
      </c>
      <c r="G25" s="20">
        <v>1272</v>
      </c>
      <c r="H25" s="20">
        <v>964.86</v>
      </c>
      <c r="I25" s="20">
        <v>6.5</v>
      </c>
      <c r="J25" s="20">
        <v>72.051900000000003</v>
      </c>
      <c r="K25" s="20">
        <v>6121.5277999999998</v>
      </c>
      <c r="L25" s="20">
        <v>25.524799999999999</v>
      </c>
      <c r="M25" s="20">
        <v>261.29129999999998</v>
      </c>
      <c r="N25" s="20">
        <v>647.05380000000002</v>
      </c>
      <c r="O25" s="20">
        <v>287.65589999999997</v>
      </c>
      <c r="Q25" s="6">
        <f t="shared" si="3"/>
        <v>0.69628819859187319</v>
      </c>
      <c r="R25" s="6">
        <f t="shared" si="3"/>
        <v>2.8571428571428572</v>
      </c>
      <c r="S25" s="6">
        <f t="shared" si="3"/>
        <v>3.4092702298304411E-2</v>
      </c>
      <c r="T25" s="6">
        <f t="shared" si="3"/>
        <v>0.14123732453869997</v>
      </c>
      <c r="U25" s="6">
        <f t="shared" si="3"/>
        <v>-1.2972148035101272E-2</v>
      </c>
      <c r="V25" s="6">
        <f t="shared" si="3"/>
        <v>-2.0474356375430713E-2</v>
      </c>
      <c r="W25" s="6">
        <f t="shared" si="3"/>
        <v>4.6599794644972548E-3</v>
      </c>
      <c r="X25" s="6">
        <f t="shared" si="3"/>
        <v>6.5013907898803458E-2</v>
      </c>
      <c r="Y25" s="6">
        <f t="shared" si="3"/>
        <v>3.7096130833665697E-2</v>
      </c>
      <c r="Z25" s="6">
        <f t="shared" si="3"/>
        <v>-5.0321735394056599E-2</v>
      </c>
      <c r="AA25" s="6">
        <f t="shared" si="3"/>
        <v>-7.8608216657901631E-3</v>
      </c>
      <c r="AB25" s="6">
        <f t="shared" si="3"/>
        <v>-3.7442915486637363E-2</v>
      </c>
      <c r="AC25" s="6">
        <f t="shared" si="3"/>
        <v>0.12158266463948042</v>
      </c>
      <c r="AD25" s="6">
        <f t="shared" si="3"/>
        <v>-3.9062642708495243E-2</v>
      </c>
      <c r="AE25" s="6">
        <f t="shared" si="3"/>
        <v>0.17217234756876509</v>
      </c>
      <c r="AX25" s="4" t="s">
        <v>17</v>
      </c>
      <c r="AY25" s="6">
        <v>6.0162011130710166E-2</v>
      </c>
    </row>
    <row r="26" spans="1:51" x14ac:dyDescent="0.3">
      <c r="A26" s="20">
        <v>2480.8400999999999</v>
      </c>
      <c r="B26" s="20">
        <v>2.5999999999999999E-3</v>
      </c>
      <c r="C26" s="20">
        <v>9520.9004000000004</v>
      </c>
      <c r="D26" s="20">
        <v>1004.7242</v>
      </c>
      <c r="E26" s="20">
        <v>124.05</v>
      </c>
      <c r="F26" s="20">
        <v>46.04</v>
      </c>
      <c r="G26" s="20">
        <v>1240.7</v>
      </c>
      <c r="H26" s="20">
        <v>908.73</v>
      </c>
      <c r="I26" s="20">
        <v>6.5636000000000001</v>
      </c>
      <c r="J26" s="20">
        <v>80.164900000000003</v>
      </c>
      <c r="K26" s="20">
        <v>6242.3320000000003</v>
      </c>
      <c r="L26" s="20">
        <v>26.527699999999999</v>
      </c>
      <c r="M26" s="20">
        <v>271.22179999999997</v>
      </c>
      <c r="N26" s="20">
        <v>666.02110000000005</v>
      </c>
      <c r="O26" s="20">
        <v>281.23660000000001</v>
      </c>
      <c r="Q26" s="6">
        <f t="shared" si="3"/>
        <v>8.5037332982156766E-2</v>
      </c>
      <c r="R26" s="6">
        <f t="shared" si="3"/>
        <v>-3.703703703703709E-2</v>
      </c>
      <c r="S26" s="6">
        <f t="shared" si="3"/>
        <v>-1.0429996102377492E-2</v>
      </c>
      <c r="T26" s="6">
        <f t="shared" si="3"/>
        <v>1.1808987712864205E-2</v>
      </c>
      <c r="U26" s="6">
        <f t="shared" si="3"/>
        <v>-4.0974101275608743E-2</v>
      </c>
      <c r="V26" s="6">
        <f t="shared" si="3"/>
        <v>-4.718543046357615E-2</v>
      </c>
      <c r="W26" s="6">
        <f t="shared" si="3"/>
        <v>-2.4606918238993636E-2</v>
      </c>
      <c r="X26" s="6">
        <f t="shared" si="3"/>
        <v>-5.8174242895342343E-2</v>
      </c>
      <c r="Y26" s="6">
        <f t="shared" si="3"/>
        <v>9.7846153846155026E-3</v>
      </c>
      <c r="Z26" s="6">
        <f t="shared" si="3"/>
        <v>0.11259939016181386</v>
      </c>
      <c r="AA26" s="6">
        <f t="shared" si="3"/>
        <v>1.9734321879580463E-2</v>
      </c>
      <c r="AB26" s="6">
        <f t="shared" si="3"/>
        <v>3.9291199147495792E-2</v>
      </c>
      <c r="AC26" s="6">
        <f t="shared" si="3"/>
        <v>3.8005475115321374E-2</v>
      </c>
      <c r="AD26" s="6">
        <f t="shared" si="3"/>
        <v>2.9313327578015969E-2</v>
      </c>
      <c r="AE26" s="6">
        <f t="shared" si="3"/>
        <v>-2.231589896122399E-2</v>
      </c>
      <c r="AH26" s="4" t="s">
        <v>1</v>
      </c>
      <c r="AI26" s="4" t="s">
        <v>3</v>
      </c>
      <c r="AJ26" s="4" t="s">
        <v>5</v>
      </c>
      <c r="AK26" s="4" t="s">
        <v>63</v>
      </c>
      <c r="AL26" s="4" t="s">
        <v>64</v>
      </c>
      <c r="AM26" s="4" t="s">
        <v>11</v>
      </c>
      <c r="AN26" s="4" t="s">
        <v>12</v>
      </c>
      <c r="AO26" s="4" t="s">
        <v>13</v>
      </c>
      <c r="AP26" s="4" t="s">
        <v>16</v>
      </c>
      <c r="AQ26" s="4" t="s">
        <v>18</v>
      </c>
      <c r="AR26" s="4" t="s">
        <v>20</v>
      </c>
      <c r="AS26" s="4" t="s">
        <v>22</v>
      </c>
      <c r="AT26" s="4" t="s">
        <v>17</v>
      </c>
      <c r="AU26" s="4" t="s">
        <v>24</v>
      </c>
      <c r="AV26" s="4" t="s">
        <v>15</v>
      </c>
      <c r="AX26" s="4" t="s">
        <v>24</v>
      </c>
      <c r="AY26" s="6">
        <v>0.34299950974181853</v>
      </c>
    </row>
    <row r="27" spans="1:51" x14ac:dyDescent="0.3">
      <c r="A27" s="20">
        <v>2875.3400999999999</v>
      </c>
      <c r="B27" s="20">
        <v>1.6999999999999999E-3</v>
      </c>
      <c r="C27" s="20">
        <v>10077.0996</v>
      </c>
      <c r="D27" s="20">
        <v>1085.2529</v>
      </c>
      <c r="E27" s="20">
        <v>139.25</v>
      </c>
      <c r="F27" s="20">
        <v>50.17</v>
      </c>
      <c r="G27" s="20">
        <v>1266.5999999999999</v>
      </c>
      <c r="H27" s="20">
        <v>930.5</v>
      </c>
      <c r="I27" s="20">
        <v>6.9044999999999996</v>
      </c>
      <c r="J27" s="20">
        <v>80.515699999999995</v>
      </c>
      <c r="K27" s="20">
        <v>6270.4551000000001</v>
      </c>
      <c r="L27" s="20">
        <v>26.188099999999999</v>
      </c>
      <c r="M27" s="20">
        <v>242.65309999999999</v>
      </c>
      <c r="N27" s="20">
        <v>779.53409999999997</v>
      </c>
      <c r="O27" s="20">
        <v>295.60930000000002</v>
      </c>
      <c r="Q27" s="6">
        <f t="shared" si="3"/>
        <v>0.15901871305611359</v>
      </c>
      <c r="R27" s="6">
        <f t="shared" si="3"/>
        <v>-0.34615384615384615</v>
      </c>
      <c r="S27" s="6">
        <f t="shared" si="3"/>
        <v>5.8418760477737974E-2</v>
      </c>
      <c r="T27" s="6">
        <f t="shared" si="3"/>
        <v>8.0150055109651008E-2</v>
      </c>
      <c r="U27" s="6">
        <f t="shared" si="3"/>
        <v>0.12253123740427241</v>
      </c>
      <c r="V27" s="6">
        <f t="shared" si="3"/>
        <v>8.9704604691572598E-2</v>
      </c>
      <c r="W27" s="6">
        <f t="shared" si="3"/>
        <v>2.0875312323688222E-2</v>
      </c>
      <c r="X27" s="6">
        <f t="shared" si="3"/>
        <v>2.3956510734761682E-2</v>
      </c>
      <c r="Y27" s="6">
        <f t="shared" si="3"/>
        <v>5.1937960875129363E-2</v>
      </c>
      <c r="Z27" s="6">
        <f t="shared" si="3"/>
        <v>4.3759800112017633E-3</v>
      </c>
      <c r="AA27" s="6">
        <f t="shared" si="3"/>
        <v>4.5052233684461651E-3</v>
      </c>
      <c r="AB27" s="6">
        <f t="shared" si="3"/>
        <v>-1.280171292648824E-2</v>
      </c>
      <c r="AC27" s="6">
        <f t="shared" si="3"/>
        <v>-0.10533334709820519</v>
      </c>
      <c r="AD27" s="6">
        <f t="shared" si="3"/>
        <v>0.17043454028708682</v>
      </c>
      <c r="AE27" s="6">
        <f t="shared" si="3"/>
        <v>5.1105368220210279E-2</v>
      </c>
      <c r="AG27" s="4" t="s">
        <v>1</v>
      </c>
      <c r="AH27" s="6">
        <f t="array" ref="AH27:AV41">(MMULT(TRANSPOSE(Q4:AE74-AH3:AV3),Q4:AE74-AH3:AV3)*12/70)*IF(AG27:AG41=AH26:AV26,1,0)</f>
        <v>1.029650652406644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X27" s="4" t="s">
        <v>15</v>
      </c>
      <c r="AY27" s="6">
        <v>0.22283392580373351</v>
      </c>
    </row>
    <row r="28" spans="1:51" x14ac:dyDescent="0.3">
      <c r="A28" s="20">
        <v>4703.3900999999996</v>
      </c>
      <c r="B28" s="20">
        <v>2.0999999999999999E-3</v>
      </c>
      <c r="C28" s="20">
        <v>9917.9004000000004</v>
      </c>
      <c r="D28" s="20">
        <v>1145.3490999999999</v>
      </c>
      <c r="E28" s="20">
        <v>128.15</v>
      </c>
      <c r="F28" s="20">
        <v>47.23</v>
      </c>
      <c r="G28" s="20">
        <v>1316.2</v>
      </c>
      <c r="H28" s="20">
        <v>939.33</v>
      </c>
      <c r="I28" s="20">
        <v>6.5548999999999999</v>
      </c>
      <c r="J28" s="20">
        <v>80.156099999999995</v>
      </c>
      <c r="K28" s="20">
        <v>6598.5640000000003</v>
      </c>
      <c r="L28" s="20">
        <v>26.788399999999999</v>
      </c>
      <c r="M28" s="20">
        <v>240.1011</v>
      </c>
      <c r="N28" s="20">
        <v>775.18679999999995</v>
      </c>
      <c r="O28" s="20">
        <v>291.1644</v>
      </c>
      <c r="Q28" s="6">
        <f t="shared" si="3"/>
        <v>0.63576826963878119</v>
      </c>
      <c r="R28" s="6">
        <f t="shared" si="3"/>
        <v>0.23529411764705888</v>
      </c>
      <c r="S28" s="6">
        <f t="shared" si="3"/>
        <v>-1.5798117148708046E-2</v>
      </c>
      <c r="T28" s="6">
        <f t="shared" si="3"/>
        <v>5.5375295472603669E-2</v>
      </c>
      <c r="U28" s="6">
        <f t="shared" si="3"/>
        <v>-7.9712746858168759E-2</v>
      </c>
      <c r="V28" s="6">
        <f t="shared" si="3"/>
        <v>-5.86007574247559E-2</v>
      </c>
      <c r="W28" s="6">
        <f t="shared" si="3"/>
        <v>3.9159955787146705E-2</v>
      </c>
      <c r="X28" s="6">
        <f t="shared" si="3"/>
        <v>9.4895217624932915E-3</v>
      </c>
      <c r="Y28" s="6">
        <f t="shared" si="3"/>
        <v>-5.0633644724454974E-2</v>
      </c>
      <c r="Z28" s="6">
        <f t="shared" si="3"/>
        <v>-4.4662096957487352E-3</v>
      </c>
      <c r="AA28" s="6">
        <f t="shared" si="3"/>
        <v>5.2326170073365263E-2</v>
      </c>
      <c r="AB28" s="6">
        <f t="shared" si="3"/>
        <v>2.2922625161810206E-2</v>
      </c>
      <c r="AC28" s="6">
        <f t="shared" si="3"/>
        <v>-1.0517071490123153E-2</v>
      </c>
      <c r="AD28" s="6">
        <f t="shared" si="3"/>
        <v>-5.5767925995796608E-3</v>
      </c>
      <c r="AE28" s="6">
        <f t="shared" si="3"/>
        <v>-1.5036401087516582E-2</v>
      </c>
      <c r="AG28" s="4" t="s">
        <v>3</v>
      </c>
      <c r="AH28" s="6">
        <v>0</v>
      </c>
      <c r="AI28" s="6">
        <v>16.638076619688125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</row>
    <row r="29" spans="1:51" x14ac:dyDescent="0.3">
      <c r="A29" s="20">
        <v>4338.71</v>
      </c>
      <c r="B29" s="20">
        <v>1.1000000000000001E-3</v>
      </c>
      <c r="C29" s="20">
        <v>9788.5995999999996</v>
      </c>
      <c r="D29" s="20">
        <v>1102.2958000000001</v>
      </c>
      <c r="E29" s="20">
        <v>128.05000000000001</v>
      </c>
      <c r="F29" s="20">
        <v>51.67</v>
      </c>
      <c r="G29" s="20">
        <v>1281.5</v>
      </c>
      <c r="H29" s="20">
        <v>959.11</v>
      </c>
      <c r="I29" s="20">
        <v>6.3757000000000001</v>
      </c>
      <c r="J29" s="20">
        <v>84.230500000000006</v>
      </c>
      <c r="K29" s="20">
        <v>6701.8208000000004</v>
      </c>
      <c r="L29" s="20">
        <v>28.484500000000001</v>
      </c>
      <c r="M29" s="20">
        <v>219.7276</v>
      </c>
      <c r="N29" s="20">
        <v>759.28930000000003</v>
      </c>
      <c r="O29" s="20">
        <v>270.2099</v>
      </c>
      <c r="Q29" s="6">
        <f t="shared" si="3"/>
        <v>-7.7535584386249301E-2</v>
      </c>
      <c r="R29" s="6">
        <f t="shared" si="3"/>
        <v>-0.47619047619047616</v>
      </c>
      <c r="S29" s="6">
        <f t="shared" si="3"/>
        <v>-1.3037114185982412E-2</v>
      </c>
      <c r="T29" s="6">
        <f t="shared" si="3"/>
        <v>-3.7589674624094793E-2</v>
      </c>
      <c r="U29" s="6">
        <f t="shared" si="3"/>
        <v>-7.8033554428402763E-4</v>
      </c>
      <c r="V29" s="6">
        <f t="shared" si="3"/>
        <v>9.4008045733644074E-2</v>
      </c>
      <c r="W29" s="6">
        <f t="shared" si="3"/>
        <v>-2.6363774502355275E-2</v>
      </c>
      <c r="X29" s="6">
        <f t="shared" si="3"/>
        <v>2.1057562305047295E-2</v>
      </c>
      <c r="Y29" s="6">
        <f t="shared" si="3"/>
        <v>-2.7338327053044287E-2</v>
      </c>
      <c r="Z29" s="6">
        <f t="shared" si="3"/>
        <v>5.0830816369558995E-2</v>
      </c>
      <c r="AA29" s="6">
        <f t="shared" si="3"/>
        <v>1.5648374403885557E-2</v>
      </c>
      <c r="AB29" s="6">
        <f t="shared" si="3"/>
        <v>6.3314718310910845E-2</v>
      </c>
      <c r="AC29" s="6">
        <f t="shared" si="3"/>
        <v>-8.4853838653800473E-2</v>
      </c>
      <c r="AD29" s="6">
        <f t="shared" si="3"/>
        <v>-2.050796014586409E-2</v>
      </c>
      <c r="AE29" s="6">
        <f t="shared" si="3"/>
        <v>-7.1967932892894826E-2</v>
      </c>
      <c r="AG29" s="4" t="s">
        <v>5</v>
      </c>
      <c r="AH29" s="6">
        <v>0</v>
      </c>
      <c r="AI29" s="6">
        <v>0</v>
      </c>
      <c r="AJ29" s="6">
        <v>3.1387665980425639E-2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X29" s="8" t="s">
        <v>47</v>
      </c>
      <c r="AY29" s="9">
        <v>0.05</v>
      </c>
    </row>
    <row r="30" spans="1:51" x14ac:dyDescent="0.3">
      <c r="A30" s="20">
        <v>10233.5996</v>
      </c>
      <c r="B30" s="20">
        <v>2.0999999999999999E-3</v>
      </c>
      <c r="C30" s="20">
        <v>10226.549800000001</v>
      </c>
      <c r="D30" s="20">
        <v>1194.8344999999999</v>
      </c>
      <c r="E30" s="20">
        <v>126.3</v>
      </c>
      <c r="F30" s="20">
        <v>57.4</v>
      </c>
      <c r="G30" s="20">
        <v>1273.2</v>
      </c>
      <c r="H30" s="20">
        <v>1021.41</v>
      </c>
      <c r="I30" s="20">
        <v>6.8924000000000003</v>
      </c>
      <c r="J30" s="20">
        <v>92.715199999999996</v>
      </c>
      <c r="K30" s="20">
        <v>7116.9408999999996</v>
      </c>
      <c r="L30" s="20">
        <v>28.9314</v>
      </c>
      <c r="M30" s="20">
        <v>217.81360000000001</v>
      </c>
      <c r="N30" s="20">
        <v>896.04690000000005</v>
      </c>
      <c r="O30" s="20">
        <v>300.44490000000002</v>
      </c>
      <c r="Q30" s="6">
        <f t="shared" si="3"/>
        <v>1.3586733383885994</v>
      </c>
      <c r="R30" s="6">
        <f t="shared" si="3"/>
        <v>0.90909090909090895</v>
      </c>
      <c r="S30" s="6">
        <f t="shared" si="3"/>
        <v>4.4740843215203219E-2</v>
      </c>
      <c r="T30" s="6">
        <f t="shared" si="3"/>
        <v>8.3950877795234025E-2</v>
      </c>
      <c r="U30" s="6">
        <f t="shared" si="3"/>
        <v>-1.3666536509176264E-2</v>
      </c>
      <c r="V30" s="6">
        <f t="shared" si="3"/>
        <v>0.11089607122121148</v>
      </c>
      <c r="W30" s="6">
        <f t="shared" si="3"/>
        <v>-6.4767850175575514E-3</v>
      </c>
      <c r="X30" s="6">
        <f t="shared" si="3"/>
        <v>6.4956053007475534E-2</v>
      </c>
      <c r="Y30" s="6">
        <f t="shared" si="3"/>
        <v>8.104208165377913E-2</v>
      </c>
      <c r="Z30" s="6">
        <f t="shared" si="3"/>
        <v>0.10073192014768995</v>
      </c>
      <c r="AA30" s="6">
        <f t="shared" si="3"/>
        <v>6.1941390614323577E-2</v>
      </c>
      <c r="AB30" s="6">
        <f t="shared" si="3"/>
        <v>1.568923449595383E-2</v>
      </c>
      <c r="AC30" s="6">
        <f t="shared" si="3"/>
        <v>-8.7107855362730247E-3</v>
      </c>
      <c r="AD30" s="6">
        <f t="shared" si="3"/>
        <v>0.18011263954332035</v>
      </c>
      <c r="AE30" s="6">
        <f t="shared" si="3"/>
        <v>0.11189449387309658</v>
      </c>
      <c r="AG30" s="4" t="s">
        <v>63</v>
      </c>
      <c r="AH30" s="6">
        <v>0</v>
      </c>
      <c r="AI30" s="6">
        <v>0</v>
      </c>
      <c r="AJ30" s="6">
        <v>0</v>
      </c>
      <c r="AK30" s="6">
        <v>4.9918770628330278E-2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X30" s="8" t="s">
        <v>39</v>
      </c>
    </row>
    <row r="31" spans="1:51" x14ac:dyDescent="0.3">
      <c r="A31" s="20">
        <v>14156.4004</v>
      </c>
      <c r="B31" s="20">
        <v>8.9999999999999993E-3</v>
      </c>
      <c r="C31" s="20">
        <v>10530.700199999999</v>
      </c>
      <c r="D31" s="20">
        <v>1292.7728999999999</v>
      </c>
      <c r="E31" s="20">
        <v>126.2</v>
      </c>
      <c r="F31" s="20">
        <v>60.42</v>
      </c>
      <c r="G31" s="20">
        <v>1306.3</v>
      </c>
      <c r="H31" s="20">
        <v>1046.4000000000001</v>
      </c>
      <c r="I31" s="20">
        <v>7.3841999999999999</v>
      </c>
      <c r="J31" s="20">
        <v>94.861900000000006</v>
      </c>
      <c r="K31" s="20">
        <v>7309.5483000000004</v>
      </c>
      <c r="L31" s="20">
        <v>29.177900000000001</v>
      </c>
      <c r="M31" s="20">
        <v>223.9384</v>
      </c>
      <c r="N31" s="20">
        <v>895.5607</v>
      </c>
      <c r="O31" s="20">
        <v>306.74590000000001</v>
      </c>
      <c r="Q31" s="6">
        <f t="shared" si="3"/>
        <v>0.38332560910434688</v>
      </c>
      <c r="R31" s="6">
        <f t="shared" si="3"/>
        <v>3.2857142857142856</v>
      </c>
      <c r="S31" s="6">
        <f t="shared" si="3"/>
        <v>2.9741252519006833E-2</v>
      </c>
      <c r="T31" s="6">
        <f t="shared" si="3"/>
        <v>8.1968172161081654E-2</v>
      </c>
      <c r="U31" s="6">
        <f t="shared" si="3"/>
        <v>-7.9176563737126671E-4</v>
      </c>
      <c r="V31" s="6">
        <f t="shared" si="3"/>
        <v>5.2613240418118545E-2</v>
      </c>
      <c r="W31" s="6">
        <f t="shared" si="3"/>
        <v>2.5997486647816537E-2</v>
      </c>
      <c r="X31" s="6">
        <f t="shared" si="3"/>
        <v>2.4466179105354424E-2</v>
      </c>
      <c r="Y31" s="6">
        <f t="shared" si="3"/>
        <v>7.1353955080958764E-2</v>
      </c>
      <c r="Z31" s="6">
        <f t="shared" si="3"/>
        <v>2.3153700795554677E-2</v>
      </c>
      <c r="AA31" s="6">
        <f t="shared" si="3"/>
        <v>2.706322880944545E-2</v>
      </c>
      <c r="AB31" s="6">
        <f t="shared" si="3"/>
        <v>8.520154572540628E-3</v>
      </c>
      <c r="AC31" s="6">
        <f t="shared" si="3"/>
        <v>2.8119456269029897E-2</v>
      </c>
      <c r="AD31" s="6">
        <f t="shared" si="3"/>
        <v>-5.4260552656348882E-4</v>
      </c>
      <c r="AE31" s="6">
        <f t="shared" si="3"/>
        <v>2.0972231513997963E-2</v>
      </c>
      <c r="AG31" s="4" t="s">
        <v>64</v>
      </c>
      <c r="AH31" s="6">
        <v>0</v>
      </c>
      <c r="AI31" s="6">
        <v>0</v>
      </c>
      <c r="AJ31" s="6">
        <v>0</v>
      </c>
      <c r="AK31" s="6">
        <v>0</v>
      </c>
      <c r="AL31" s="6">
        <v>8.8346425189669703E-2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Y31" t="s">
        <v>58</v>
      </c>
    </row>
    <row r="32" spans="1:51" x14ac:dyDescent="0.3">
      <c r="A32" s="20">
        <v>10221.0996</v>
      </c>
      <c r="B32" s="20">
        <v>6.0000000000000001E-3</v>
      </c>
      <c r="C32" s="20">
        <v>11027.700199999999</v>
      </c>
      <c r="D32" s="20">
        <v>1294.1907000000001</v>
      </c>
      <c r="E32" s="20">
        <v>121.85</v>
      </c>
      <c r="F32" s="20">
        <v>64.73</v>
      </c>
      <c r="G32" s="20">
        <v>1339</v>
      </c>
      <c r="H32" s="20">
        <v>1169.9399000000001</v>
      </c>
      <c r="I32" s="20">
        <v>8.1990999999999996</v>
      </c>
      <c r="J32" s="20">
        <v>102.60590000000001</v>
      </c>
      <c r="K32" s="20">
        <v>6965.4701999999997</v>
      </c>
      <c r="L32" s="20">
        <v>29.8385</v>
      </c>
      <c r="M32" s="20">
        <v>230.87129999999999</v>
      </c>
      <c r="N32" s="20">
        <v>934.69680000000005</v>
      </c>
      <c r="O32" s="20">
        <v>344.79610000000002</v>
      </c>
      <c r="Q32" s="6">
        <f t="shared" si="3"/>
        <v>-0.27798739007127837</v>
      </c>
      <c r="R32" s="6">
        <f t="shared" si="3"/>
        <v>-0.33333333333333326</v>
      </c>
      <c r="S32" s="6">
        <f t="shared" si="3"/>
        <v>4.7195342243244287E-2</v>
      </c>
      <c r="T32" s="6">
        <f t="shared" si="3"/>
        <v>1.096712345996842E-3</v>
      </c>
      <c r="U32" s="6">
        <f t="shared" si="3"/>
        <v>-3.4469096671949306E-2</v>
      </c>
      <c r="V32" s="6">
        <f t="shared" si="3"/>
        <v>7.1333995365773006E-2</v>
      </c>
      <c r="W32" s="6">
        <f t="shared" si="3"/>
        <v>2.5032534639822357E-2</v>
      </c>
      <c r="X32" s="6">
        <f t="shared" si="3"/>
        <v>0.11806183103975543</v>
      </c>
      <c r="Y32" s="6">
        <f t="shared" si="3"/>
        <v>0.11035724926193757</v>
      </c>
      <c r="Z32" s="6">
        <f t="shared" si="3"/>
        <v>8.163446019951115E-2</v>
      </c>
      <c r="AA32" s="6">
        <f t="shared" si="3"/>
        <v>-4.7072416225774294E-2</v>
      </c>
      <c r="AB32" s="6">
        <f t="shared" si="3"/>
        <v>2.2640423059918646E-2</v>
      </c>
      <c r="AC32" s="6">
        <f t="shared" si="3"/>
        <v>3.095896014261057E-2</v>
      </c>
      <c r="AD32" s="6">
        <f t="shared" si="3"/>
        <v>4.3700108769846757E-2</v>
      </c>
      <c r="AE32" s="6">
        <f t="shared" si="3"/>
        <v>0.12404468975787464</v>
      </c>
      <c r="AG32" s="4" t="s">
        <v>11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0.3208762912989338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X32" s="4" t="s">
        <v>1</v>
      </c>
      <c r="AY32">
        <f>1/15</f>
        <v>6.6666666666666666E-2</v>
      </c>
    </row>
    <row r="33" spans="1:51" x14ac:dyDescent="0.3">
      <c r="A33" s="20">
        <v>10397.9004</v>
      </c>
      <c r="B33" s="20">
        <v>6.0000000000000001E-3</v>
      </c>
      <c r="C33" s="20">
        <v>10492.8496</v>
      </c>
      <c r="D33" s="20">
        <v>1245.4231</v>
      </c>
      <c r="E33" s="20">
        <v>121.05</v>
      </c>
      <c r="F33" s="20">
        <v>61.64</v>
      </c>
      <c r="G33" s="20">
        <v>1315.5</v>
      </c>
      <c r="H33" s="20">
        <v>1104.73</v>
      </c>
      <c r="I33" s="20">
        <v>8.0397999999999996</v>
      </c>
      <c r="J33" s="20">
        <v>102.9888</v>
      </c>
      <c r="K33" s="20">
        <v>7238.2456000000002</v>
      </c>
      <c r="L33" s="20">
        <v>29.250399999999999</v>
      </c>
      <c r="M33" s="20">
        <v>225.46960000000001</v>
      </c>
      <c r="N33" s="20">
        <v>928.13369999999998</v>
      </c>
      <c r="O33" s="20">
        <v>306.01319999999998</v>
      </c>
      <c r="Q33" s="6">
        <f t="shared" si="3"/>
        <v>1.7297630090602034E-2</v>
      </c>
      <c r="R33" s="6">
        <f t="shared" si="3"/>
        <v>0</v>
      </c>
      <c r="S33" s="6">
        <f t="shared" si="3"/>
        <v>-4.850064748767835E-2</v>
      </c>
      <c r="T33" s="6">
        <f t="shared" si="3"/>
        <v>-3.7681927400652904E-2</v>
      </c>
      <c r="U33" s="6">
        <f t="shared" si="3"/>
        <v>-6.5654493229380106E-3</v>
      </c>
      <c r="V33" s="6">
        <f t="shared" si="3"/>
        <v>-4.7736752664915838E-2</v>
      </c>
      <c r="W33" s="6">
        <f t="shared" si="3"/>
        <v>-1.7550410754294199E-2</v>
      </c>
      <c r="X33" s="6">
        <f t="shared" si="3"/>
        <v>-5.5737820378636616E-2</v>
      </c>
      <c r="Y33" s="6">
        <f t="shared" si="3"/>
        <v>-1.9428961715310167E-2</v>
      </c>
      <c r="Z33" s="6">
        <f t="shared" si="3"/>
        <v>3.7317542168626705E-3</v>
      </c>
      <c r="AA33" s="6">
        <f t="shared" si="3"/>
        <v>3.9161089225534296E-2</v>
      </c>
      <c r="AB33" s="6">
        <f t="shared" si="3"/>
        <v>-1.9709435796035346E-2</v>
      </c>
      <c r="AC33" s="6">
        <f t="shared" si="3"/>
        <v>-2.3397018165531969E-2</v>
      </c>
      <c r="AD33" s="6">
        <f t="shared" si="3"/>
        <v>-7.0216352511317526E-3</v>
      </c>
      <c r="AE33" s="6">
        <f t="shared" si="3"/>
        <v>-0.11248068061094674</v>
      </c>
      <c r="AG33" s="4" t="s">
        <v>12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1.9482516269083511E-2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X33" s="4" t="s">
        <v>3</v>
      </c>
      <c r="AY33">
        <f t="shared" ref="AY33:AY46" si="6">1/15</f>
        <v>6.6666666666666666E-2</v>
      </c>
    </row>
    <row r="34" spans="1:51" x14ac:dyDescent="0.3">
      <c r="A34" s="20">
        <v>6973.5298000000003</v>
      </c>
      <c r="B34" s="20">
        <v>2.8E-3</v>
      </c>
      <c r="C34" s="20">
        <v>10113.700199999999</v>
      </c>
      <c r="D34" s="20">
        <v>1260.1666</v>
      </c>
      <c r="E34" s="20">
        <v>118.15</v>
      </c>
      <c r="F34" s="20">
        <v>64.94</v>
      </c>
      <c r="G34" s="20">
        <v>1322.8</v>
      </c>
      <c r="H34" s="20">
        <v>1031.79</v>
      </c>
      <c r="I34" s="20">
        <v>8.1263000000000005</v>
      </c>
      <c r="J34" s="20">
        <v>98.057900000000004</v>
      </c>
      <c r="K34" s="20">
        <v>7650.3462</v>
      </c>
      <c r="L34" s="20">
        <v>28.869199999999999</v>
      </c>
      <c r="M34" s="20">
        <v>217.34569999999999</v>
      </c>
      <c r="N34" s="20">
        <v>858.27200000000005</v>
      </c>
      <c r="O34" s="20">
        <v>271.91950000000003</v>
      </c>
      <c r="Q34" s="6">
        <f t="shared" si="3"/>
        <v>-0.32933289109020514</v>
      </c>
      <c r="R34" s="6">
        <f t="shared" si="3"/>
        <v>-0.53333333333333333</v>
      </c>
      <c r="S34" s="6">
        <f t="shared" si="3"/>
        <v>-3.6134073626672425E-2</v>
      </c>
      <c r="T34" s="6">
        <f t="shared" si="3"/>
        <v>1.183814560690255E-2</v>
      </c>
      <c r="U34" s="6">
        <f t="shared" si="3"/>
        <v>-2.3957042544403118E-2</v>
      </c>
      <c r="V34" s="6">
        <f t="shared" si="3"/>
        <v>5.3536664503569087E-2</v>
      </c>
      <c r="W34" s="6">
        <f t="shared" si="3"/>
        <v>5.5492208285823352E-3</v>
      </c>
      <c r="X34" s="6">
        <f t="shared" si="3"/>
        <v>-6.6025182623808631E-2</v>
      </c>
      <c r="Y34" s="6">
        <f t="shared" si="3"/>
        <v>1.0758974103833641E-2</v>
      </c>
      <c r="Z34" s="6">
        <f t="shared" si="3"/>
        <v>-4.7878021687795091E-2</v>
      </c>
      <c r="AA34" s="6">
        <f t="shared" si="3"/>
        <v>5.6933768591659772E-2</v>
      </c>
      <c r="AB34" s="6">
        <f t="shared" si="3"/>
        <v>-1.3032300412985753E-2</v>
      </c>
      <c r="AC34" s="6">
        <f t="shared" si="3"/>
        <v>-3.6031021476953029E-2</v>
      </c>
      <c r="AD34" s="6">
        <f t="shared" si="3"/>
        <v>-7.5271159747781979E-2</v>
      </c>
      <c r="AE34" s="6">
        <f t="shared" si="3"/>
        <v>-0.11141251423141207</v>
      </c>
      <c r="AG34" s="4" t="s">
        <v>13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5.0112904572558604E-2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X34" s="4" t="s">
        <v>5</v>
      </c>
      <c r="AY34">
        <f t="shared" si="6"/>
        <v>6.6666666666666666E-2</v>
      </c>
    </row>
    <row r="35" spans="1:51" x14ac:dyDescent="0.3">
      <c r="A35" s="20">
        <v>7494.1698999999999</v>
      </c>
      <c r="B35" s="20">
        <v>3.3999999999999998E-3</v>
      </c>
      <c r="C35" s="20">
        <v>10736.1504</v>
      </c>
      <c r="D35" s="20">
        <v>1523.0026</v>
      </c>
      <c r="E35" s="20">
        <v>123.7</v>
      </c>
      <c r="F35" s="20">
        <v>67.040000000000006</v>
      </c>
      <c r="G35" s="20">
        <v>1300.0999999999999</v>
      </c>
      <c r="H35" s="20">
        <v>1084.99</v>
      </c>
      <c r="I35" s="20">
        <v>8.2811000000000003</v>
      </c>
      <c r="J35" s="20">
        <v>95.9024</v>
      </c>
      <c r="K35" s="20">
        <v>9002.9833999999992</v>
      </c>
      <c r="L35" s="20">
        <v>29.2271</v>
      </c>
      <c r="M35" s="20">
        <v>231.084</v>
      </c>
      <c r="N35" s="20">
        <v>895.85239999999999</v>
      </c>
      <c r="O35" s="20">
        <v>279.19740000000002</v>
      </c>
      <c r="Q35" s="6">
        <f t="shared" si="3"/>
        <v>7.4659478762103992E-2</v>
      </c>
      <c r="R35" s="6">
        <f t="shared" si="3"/>
        <v>0.21428571428571419</v>
      </c>
      <c r="S35" s="6">
        <f t="shared" si="3"/>
        <v>6.154524928472771E-2</v>
      </c>
      <c r="T35" s="6">
        <f t="shared" si="3"/>
        <v>0.20857242209085691</v>
      </c>
      <c r="U35" s="6">
        <f t="shared" si="3"/>
        <v>4.6974185357596232E-2</v>
      </c>
      <c r="V35" s="6">
        <f t="shared" si="3"/>
        <v>3.2337542346781767E-2</v>
      </c>
      <c r="W35" s="6">
        <f t="shared" si="3"/>
        <v>-1.7160568491079609E-2</v>
      </c>
      <c r="X35" s="6">
        <f t="shared" si="3"/>
        <v>5.1560879636360246E-2</v>
      </c>
      <c r="Y35" s="6">
        <f t="shared" si="3"/>
        <v>1.9049259810737906E-2</v>
      </c>
      <c r="Z35" s="6">
        <f t="shared" si="3"/>
        <v>-2.1981910687461248E-2</v>
      </c>
      <c r="AA35" s="6">
        <f t="shared" si="3"/>
        <v>0.17680731886355661</v>
      </c>
      <c r="AB35" s="6">
        <f t="shared" si="3"/>
        <v>1.2397295387471807E-2</v>
      </c>
      <c r="AC35" s="6">
        <f t="shared" si="3"/>
        <v>6.3209440076339218E-2</v>
      </c>
      <c r="AD35" s="6">
        <f t="shared" si="3"/>
        <v>4.3786119085790887E-2</v>
      </c>
      <c r="AE35" s="6">
        <f t="shared" si="3"/>
        <v>2.6764906525644561E-2</v>
      </c>
      <c r="AG35" s="4" t="s">
        <v>16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6.746889661541608E-2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X35" s="4" t="s">
        <v>63</v>
      </c>
      <c r="AY35">
        <f t="shared" si="6"/>
        <v>6.6666666666666666E-2</v>
      </c>
    </row>
    <row r="36" spans="1:51" x14ac:dyDescent="0.3">
      <c r="A36" s="20">
        <v>6404</v>
      </c>
      <c r="B36" s="20">
        <v>2.5000000000000001E-3</v>
      </c>
      <c r="C36" s="20">
        <v>10714.299800000001</v>
      </c>
      <c r="D36" s="20">
        <v>1551.0725</v>
      </c>
      <c r="E36" s="20">
        <v>111.5</v>
      </c>
      <c r="F36" s="20">
        <v>74.150000000000006</v>
      </c>
      <c r="G36" s="20">
        <v>1251.3</v>
      </c>
      <c r="H36" s="20">
        <v>1115.6500000000001</v>
      </c>
      <c r="I36" s="20">
        <v>8.8455999999999992</v>
      </c>
      <c r="J36" s="20">
        <v>93.384</v>
      </c>
      <c r="K36" s="20">
        <v>9211.8778999999995</v>
      </c>
      <c r="L36" s="20">
        <v>29.8156</v>
      </c>
      <c r="M36" s="20">
        <v>230.77199999999999</v>
      </c>
      <c r="N36" s="20">
        <v>945.53830000000005</v>
      </c>
      <c r="O36" s="20">
        <v>269.03769999999997</v>
      </c>
      <c r="Q36" s="6">
        <f t="shared" ref="Q36:AE52" si="7">((A36/A35)-1)</f>
        <v>-0.14546906656066072</v>
      </c>
      <c r="R36" s="6">
        <f t="shared" si="7"/>
        <v>-0.26470588235294112</v>
      </c>
      <c r="S36" s="6">
        <f t="shared" si="7"/>
        <v>-2.0352360190483143E-3</v>
      </c>
      <c r="T36" s="6">
        <f t="shared" si="7"/>
        <v>1.8430631700825595E-2</v>
      </c>
      <c r="U36" s="6">
        <f t="shared" si="7"/>
        <v>-9.8625707356507664E-2</v>
      </c>
      <c r="V36" s="6">
        <f t="shared" si="7"/>
        <v>0.1060560859188544</v>
      </c>
      <c r="W36" s="6">
        <f t="shared" si="7"/>
        <v>-3.7535574186601028E-2</v>
      </c>
      <c r="X36" s="6">
        <f t="shared" si="7"/>
        <v>2.8258324961520476E-2</v>
      </c>
      <c r="Y36" s="6">
        <f t="shared" si="7"/>
        <v>6.8167272463802941E-2</v>
      </c>
      <c r="Z36" s="6">
        <f t="shared" si="7"/>
        <v>-2.6260031031548725E-2</v>
      </c>
      <c r="AA36" s="6">
        <f t="shared" si="7"/>
        <v>2.3202808526782359E-2</v>
      </c>
      <c r="AB36" s="6">
        <f t="shared" si="7"/>
        <v>2.013542226221543E-2</v>
      </c>
      <c r="AC36" s="6">
        <f t="shared" si="7"/>
        <v>-1.3501583839643505E-3</v>
      </c>
      <c r="AD36" s="6">
        <f t="shared" si="7"/>
        <v>5.5462149791639881E-2</v>
      </c>
      <c r="AE36" s="6">
        <f t="shared" si="7"/>
        <v>-3.6388949180758967E-2</v>
      </c>
      <c r="AG36" s="4" t="s">
        <v>18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6.5586628638085648E-2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X36" s="4" t="s">
        <v>64</v>
      </c>
      <c r="AY36">
        <f t="shared" si="6"/>
        <v>6.6666666666666666E-2</v>
      </c>
    </row>
    <row r="37" spans="1:51" x14ac:dyDescent="0.3">
      <c r="A37" s="20">
        <v>7037.5801000000001</v>
      </c>
      <c r="B37" s="20">
        <v>4.7999999999999996E-3</v>
      </c>
      <c r="C37" s="20">
        <v>11680.5</v>
      </c>
      <c r="D37" s="20">
        <v>1695.0900999999999</v>
      </c>
      <c r="E37" s="20">
        <v>98.1</v>
      </c>
      <c r="F37" s="20">
        <v>69.8</v>
      </c>
      <c r="G37" s="20">
        <v>1200.3</v>
      </c>
      <c r="H37" s="20">
        <v>1218.1899000000001</v>
      </c>
      <c r="I37" s="20">
        <v>9.5315999999999992</v>
      </c>
      <c r="J37" s="20">
        <v>103.24460000000001</v>
      </c>
      <c r="K37" s="20">
        <v>10875.9619</v>
      </c>
      <c r="L37" s="20">
        <v>34.121899999999997</v>
      </c>
      <c r="M37" s="20">
        <v>277.28179999999998</v>
      </c>
      <c r="N37" s="20">
        <v>1214.7335</v>
      </c>
      <c r="O37" s="20">
        <v>338.42689999999999</v>
      </c>
      <c r="Q37" s="6">
        <f t="shared" si="7"/>
        <v>9.8935056214865646E-2</v>
      </c>
      <c r="R37" s="6">
        <f t="shared" si="7"/>
        <v>0.91999999999999971</v>
      </c>
      <c r="S37" s="6">
        <f t="shared" si="7"/>
        <v>9.0178566778577496E-2</v>
      </c>
      <c r="T37" s="6">
        <f t="shared" si="7"/>
        <v>9.285033420423594E-2</v>
      </c>
      <c r="U37" s="6">
        <f t="shared" si="7"/>
        <v>-0.12017937219730945</v>
      </c>
      <c r="V37" s="6">
        <f t="shared" si="7"/>
        <v>-5.866486850977759E-2</v>
      </c>
      <c r="W37" s="6">
        <f t="shared" si="7"/>
        <v>-4.0757612083433203E-2</v>
      </c>
      <c r="X37" s="6">
        <f t="shared" si="7"/>
        <v>9.1910455788105638E-2</v>
      </c>
      <c r="Y37" s="6">
        <f t="shared" si="7"/>
        <v>7.755268155919337E-2</v>
      </c>
      <c r="Z37" s="6">
        <f t="shared" si="7"/>
        <v>0.10559196436220342</v>
      </c>
      <c r="AA37" s="6">
        <f t="shared" si="7"/>
        <v>0.18064546860743791</v>
      </c>
      <c r="AB37" s="6">
        <f t="shared" si="7"/>
        <v>0.14443110318088515</v>
      </c>
      <c r="AC37" s="6">
        <f t="shared" si="7"/>
        <v>0.20154004818608828</v>
      </c>
      <c r="AD37" s="6">
        <f t="shared" si="7"/>
        <v>0.28470047167840784</v>
      </c>
      <c r="AE37" s="6">
        <f t="shared" si="7"/>
        <v>0.2579162697272539</v>
      </c>
      <c r="AG37" s="4" t="s">
        <v>20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5.8483858117630773E-2</v>
      </c>
      <c r="AS37" s="6">
        <v>0</v>
      </c>
      <c r="AT37" s="6">
        <v>0</v>
      </c>
      <c r="AU37" s="6">
        <v>0</v>
      </c>
      <c r="AV37" s="6">
        <v>0</v>
      </c>
      <c r="AX37" s="4" t="s">
        <v>11</v>
      </c>
      <c r="AY37">
        <f t="shared" si="6"/>
        <v>6.6666666666666666E-2</v>
      </c>
    </row>
    <row r="38" spans="1:51" x14ac:dyDescent="0.3">
      <c r="A38" s="20">
        <v>6625.5600999999997</v>
      </c>
      <c r="B38" s="20">
        <v>5.8999999999999999E-3</v>
      </c>
      <c r="C38" s="20">
        <v>10930.450199999999</v>
      </c>
      <c r="D38" s="20">
        <v>1531.5898</v>
      </c>
      <c r="E38" s="20">
        <v>102.45</v>
      </c>
      <c r="F38" s="20">
        <v>73.25</v>
      </c>
      <c r="G38" s="20">
        <v>1191.5</v>
      </c>
      <c r="H38" s="20">
        <v>1193.47</v>
      </c>
      <c r="I38" s="20">
        <v>9.3341999999999992</v>
      </c>
      <c r="J38" s="20">
        <v>101.6767</v>
      </c>
      <c r="K38" s="20">
        <v>9124.9336000000003</v>
      </c>
      <c r="L38" s="20">
        <v>36.542700000000004</v>
      </c>
      <c r="M38" s="20">
        <v>258.12299999999999</v>
      </c>
      <c r="N38" s="20">
        <v>1230.6802</v>
      </c>
      <c r="O38" s="20">
        <v>303.17680000000001</v>
      </c>
      <c r="Q38" s="6">
        <f t="shared" si="7"/>
        <v>-5.8545692431976826E-2</v>
      </c>
      <c r="R38" s="6">
        <f t="shared" si="7"/>
        <v>0.22916666666666674</v>
      </c>
      <c r="S38" s="6">
        <f t="shared" si="7"/>
        <v>-6.4213843585463004E-2</v>
      </c>
      <c r="T38" s="6">
        <f t="shared" si="7"/>
        <v>-9.6455226775261083E-2</v>
      </c>
      <c r="U38" s="6">
        <f t="shared" si="7"/>
        <v>4.4342507645259932E-2</v>
      </c>
      <c r="V38" s="6">
        <f t="shared" si="7"/>
        <v>4.942693409742116E-2</v>
      </c>
      <c r="W38" s="6">
        <f t="shared" si="7"/>
        <v>-7.3315004582187315E-3</v>
      </c>
      <c r="X38" s="6">
        <f t="shared" si="7"/>
        <v>-2.0292320597962599E-2</v>
      </c>
      <c r="Y38" s="6">
        <f t="shared" si="7"/>
        <v>-2.0710059171597628E-2</v>
      </c>
      <c r="Z38" s="6">
        <f t="shared" si="7"/>
        <v>-1.5186266400373571E-2</v>
      </c>
      <c r="AA38" s="6">
        <f t="shared" si="7"/>
        <v>-0.16099985602193034</v>
      </c>
      <c r="AB38" s="6">
        <f t="shared" si="7"/>
        <v>7.0945639017757189E-2</v>
      </c>
      <c r="AC38" s="6">
        <f t="shared" si="7"/>
        <v>-6.9095050594737861E-2</v>
      </c>
      <c r="AD38" s="6">
        <f t="shared" si="7"/>
        <v>1.3127735425095377E-2</v>
      </c>
      <c r="AE38" s="6">
        <f t="shared" si="7"/>
        <v>-0.10415868242152138</v>
      </c>
      <c r="AG38" s="4" t="s">
        <v>22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5.715090971534631E-2</v>
      </c>
      <c r="AT38" s="6">
        <v>0</v>
      </c>
      <c r="AU38" s="6">
        <v>0</v>
      </c>
      <c r="AV38" s="6">
        <v>0</v>
      </c>
      <c r="AX38" s="4" t="s">
        <v>12</v>
      </c>
      <c r="AY38">
        <f t="shared" si="6"/>
        <v>6.6666666666666666E-2</v>
      </c>
    </row>
    <row r="39" spans="1:51" x14ac:dyDescent="0.3">
      <c r="A39" s="20">
        <v>6317.6099000000004</v>
      </c>
      <c r="B39" s="20">
        <v>3.8E-3</v>
      </c>
      <c r="C39" s="20">
        <v>10386.5996</v>
      </c>
      <c r="D39" s="20">
        <v>1544.2545</v>
      </c>
      <c r="E39" s="20">
        <v>112.7</v>
      </c>
      <c r="F39" s="20">
        <v>65.31</v>
      </c>
      <c r="G39" s="20">
        <v>1212.3</v>
      </c>
      <c r="H39" s="20">
        <v>1076.77</v>
      </c>
      <c r="I39" s="20">
        <v>8.6918000000000006</v>
      </c>
      <c r="J39" s="20">
        <v>98.2346</v>
      </c>
      <c r="K39" s="20">
        <v>9546.5761999999995</v>
      </c>
      <c r="L39" s="20">
        <v>35.705199999999998</v>
      </c>
      <c r="M39" s="20">
        <v>242.822</v>
      </c>
      <c r="N39" s="20">
        <v>1038.2443000000001</v>
      </c>
      <c r="O39" s="20">
        <v>352.24279999999999</v>
      </c>
      <c r="Q39" s="6">
        <f t="shared" si="7"/>
        <v>-4.6479119553982984E-2</v>
      </c>
      <c r="R39" s="6">
        <f t="shared" si="7"/>
        <v>-0.35593220338983045</v>
      </c>
      <c r="S39" s="6">
        <f t="shared" si="7"/>
        <v>-4.9755553526971807E-2</v>
      </c>
      <c r="T39" s="6">
        <f t="shared" si="7"/>
        <v>8.2689895166447869E-3</v>
      </c>
      <c r="U39" s="6">
        <f t="shared" si="7"/>
        <v>0.10004880429477803</v>
      </c>
      <c r="V39" s="6">
        <f t="shared" si="7"/>
        <v>-0.10839590443686009</v>
      </c>
      <c r="W39" s="6">
        <f t="shared" si="7"/>
        <v>1.7456986991187584E-2</v>
      </c>
      <c r="X39" s="6">
        <f t="shared" si="7"/>
        <v>-9.7782097581003313E-2</v>
      </c>
      <c r="Y39" s="6">
        <f t="shared" si="7"/>
        <v>-6.8822180797497245E-2</v>
      </c>
      <c r="Z39" s="6">
        <f t="shared" si="7"/>
        <v>-3.3853380371314135E-2</v>
      </c>
      <c r="AA39" s="6">
        <f t="shared" si="7"/>
        <v>4.620774445964182E-2</v>
      </c>
      <c r="AB39" s="6">
        <f t="shared" si="7"/>
        <v>-2.2918394097863781E-2</v>
      </c>
      <c r="AC39" s="6">
        <f t="shared" si="7"/>
        <v>-5.9277941136589907E-2</v>
      </c>
      <c r="AD39" s="6">
        <f t="shared" si="7"/>
        <v>-0.15636547983789773</v>
      </c>
      <c r="AE39" s="6">
        <f t="shared" si="7"/>
        <v>0.16183956028297675</v>
      </c>
      <c r="AG39" s="4" t="s">
        <v>17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6.1364594224294473E-2</v>
      </c>
      <c r="AU39" s="6">
        <v>0</v>
      </c>
      <c r="AV39" s="6">
        <v>0</v>
      </c>
      <c r="AX39" s="4" t="s">
        <v>13</v>
      </c>
      <c r="AY39">
        <f t="shared" si="6"/>
        <v>6.6666666666666666E-2</v>
      </c>
    </row>
    <row r="40" spans="1:51" x14ac:dyDescent="0.3">
      <c r="A40" s="20">
        <v>4017.2685999999999</v>
      </c>
      <c r="B40" s="20">
        <v>2.2000000000000001E-3</v>
      </c>
      <c r="C40" s="20">
        <v>10876.75</v>
      </c>
      <c r="D40" s="20">
        <v>1679.7692</v>
      </c>
      <c r="E40" s="20">
        <v>103.25</v>
      </c>
      <c r="F40" s="20">
        <v>50.93</v>
      </c>
      <c r="G40" s="20">
        <v>1220.2</v>
      </c>
      <c r="H40" s="20">
        <v>1094.4301</v>
      </c>
      <c r="I40" s="20">
        <v>9.1455000000000002</v>
      </c>
      <c r="J40" s="20">
        <v>100.8916</v>
      </c>
      <c r="K40" s="20">
        <v>10127.0195</v>
      </c>
      <c r="L40" s="20">
        <v>38.333799999999997</v>
      </c>
      <c r="M40" s="20">
        <v>247.76339999999999</v>
      </c>
      <c r="N40" s="20">
        <v>1142.2397000000001</v>
      </c>
      <c r="O40" s="20">
        <v>352.39159999999998</v>
      </c>
      <c r="Q40" s="6">
        <f t="shared" si="7"/>
        <v>-0.36411575523205386</v>
      </c>
      <c r="R40" s="6">
        <f t="shared" si="7"/>
        <v>-0.42105263157894735</v>
      </c>
      <c r="S40" s="6">
        <f t="shared" si="7"/>
        <v>4.7190651308056664E-2</v>
      </c>
      <c r="T40" s="6">
        <f t="shared" si="7"/>
        <v>8.7754123429784281E-2</v>
      </c>
      <c r="U40" s="6">
        <f t="shared" si="7"/>
        <v>-8.3850931677018625E-2</v>
      </c>
      <c r="V40" s="6">
        <f t="shared" si="7"/>
        <v>-0.22018067677231667</v>
      </c>
      <c r="W40" s="6">
        <f t="shared" si="7"/>
        <v>6.5165388105254962E-3</v>
      </c>
      <c r="X40" s="6">
        <f t="shared" si="7"/>
        <v>1.6400995570084564E-2</v>
      </c>
      <c r="Y40" s="6">
        <f t="shared" si="7"/>
        <v>5.2198623990427739E-2</v>
      </c>
      <c r="Z40" s="6">
        <f t="shared" si="7"/>
        <v>2.7047496503268764E-2</v>
      </c>
      <c r="AA40" s="6">
        <f t="shared" si="7"/>
        <v>6.0801201167807184E-2</v>
      </c>
      <c r="AB40" s="6">
        <f t="shared" si="7"/>
        <v>7.361952880812872E-2</v>
      </c>
      <c r="AC40" s="6">
        <f t="shared" si="7"/>
        <v>2.0349885924669131E-2</v>
      </c>
      <c r="AD40" s="6">
        <f t="shared" si="7"/>
        <v>0.10016467222598768</v>
      </c>
      <c r="AE40" s="6">
        <f t="shared" si="7"/>
        <v>4.2243588797274967E-4</v>
      </c>
      <c r="AG40" s="4" t="s">
        <v>24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9.0589232252217211E-2</v>
      </c>
      <c r="AV40" s="6">
        <v>0</v>
      </c>
      <c r="AX40" s="4" t="s">
        <v>16</v>
      </c>
      <c r="AY40">
        <f t="shared" si="6"/>
        <v>6.6666666666666666E-2</v>
      </c>
    </row>
    <row r="41" spans="1:51" x14ac:dyDescent="0.3">
      <c r="A41" s="20">
        <v>3742.7004000000002</v>
      </c>
      <c r="B41" s="20">
        <v>2.3E-3</v>
      </c>
      <c r="C41" s="20">
        <v>10862.549800000001</v>
      </c>
      <c r="D41" s="20">
        <v>1742.6406999999999</v>
      </c>
      <c r="E41" s="20">
        <v>101.85</v>
      </c>
      <c r="F41" s="20">
        <v>45.41</v>
      </c>
      <c r="G41" s="20">
        <v>1278.3</v>
      </c>
      <c r="H41" s="20">
        <v>1035.6099999999999</v>
      </c>
      <c r="I41" s="20">
        <v>8.8301999999999996</v>
      </c>
      <c r="J41" s="20">
        <v>88.578400000000002</v>
      </c>
      <c r="K41" s="20">
        <v>10428.0586</v>
      </c>
      <c r="L41" s="20">
        <v>36.488999999999997</v>
      </c>
      <c r="M41" s="20">
        <v>244.16569999999999</v>
      </c>
      <c r="N41" s="20">
        <v>1096.9435000000001</v>
      </c>
      <c r="O41" s="20">
        <v>357.3528</v>
      </c>
      <c r="Q41" s="6">
        <f t="shared" si="7"/>
        <v>-6.8346985810209371E-2</v>
      </c>
      <c r="R41" s="6">
        <f t="shared" si="7"/>
        <v>4.5454545454545414E-2</v>
      </c>
      <c r="S41" s="6">
        <f t="shared" si="7"/>
        <v>-1.3055554278621484E-3</v>
      </c>
      <c r="T41" s="6">
        <f t="shared" si="7"/>
        <v>3.7428653888879504E-2</v>
      </c>
      <c r="U41" s="6">
        <f t="shared" si="7"/>
        <v>-1.3559322033898313E-2</v>
      </c>
      <c r="V41" s="6">
        <f t="shared" si="7"/>
        <v>-0.10838405654820349</v>
      </c>
      <c r="W41" s="6">
        <f t="shared" si="7"/>
        <v>4.7615145058187203E-2</v>
      </c>
      <c r="X41" s="6">
        <f t="shared" si="7"/>
        <v>-5.3744958220721561E-2</v>
      </c>
      <c r="Y41" s="6">
        <f t="shared" si="7"/>
        <v>-3.4475971789404647E-2</v>
      </c>
      <c r="Z41" s="6">
        <f t="shared" si="7"/>
        <v>-0.12204385697124431</v>
      </c>
      <c r="AA41" s="6">
        <f t="shared" si="7"/>
        <v>2.9726327672223718E-2</v>
      </c>
      <c r="AB41" s="6">
        <f t="shared" si="7"/>
        <v>-4.8124631526224926E-2</v>
      </c>
      <c r="AC41" s="6">
        <f t="shared" si="7"/>
        <v>-1.4520708062611409E-2</v>
      </c>
      <c r="AD41" s="6">
        <f t="shared" si="7"/>
        <v>-3.965559943328878E-2</v>
      </c>
      <c r="AE41" s="6">
        <f t="shared" si="7"/>
        <v>1.4078655677377094E-2</v>
      </c>
      <c r="AG41" s="4" t="s">
        <v>15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0.1214931051759649</v>
      </c>
      <c r="AX41" s="4" t="s">
        <v>18</v>
      </c>
      <c r="AY41">
        <f t="shared" si="6"/>
        <v>6.6666666666666666E-2</v>
      </c>
    </row>
    <row r="42" spans="1:51" x14ac:dyDescent="0.3">
      <c r="A42" s="20">
        <v>3457.7927</v>
      </c>
      <c r="B42" s="20">
        <v>1.9E-3</v>
      </c>
      <c r="C42" s="20">
        <v>10830.950199999999</v>
      </c>
      <c r="D42" s="20">
        <v>1688.6277</v>
      </c>
      <c r="E42" s="20">
        <v>105.9</v>
      </c>
      <c r="F42" s="20">
        <v>53.79</v>
      </c>
      <c r="G42" s="20">
        <v>1319.7</v>
      </c>
      <c r="H42" s="20">
        <v>1116.3699999999999</v>
      </c>
      <c r="I42" s="20">
        <v>10.0174</v>
      </c>
      <c r="J42" s="20">
        <v>93.913799999999995</v>
      </c>
      <c r="K42" s="20">
        <v>10867.6826</v>
      </c>
      <c r="L42" s="20">
        <v>35.485799999999998</v>
      </c>
      <c r="M42" s="20">
        <v>241.565</v>
      </c>
      <c r="N42" s="20">
        <v>1200.5479</v>
      </c>
      <c r="O42" s="20">
        <v>361.61939999999998</v>
      </c>
      <c r="Q42" s="6">
        <f t="shared" si="7"/>
        <v>-7.6123565754822375E-2</v>
      </c>
      <c r="R42" s="6">
        <f t="shared" si="7"/>
        <v>-0.17391304347826086</v>
      </c>
      <c r="S42" s="6">
        <f t="shared" si="7"/>
        <v>-2.9090407484254621E-3</v>
      </c>
      <c r="T42" s="6">
        <f t="shared" si="7"/>
        <v>-3.0994914786507621E-2</v>
      </c>
      <c r="U42" s="6">
        <f t="shared" si="7"/>
        <v>3.9764359351988299E-2</v>
      </c>
      <c r="V42" s="6">
        <f t="shared" si="7"/>
        <v>0.18454085003303233</v>
      </c>
      <c r="W42" s="6">
        <f t="shared" si="7"/>
        <v>3.2386763670499974E-2</v>
      </c>
      <c r="X42" s="6">
        <f t="shared" si="7"/>
        <v>7.7983024497639164E-2</v>
      </c>
      <c r="Y42" s="6">
        <f t="shared" si="7"/>
        <v>0.13444769087902886</v>
      </c>
      <c r="Z42" s="6">
        <f t="shared" si="7"/>
        <v>6.0233646125917639E-2</v>
      </c>
      <c r="AA42" s="6">
        <f t="shared" si="7"/>
        <v>4.2157799151608222E-2</v>
      </c>
      <c r="AB42" s="6">
        <f t="shared" si="7"/>
        <v>-2.7493217133930714E-2</v>
      </c>
      <c r="AC42" s="6">
        <f t="shared" si="7"/>
        <v>-1.0651373227279604E-2</v>
      </c>
      <c r="AD42" s="6">
        <f t="shared" si="7"/>
        <v>9.4448255539141268E-2</v>
      </c>
      <c r="AE42" s="6">
        <f t="shared" si="7"/>
        <v>1.1939461506947691E-2</v>
      </c>
      <c r="AX42" s="4" t="s">
        <v>20</v>
      </c>
      <c r="AY42">
        <f t="shared" si="6"/>
        <v>6.6666666666666666E-2</v>
      </c>
    </row>
    <row r="43" spans="1:51" x14ac:dyDescent="0.3">
      <c r="A43" s="20">
        <v>3854.7854000000002</v>
      </c>
      <c r="B43" s="20">
        <v>2E-3</v>
      </c>
      <c r="C43" s="20">
        <v>10792.5</v>
      </c>
      <c r="D43" s="20">
        <v>1659.3226</v>
      </c>
      <c r="E43" s="20">
        <v>95.2</v>
      </c>
      <c r="F43" s="20">
        <v>57.22</v>
      </c>
      <c r="G43" s="20">
        <v>1312.8</v>
      </c>
      <c r="H43" s="20">
        <v>1119.92</v>
      </c>
      <c r="I43" s="20">
        <v>9.9964999999999993</v>
      </c>
      <c r="J43" s="20">
        <v>95.463200000000001</v>
      </c>
      <c r="K43" s="20">
        <v>10056.614299999999</v>
      </c>
      <c r="L43" s="20">
        <v>36.571899999999999</v>
      </c>
      <c r="M43" s="20">
        <v>239.31100000000001</v>
      </c>
      <c r="N43" s="20">
        <v>1204.3633</v>
      </c>
      <c r="O43" s="20">
        <v>347.43049999999999</v>
      </c>
      <c r="Q43" s="6">
        <f t="shared" si="7"/>
        <v>0.11481101802314519</v>
      </c>
      <c r="R43" s="6">
        <f t="shared" si="7"/>
        <v>5.2631578947368363E-2</v>
      </c>
      <c r="S43" s="6">
        <f t="shared" si="7"/>
        <v>-3.5500301718679461E-3</v>
      </c>
      <c r="T43" s="6">
        <f t="shared" si="7"/>
        <v>-1.7354387826280515E-2</v>
      </c>
      <c r="U43" s="6">
        <f t="shared" si="7"/>
        <v>-0.101038715769594</v>
      </c>
      <c r="V43" s="6">
        <f t="shared" si="7"/>
        <v>6.3766499349321437E-2</v>
      </c>
      <c r="W43" s="6">
        <f t="shared" si="7"/>
        <v>-5.2284610138668697E-3</v>
      </c>
      <c r="X43" s="6">
        <f t="shared" si="7"/>
        <v>3.1799492999633472E-3</v>
      </c>
      <c r="Y43" s="6">
        <f t="shared" si="7"/>
        <v>-2.0863697166930706E-3</v>
      </c>
      <c r="Z43" s="6">
        <f t="shared" si="7"/>
        <v>1.6498107839316489E-2</v>
      </c>
      <c r="AA43" s="6">
        <f t="shared" si="7"/>
        <v>-7.4631209785239849E-2</v>
      </c>
      <c r="AB43" s="6">
        <f t="shared" si="7"/>
        <v>3.0606608840719529E-2</v>
      </c>
      <c r="AC43" s="6">
        <f t="shared" si="7"/>
        <v>-9.3308219319850894E-3</v>
      </c>
      <c r="AD43" s="6">
        <f t="shared" si="7"/>
        <v>3.1780489558141944E-3</v>
      </c>
      <c r="AE43" s="6">
        <f t="shared" si="7"/>
        <v>-3.9237109513482915E-2</v>
      </c>
      <c r="AX43" s="4" t="s">
        <v>22</v>
      </c>
      <c r="AY43">
        <f t="shared" si="6"/>
        <v>6.6666666666666666E-2</v>
      </c>
    </row>
    <row r="44" spans="1:51" x14ac:dyDescent="0.3">
      <c r="A44" s="20">
        <v>4105.4043000000001</v>
      </c>
      <c r="B44" s="20">
        <v>2.0999999999999999E-3</v>
      </c>
      <c r="C44" s="20">
        <v>11623.9004</v>
      </c>
      <c r="D44" s="20">
        <v>1634.5667000000001</v>
      </c>
      <c r="E44" s="20">
        <v>94.5</v>
      </c>
      <c r="F44" s="20">
        <v>60.14</v>
      </c>
      <c r="G44" s="20">
        <v>1293</v>
      </c>
      <c r="H44" s="20">
        <v>1173.3100999999999</v>
      </c>
      <c r="I44" s="20">
        <v>10.192299999999999</v>
      </c>
      <c r="J44" s="20">
        <v>92.6</v>
      </c>
      <c r="K44" s="20">
        <v>10360.2109</v>
      </c>
      <c r="L44" s="20">
        <v>35.829500000000003</v>
      </c>
      <c r="M44" s="20">
        <v>257.68950000000001</v>
      </c>
      <c r="N44" s="20">
        <v>1333.6975</v>
      </c>
      <c r="O44" s="20">
        <v>397.38940000000002</v>
      </c>
      <c r="Q44" s="6">
        <f t="shared" si="7"/>
        <v>6.5015007061093533E-2</v>
      </c>
      <c r="R44" s="6">
        <f t="shared" si="7"/>
        <v>4.9999999999999822E-2</v>
      </c>
      <c r="S44" s="6">
        <f t="shared" si="7"/>
        <v>7.7035015056752476E-2</v>
      </c>
      <c r="T44" s="6">
        <f t="shared" si="7"/>
        <v>-1.4919280916200317E-2</v>
      </c>
      <c r="U44" s="6">
        <f t="shared" si="7"/>
        <v>-7.3529411764706731E-3</v>
      </c>
      <c r="V44" s="6">
        <f t="shared" si="7"/>
        <v>5.1031108004194303E-2</v>
      </c>
      <c r="W44" s="6">
        <f t="shared" si="7"/>
        <v>-1.5082266910420472E-2</v>
      </c>
      <c r="X44" s="6">
        <f t="shared" si="7"/>
        <v>4.7673137366954554E-2</v>
      </c>
      <c r="Y44" s="6">
        <f t="shared" si="7"/>
        <v>1.9586855399389869E-2</v>
      </c>
      <c r="Z44" s="6">
        <f t="shared" si="7"/>
        <v>-2.9992709232458226E-2</v>
      </c>
      <c r="AA44" s="6">
        <f t="shared" si="7"/>
        <v>3.0188748513503283E-2</v>
      </c>
      <c r="AB44" s="6">
        <f t="shared" si="7"/>
        <v>-2.029973832368559E-2</v>
      </c>
      <c r="AC44" s="6">
        <f t="shared" si="7"/>
        <v>7.6797556317929505E-2</v>
      </c>
      <c r="AD44" s="6">
        <f t="shared" si="7"/>
        <v>0.10738802818053328</v>
      </c>
      <c r="AE44" s="6">
        <f t="shared" si="7"/>
        <v>0.14379537778059226</v>
      </c>
      <c r="AX44" s="4" t="s">
        <v>17</v>
      </c>
      <c r="AY44">
        <f t="shared" si="6"/>
        <v>6.6666666666666666E-2</v>
      </c>
    </row>
    <row r="45" spans="1:51" x14ac:dyDescent="0.3">
      <c r="A45" s="20">
        <v>5350.7266</v>
      </c>
      <c r="B45" s="20">
        <v>2.5000000000000001E-3</v>
      </c>
      <c r="C45" s="20">
        <v>11748.1504</v>
      </c>
      <c r="D45" s="20">
        <v>1683.3124</v>
      </c>
      <c r="E45" s="20">
        <v>91.85</v>
      </c>
      <c r="F45" s="20">
        <v>63.91</v>
      </c>
      <c r="G45" s="20">
        <v>1282.8</v>
      </c>
      <c r="H45" s="20">
        <v>1188.48</v>
      </c>
      <c r="I45" s="20">
        <v>10.033799999999999</v>
      </c>
      <c r="J45" s="20">
        <v>106.1566</v>
      </c>
      <c r="K45" s="20">
        <v>10307.6113</v>
      </c>
      <c r="L45" s="20">
        <v>34.260300000000001</v>
      </c>
      <c r="M45" s="20">
        <v>261.2439</v>
      </c>
      <c r="N45" s="20">
        <v>1362.6068</v>
      </c>
      <c r="O45" s="20">
        <v>404.33510000000001</v>
      </c>
      <c r="Q45" s="6">
        <f t="shared" si="7"/>
        <v>0.30333731077350889</v>
      </c>
      <c r="R45" s="6">
        <f t="shared" si="7"/>
        <v>0.19047619047619047</v>
      </c>
      <c r="S45" s="6">
        <f t="shared" si="7"/>
        <v>1.0689183124796831E-2</v>
      </c>
      <c r="T45" s="6">
        <f t="shared" si="7"/>
        <v>2.982178702160021E-2</v>
      </c>
      <c r="U45" s="6">
        <f t="shared" si="7"/>
        <v>-2.8042328042328091E-2</v>
      </c>
      <c r="V45" s="6">
        <f t="shared" si="7"/>
        <v>6.2687063518456876E-2</v>
      </c>
      <c r="W45" s="6">
        <f t="shared" si="7"/>
        <v>-7.8886310904873191E-3</v>
      </c>
      <c r="X45" s="6">
        <f t="shared" si="7"/>
        <v>1.2929148057278406E-2</v>
      </c>
      <c r="Y45" s="6">
        <f t="shared" si="7"/>
        <v>-1.5550955132796362E-2</v>
      </c>
      <c r="Z45" s="6">
        <f t="shared" si="7"/>
        <v>0.14639956803455734</v>
      </c>
      <c r="AA45" s="6">
        <f t="shared" si="7"/>
        <v>-5.0770781123770092E-3</v>
      </c>
      <c r="AB45" s="6">
        <f t="shared" si="7"/>
        <v>-4.3796313093958927E-2</v>
      </c>
      <c r="AC45" s="6">
        <f t="shared" si="7"/>
        <v>1.3793344315542466E-2</v>
      </c>
      <c r="AD45" s="6">
        <f t="shared" si="7"/>
        <v>2.1676054727552518E-2</v>
      </c>
      <c r="AE45" s="6">
        <f t="shared" si="7"/>
        <v>1.7478322270296998E-2</v>
      </c>
      <c r="AH45" s="42" t="s">
        <v>35</v>
      </c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t="s">
        <v>56</v>
      </c>
      <c r="AX45" s="4" t="s">
        <v>24</v>
      </c>
      <c r="AY45">
        <f t="shared" si="6"/>
        <v>6.6666666666666666E-2</v>
      </c>
    </row>
    <row r="46" spans="1:51" x14ac:dyDescent="0.3">
      <c r="A46" s="20">
        <v>8574.5020000000004</v>
      </c>
      <c r="B46" s="20">
        <v>3.3999999999999998E-3</v>
      </c>
      <c r="C46" s="20">
        <v>11922.799800000001</v>
      </c>
      <c r="D46" s="20">
        <v>1712.8088</v>
      </c>
      <c r="E46" s="20">
        <v>104.6</v>
      </c>
      <c r="F46" s="20">
        <v>53.5</v>
      </c>
      <c r="G46" s="20">
        <v>1305.8</v>
      </c>
      <c r="H46" s="20">
        <v>1103.6300000000001</v>
      </c>
      <c r="I46" s="20">
        <v>9.7634000000000007</v>
      </c>
      <c r="J46" s="20">
        <v>97.668499999999995</v>
      </c>
      <c r="K46" s="20">
        <v>10892.742200000001</v>
      </c>
      <c r="L46" s="20">
        <v>35.028100000000002</v>
      </c>
      <c r="M46" s="20">
        <v>241.47829999999999</v>
      </c>
      <c r="N46" s="20">
        <v>1301.3149000000001</v>
      </c>
      <c r="O46" s="20">
        <v>420.4092</v>
      </c>
      <c r="Q46" s="6">
        <f t="shared" si="7"/>
        <v>0.60249301468701466</v>
      </c>
      <c r="R46" s="6">
        <f t="shared" si="7"/>
        <v>0.35999999999999988</v>
      </c>
      <c r="S46" s="6">
        <f t="shared" si="7"/>
        <v>1.4866118840289877E-2</v>
      </c>
      <c r="T46" s="6">
        <f t="shared" si="7"/>
        <v>1.7522831769076319E-2</v>
      </c>
      <c r="U46" s="6">
        <f t="shared" si="7"/>
        <v>0.13881328252585745</v>
      </c>
      <c r="V46" s="6">
        <f t="shared" si="7"/>
        <v>-0.16288530746362062</v>
      </c>
      <c r="W46" s="6">
        <f t="shared" si="7"/>
        <v>1.7929529154973478E-2</v>
      </c>
      <c r="X46" s="6">
        <f t="shared" si="7"/>
        <v>-7.1393712977921298E-2</v>
      </c>
      <c r="Y46" s="6">
        <f t="shared" si="7"/>
        <v>-2.6948912675157866E-2</v>
      </c>
      <c r="Z46" s="6">
        <f t="shared" si="7"/>
        <v>-7.9958288038614711E-2</v>
      </c>
      <c r="AA46" s="6">
        <f t="shared" si="7"/>
        <v>5.6766876725357296E-2</v>
      </c>
      <c r="AB46" s="6">
        <f t="shared" si="7"/>
        <v>2.2410778656345665E-2</v>
      </c>
      <c r="AC46" s="6">
        <f t="shared" si="7"/>
        <v>-7.5659565639618842E-2</v>
      </c>
      <c r="AD46" s="6">
        <f t="shared" si="7"/>
        <v>-4.4981354856000966E-2</v>
      </c>
      <c r="AE46" s="6">
        <f t="shared" si="7"/>
        <v>3.9754401732622346E-2</v>
      </c>
      <c r="AH46" s="4" t="s">
        <v>1</v>
      </c>
      <c r="AI46" s="4" t="s">
        <v>2</v>
      </c>
      <c r="AJ46" s="4" t="s">
        <v>4</v>
      </c>
      <c r="AK46" s="4" t="s">
        <v>7</v>
      </c>
      <c r="AL46" s="4" t="s">
        <v>10</v>
      </c>
      <c r="AM46" s="4" t="s">
        <v>11</v>
      </c>
      <c r="AN46" s="4" t="s">
        <v>12</v>
      </c>
      <c r="AO46" s="4" t="s">
        <v>13</v>
      </c>
      <c r="AP46" s="4" t="s">
        <v>16</v>
      </c>
      <c r="AQ46" s="4" t="s">
        <v>18</v>
      </c>
      <c r="AR46" s="4" t="s">
        <v>20</v>
      </c>
      <c r="AS46" s="4" t="s">
        <v>22</v>
      </c>
      <c r="AT46" s="4" t="s">
        <v>23</v>
      </c>
      <c r="AU46" s="4" t="s">
        <v>24</v>
      </c>
      <c r="AV46" s="4" t="s">
        <v>25</v>
      </c>
      <c r="AW46">
        <v>0.2</v>
      </c>
      <c r="AX46" s="4" t="s">
        <v>15</v>
      </c>
      <c r="AY46">
        <f t="shared" si="6"/>
        <v>6.6666666666666666E-2</v>
      </c>
    </row>
    <row r="47" spans="1:51" x14ac:dyDescent="0.3">
      <c r="A47" s="20">
        <v>10817.1553</v>
      </c>
      <c r="B47" s="20">
        <v>3.3E-3</v>
      </c>
      <c r="C47" s="20">
        <v>11788.8496</v>
      </c>
      <c r="D47" s="20">
        <v>1711.9468999999999</v>
      </c>
      <c r="E47" s="20">
        <v>108.25</v>
      </c>
      <c r="F47" s="20">
        <v>58.47</v>
      </c>
      <c r="G47" s="20">
        <v>1409.7</v>
      </c>
      <c r="H47" s="20">
        <v>1080.9100000000001</v>
      </c>
      <c r="I47" s="20">
        <v>9.9779</v>
      </c>
      <c r="J47" s="20">
        <v>103.0515</v>
      </c>
      <c r="K47" s="20">
        <v>11336.2148</v>
      </c>
      <c r="L47" s="20">
        <v>36.888399999999997</v>
      </c>
      <c r="M47" s="20">
        <v>241.95179999999999</v>
      </c>
      <c r="N47" s="20">
        <v>1225.9353000000001</v>
      </c>
      <c r="O47" s="20">
        <v>433.70519999999999</v>
      </c>
      <c r="Q47" s="6">
        <f t="shared" si="7"/>
        <v>0.26154910221025074</v>
      </c>
      <c r="R47" s="6">
        <f t="shared" si="7"/>
        <v>-2.9411764705882359E-2</v>
      </c>
      <c r="S47" s="6">
        <f t="shared" si="7"/>
        <v>-1.1234794028832096E-2</v>
      </c>
      <c r="T47" s="6">
        <f t="shared" si="7"/>
        <v>-5.0320853092311602E-4</v>
      </c>
      <c r="U47" s="6">
        <f t="shared" si="7"/>
        <v>3.4894837476099561E-2</v>
      </c>
      <c r="V47" s="6">
        <f t="shared" si="7"/>
        <v>9.2897196261682247E-2</v>
      </c>
      <c r="W47" s="6">
        <f t="shared" si="7"/>
        <v>7.9568080869964808E-2</v>
      </c>
      <c r="X47" s="6">
        <f t="shared" si="7"/>
        <v>-2.0586609642724518E-2</v>
      </c>
      <c r="Y47" s="6">
        <f t="shared" si="7"/>
        <v>2.1969805600507986E-2</v>
      </c>
      <c r="Z47" s="6">
        <f t="shared" si="7"/>
        <v>5.5115006373600561E-2</v>
      </c>
      <c r="AA47" s="6">
        <f t="shared" si="7"/>
        <v>4.0712668293939824E-2</v>
      </c>
      <c r="AB47" s="6">
        <f t="shared" si="7"/>
        <v>5.310878980018896E-2</v>
      </c>
      <c r="AC47" s="6">
        <f t="shared" si="7"/>
        <v>1.9608387171849984E-3</v>
      </c>
      <c r="AD47" s="6">
        <f t="shared" si="7"/>
        <v>-5.7925718056405895E-2</v>
      </c>
      <c r="AE47" s="6">
        <f t="shared" si="7"/>
        <v>3.1626329775847006E-2</v>
      </c>
      <c r="AG47" s="4" t="s">
        <v>1</v>
      </c>
      <c r="AH47" s="6">
        <f t="array" ref="AH47:AV61">($AW$46*AH9:AV23)+((1-$AW$46)*AH27:AV41)</f>
        <v>1.029650652406644</v>
      </c>
      <c r="AI47" s="6">
        <v>0.21505700259898097</v>
      </c>
      <c r="AJ47" s="6">
        <v>1.0635214197524348E-2</v>
      </c>
      <c r="AK47" s="6">
        <v>1.323406448957256E-2</v>
      </c>
      <c r="AL47" s="6">
        <v>9.413254985048124E-3</v>
      </c>
      <c r="AM47" s="6">
        <v>1.4935745533457952E-2</v>
      </c>
      <c r="AN47" s="6">
        <v>2.700446203610685E-4</v>
      </c>
      <c r="AO47" s="6">
        <v>1.0085068581237859E-2</v>
      </c>
      <c r="AP47" s="6">
        <v>4.412639821998402E-3</v>
      </c>
      <c r="AQ47" s="6">
        <v>1.7517925030366047E-2</v>
      </c>
      <c r="AR47" s="6">
        <v>3.8642482591279568E-3</v>
      </c>
      <c r="AS47" s="6">
        <v>5.8975683227307871E-3</v>
      </c>
      <c r="AT47" s="6">
        <v>1.3623197253673409E-2</v>
      </c>
      <c r="AU47" s="6">
        <v>3.0945990855320072E-3</v>
      </c>
      <c r="AV47" s="6">
        <v>2.3055678012319808E-2</v>
      </c>
    </row>
    <row r="48" spans="1:51" x14ac:dyDescent="0.3">
      <c r="A48" s="20">
        <v>10085.627899999999</v>
      </c>
      <c r="B48" s="20">
        <v>2.8999999999999998E-3</v>
      </c>
      <c r="C48" s="20">
        <v>11118</v>
      </c>
      <c r="D48" s="20">
        <v>1665.5275999999999</v>
      </c>
      <c r="E48" s="20">
        <v>99.65</v>
      </c>
      <c r="F48" s="20">
        <v>58.58</v>
      </c>
      <c r="G48" s="20">
        <v>1426.1</v>
      </c>
      <c r="H48" s="20">
        <v>1216.6801</v>
      </c>
      <c r="I48" s="20">
        <v>10.705</v>
      </c>
      <c r="J48" s="20">
        <v>106.9228</v>
      </c>
      <c r="K48" s="20">
        <v>11110.9668</v>
      </c>
      <c r="L48" s="20">
        <v>33.073599999999999</v>
      </c>
      <c r="M48" s="20">
        <v>238.727</v>
      </c>
      <c r="N48" s="20">
        <v>1140.9680000000001</v>
      </c>
      <c r="O48" s="20">
        <v>421.30220000000003</v>
      </c>
      <c r="Q48" s="6">
        <f t="shared" si="7"/>
        <v>-6.7626596800362204E-2</v>
      </c>
      <c r="R48" s="6">
        <f t="shared" si="7"/>
        <v>-0.12121212121212122</v>
      </c>
      <c r="S48" s="6">
        <f t="shared" si="7"/>
        <v>-5.6905433758354107E-2</v>
      </c>
      <c r="T48" s="6">
        <f t="shared" si="7"/>
        <v>-2.7114918108733455E-2</v>
      </c>
      <c r="U48" s="6">
        <f t="shared" si="7"/>
        <v>-7.9445727482678974E-2</v>
      </c>
      <c r="V48" s="6">
        <f t="shared" si="7"/>
        <v>1.8813066529843603E-3</v>
      </c>
      <c r="W48" s="6">
        <f t="shared" si="7"/>
        <v>1.1633680925019485E-2</v>
      </c>
      <c r="X48" s="6">
        <f t="shared" si="7"/>
        <v>0.12560721984253997</v>
      </c>
      <c r="Y48" s="6">
        <f t="shared" si="7"/>
        <v>7.2871045009470947E-2</v>
      </c>
      <c r="Z48" s="6">
        <f t="shared" si="7"/>
        <v>3.7566653566420527E-2</v>
      </c>
      <c r="AA48" s="6">
        <f t="shared" si="7"/>
        <v>-1.9869771698397876E-2</v>
      </c>
      <c r="AB48" s="6">
        <f t="shared" si="7"/>
        <v>-0.10341462356730025</v>
      </c>
      <c r="AC48" s="6">
        <f t="shared" si="7"/>
        <v>-1.3328274474502688E-2</v>
      </c>
      <c r="AD48" s="6">
        <f t="shared" si="7"/>
        <v>-6.9308143749511109E-2</v>
      </c>
      <c r="AE48" s="6">
        <f t="shared" si="7"/>
        <v>-2.85977664090723E-2</v>
      </c>
      <c r="AG48" s="4" t="s">
        <v>3</v>
      </c>
      <c r="AH48" s="6">
        <v>0.21505700259898097</v>
      </c>
      <c r="AI48" s="6">
        <v>16.638076619688125</v>
      </c>
      <c r="AJ48" s="6">
        <v>3.7016268279075996E-3</v>
      </c>
      <c r="AK48" s="6">
        <v>4.9208042462648757E-3</v>
      </c>
      <c r="AL48" s="6">
        <v>6.8634116039295208E-3</v>
      </c>
      <c r="AM48" s="6">
        <v>2.1142174274929829E-2</v>
      </c>
      <c r="AN48" s="6">
        <v>-3.7130711898167336E-3</v>
      </c>
      <c r="AO48" s="6">
        <v>4.5179610574758007E-2</v>
      </c>
      <c r="AP48" s="6">
        <v>-7.9274424363445263E-3</v>
      </c>
      <c r="AQ48" s="6">
        <v>6.9355574884698056E-3</v>
      </c>
      <c r="AR48" s="6">
        <v>-3.0324778769285299E-2</v>
      </c>
      <c r="AS48" s="6">
        <v>4.8706735215341031E-3</v>
      </c>
      <c r="AT48" s="6">
        <v>1.0170859715433795E-2</v>
      </c>
      <c r="AU48" s="6">
        <v>-1.9750347853290127E-2</v>
      </c>
      <c r="AV48" s="6">
        <v>2.7338157667606163E-2</v>
      </c>
      <c r="AX48" s="8" t="s">
        <v>59</v>
      </c>
      <c r="AY48">
        <f>SUM(AY32:AY46)</f>
        <v>0.99999999999999989</v>
      </c>
    </row>
    <row r="49" spans="1:54" x14ac:dyDescent="0.3">
      <c r="A49" s="20">
        <v>9630.6641</v>
      </c>
      <c r="B49" s="20">
        <v>2.5000000000000001E-3</v>
      </c>
      <c r="C49" s="20">
        <v>11023.25</v>
      </c>
      <c r="D49" s="20">
        <v>1815.2819</v>
      </c>
      <c r="E49" s="20">
        <v>93.6</v>
      </c>
      <c r="F49" s="20">
        <v>55.1</v>
      </c>
      <c r="G49" s="20">
        <v>1519.1</v>
      </c>
      <c r="H49" s="20">
        <v>1188.0999999999999</v>
      </c>
      <c r="I49" s="20">
        <v>10.8657</v>
      </c>
      <c r="J49" s="20">
        <v>101.9802</v>
      </c>
      <c r="K49" s="20">
        <v>12252.2412</v>
      </c>
      <c r="L49" s="20">
        <v>30.271999999999998</v>
      </c>
      <c r="M49" s="20">
        <v>217.03649999999999</v>
      </c>
      <c r="N49" s="20">
        <v>1221.4839999999999</v>
      </c>
      <c r="O49" s="20">
        <v>408.45400000000001</v>
      </c>
      <c r="Q49" s="6">
        <f t="shared" si="7"/>
        <v>-4.5110111587598811E-2</v>
      </c>
      <c r="R49" s="6">
        <f t="shared" si="7"/>
        <v>-0.13793103448275856</v>
      </c>
      <c r="S49" s="6">
        <f t="shared" si="7"/>
        <v>-8.5222162259399603E-3</v>
      </c>
      <c r="T49" s="6">
        <f t="shared" si="7"/>
        <v>8.9914030845240855E-2</v>
      </c>
      <c r="U49" s="6">
        <f t="shared" si="7"/>
        <v>-6.0712493728048322E-2</v>
      </c>
      <c r="V49" s="6">
        <f t="shared" si="7"/>
        <v>-5.9405940594059348E-2</v>
      </c>
      <c r="W49" s="6">
        <f t="shared" si="7"/>
        <v>6.5212818175443443E-2</v>
      </c>
      <c r="X49" s="6">
        <f t="shared" si="7"/>
        <v>-2.3490233792761273E-2</v>
      </c>
      <c r="Y49" s="6">
        <f t="shared" si="7"/>
        <v>1.5011676786548467E-2</v>
      </c>
      <c r="Z49" s="6">
        <f t="shared" si="7"/>
        <v>-4.6225875117374415E-2</v>
      </c>
      <c r="AA49" s="6">
        <f t="shared" si="7"/>
        <v>0.10271603007579855</v>
      </c>
      <c r="AB49" s="6">
        <f t="shared" si="7"/>
        <v>-8.4708045087320438E-2</v>
      </c>
      <c r="AC49" s="6">
        <f t="shared" si="7"/>
        <v>-9.0859014690420459E-2</v>
      </c>
      <c r="AD49" s="6">
        <f t="shared" si="7"/>
        <v>7.0568149150545656E-2</v>
      </c>
      <c r="AE49" s="6">
        <f t="shared" si="7"/>
        <v>-3.0496399021889831E-2</v>
      </c>
      <c r="AG49" s="4" t="s">
        <v>5</v>
      </c>
      <c r="AH49" s="6">
        <v>1.0635214197524348E-2</v>
      </c>
      <c r="AI49" s="6">
        <v>3.7016268279075996E-3</v>
      </c>
      <c r="AJ49" s="6">
        <v>3.1387665980425639E-2</v>
      </c>
      <c r="AK49" s="6">
        <v>4.1160609242324514E-3</v>
      </c>
      <c r="AL49" s="6">
        <v>4.1160881169338996E-3</v>
      </c>
      <c r="AM49" s="6">
        <v>5.2778688205388641E-3</v>
      </c>
      <c r="AN49" s="6">
        <v>-4.2094146786618241E-4</v>
      </c>
      <c r="AO49" s="6">
        <v>2.8448276292728373E-3</v>
      </c>
      <c r="AP49" s="6">
        <v>3.7835401897245271E-3</v>
      </c>
      <c r="AQ49" s="6">
        <v>5.1669977115958504E-3</v>
      </c>
      <c r="AR49" s="6">
        <v>3.5455692795288147E-3</v>
      </c>
      <c r="AS49" s="6">
        <v>1.793748699814285E-3</v>
      </c>
      <c r="AT49" s="6">
        <v>6.0953943119650845E-3</v>
      </c>
      <c r="AU49" s="6">
        <v>5.5074676200022599E-3</v>
      </c>
      <c r="AV49" s="6">
        <v>9.4578368515451528E-3</v>
      </c>
    </row>
    <row r="50" spans="1:54" x14ac:dyDescent="0.3">
      <c r="A50" s="20">
        <v>9199.5849999999991</v>
      </c>
      <c r="B50" s="20">
        <v>2.5999999999999999E-3</v>
      </c>
      <c r="C50" s="20">
        <v>11877.450199999999</v>
      </c>
      <c r="D50" s="20">
        <v>2098.3438000000001</v>
      </c>
      <c r="E50" s="20">
        <v>101.95</v>
      </c>
      <c r="F50" s="20">
        <v>54.18</v>
      </c>
      <c r="G50" s="20">
        <v>1511.4</v>
      </c>
      <c r="H50" s="20">
        <v>1260.1099999999999</v>
      </c>
      <c r="I50" s="20">
        <v>9.0690000000000008</v>
      </c>
      <c r="J50" s="20">
        <v>115.96</v>
      </c>
      <c r="K50" s="20">
        <v>14443.3711</v>
      </c>
      <c r="L50" s="20">
        <v>32.995699999999999</v>
      </c>
      <c r="M50" s="20">
        <v>227.6388</v>
      </c>
      <c r="N50" s="20">
        <v>1440.5392999999999</v>
      </c>
      <c r="O50" s="20">
        <v>461.69810000000001</v>
      </c>
      <c r="Q50" s="6">
        <f t="shared" si="7"/>
        <v>-4.4761098043072711E-2</v>
      </c>
      <c r="R50" s="6">
        <f t="shared" si="7"/>
        <v>4.0000000000000036E-2</v>
      </c>
      <c r="S50" s="6">
        <f t="shared" si="7"/>
        <v>7.7490776313700493E-2</v>
      </c>
      <c r="T50" s="6">
        <f t="shared" si="7"/>
        <v>0.15593275072042534</v>
      </c>
      <c r="U50" s="6">
        <f t="shared" si="7"/>
        <v>8.9209401709401837E-2</v>
      </c>
      <c r="V50" s="6">
        <f t="shared" si="7"/>
        <v>-1.6696914700544463E-2</v>
      </c>
      <c r="W50" s="6">
        <f t="shared" si="7"/>
        <v>-5.0687907313540226E-3</v>
      </c>
      <c r="X50" s="6">
        <f t="shared" si="7"/>
        <v>6.0609376315124974E-2</v>
      </c>
      <c r="Y50" s="6">
        <f t="shared" si="7"/>
        <v>-0.1653552003092299</v>
      </c>
      <c r="Z50" s="6">
        <f t="shared" si="7"/>
        <v>0.13708347306634039</v>
      </c>
      <c r="AA50" s="6">
        <f t="shared" si="7"/>
        <v>0.17883502815795049</v>
      </c>
      <c r="AB50" s="6">
        <f t="shared" si="7"/>
        <v>8.9974233615222055E-2</v>
      </c>
      <c r="AC50" s="6">
        <f t="shared" si="7"/>
        <v>4.8850308588647584E-2</v>
      </c>
      <c r="AD50" s="6">
        <f t="shared" si="7"/>
        <v>0.17933538220721679</v>
      </c>
      <c r="AE50" s="6">
        <f t="shared" si="7"/>
        <v>0.13035519299602893</v>
      </c>
      <c r="AG50" s="4" t="s">
        <v>63</v>
      </c>
      <c r="AH50" s="6">
        <v>1.323406448957256E-2</v>
      </c>
      <c r="AI50" s="6">
        <v>4.9208042462648757E-3</v>
      </c>
      <c r="AJ50" s="6">
        <v>4.1160609242324514E-3</v>
      </c>
      <c r="AK50" s="6">
        <v>4.9918770628330285E-2</v>
      </c>
      <c r="AL50" s="6">
        <v>6.8254656489522047E-4</v>
      </c>
      <c r="AM50" s="6">
        <v>-3.7968627488315144E-3</v>
      </c>
      <c r="AN50" s="6">
        <v>-3.9100148177946586E-4</v>
      </c>
      <c r="AO50" s="6">
        <v>1.5232145732520989E-4</v>
      </c>
      <c r="AP50" s="6">
        <v>1.0217771949288053E-3</v>
      </c>
      <c r="AQ50" s="6">
        <v>2.1513171793397165E-3</v>
      </c>
      <c r="AR50" s="6">
        <v>5.9874658298776293E-3</v>
      </c>
      <c r="AS50" s="6">
        <v>1.5888883268546936E-3</v>
      </c>
      <c r="AT50" s="6">
        <v>4.595030743282289E-3</v>
      </c>
      <c r="AU50" s="6">
        <v>4.3469781301319864E-3</v>
      </c>
      <c r="AV50" s="6">
        <v>4.4711737675607122E-3</v>
      </c>
      <c r="AX50" s="8" t="s">
        <v>60</v>
      </c>
      <c r="AY50">
        <f t="array" ref="AY50">MMULT(TRANSPOSE(AY32:AY46),AY13:AY27)</f>
        <v>0.50953079378558563</v>
      </c>
    </row>
    <row r="51" spans="1:54" x14ac:dyDescent="0.3">
      <c r="A51" s="20">
        <v>7569.6298999999999</v>
      </c>
      <c r="B51" s="20">
        <v>2.3E-3</v>
      </c>
      <c r="C51" s="20">
        <v>12056.049800000001</v>
      </c>
      <c r="D51" s="20">
        <v>1973.4558</v>
      </c>
      <c r="E51" s="20">
        <v>118.55</v>
      </c>
      <c r="F51" s="20">
        <v>55.17</v>
      </c>
      <c r="G51" s="20">
        <v>1465.6</v>
      </c>
      <c r="H51" s="20">
        <v>1304.96</v>
      </c>
      <c r="I51" s="20">
        <v>9.4098000000000006</v>
      </c>
      <c r="J51" s="20">
        <v>123.28919999999999</v>
      </c>
      <c r="K51" s="20">
        <v>13966.9336</v>
      </c>
      <c r="L51" s="20">
        <v>33.124699999999997</v>
      </c>
      <c r="M51" s="20">
        <v>217.69919999999999</v>
      </c>
      <c r="N51" s="20">
        <v>1525.9278999999999</v>
      </c>
      <c r="O51" s="20">
        <v>511.1035</v>
      </c>
      <c r="Q51" s="6">
        <f t="shared" si="7"/>
        <v>-0.17717702483318531</v>
      </c>
      <c r="R51" s="6">
        <f t="shared" si="7"/>
        <v>-0.11538461538461531</v>
      </c>
      <c r="S51" s="6">
        <f t="shared" si="7"/>
        <v>1.5036863720127469E-2</v>
      </c>
      <c r="T51" s="6">
        <f t="shared" si="7"/>
        <v>-5.9517415592239997E-2</v>
      </c>
      <c r="U51" s="6">
        <f t="shared" si="7"/>
        <v>0.16282491417361444</v>
      </c>
      <c r="V51" s="6">
        <f t="shared" si="7"/>
        <v>1.8272425249169499E-2</v>
      </c>
      <c r="W51" s="6">
        <f t="shared" si="7"/>
        <v>-3.0303030303030387E-2</v>
      </c>
      <c r="X51" s="6">
        <f t="shared" si="7"/>
        <v>3.5592130845719883E-2</v>
      </c>
      <c r="Y51" s="6">
        <f t="shared" si="7"/>
        <v>3.7578564340059462E-2</v>
      </c>
      <c r="Z51" s="6">
        <f t="shared" si="7"/>
        <v>6.3204553294239352E-2</v>
      </c>
      <c r="AA51" s="6">
        <f t="shared" si="7"/>
        <v>-3.2986585797826651E-2</v>
      </c>
      <c r="AB51" s="6">
        <f t="shared" si="7"/>
        <v>3.9096003418626069E-3</v>
      </c>
      <c r="AC51" s="6">
        <f t="shared" si="7"/>
        <v>-4.3663909667420508E-2</v>
      </c>
      <c r="AD51" s="6">
        <f t="shared" si="7"/>
        <v>5.9275439413558617E-2</v>
      </c>
      <c r="AE51" s="6">
        <f t="shared" si="7"/>
        <v>0.10700802104232188</v>
      </c>
      <c r="AG51" s="4" t="s">
        <v>64</v>
      </c>
      <c r="AH51" s="6">
        <v>9.413254985048124E-3</v>
      </c>
      <c r="AI51" s="6">
        <v>6.8634116039295208E-3</v>
      </c>
      <c r="AJ51" s="6">
        <v>4.1160881169338996E-3</v>
      </c>
      <c r="AK51" s="6">
        <v>6.8254656489522047E-4</v>
      </c>
      <c r="AL51" s="6">
        <v>8.8346425189669703E-2</v>
      </c>
      <c r="AM51" s="6">
        <v>2.870186020176491E-3</v>
      </c>
      <c r="AN51" s="6">
        <v>6.6415813101128557E-4</v>
      </c>
      <c r="AO51" s="6">
        <v>7.6518934435510812E-4</v>
      </c>
      <c r="AP51" s="6">
        <v>8.7754833361789971E-4</v>
      </c>
      <c r="AQ51" s="6">
        <v>2.4864474420155224E-3</v>
      </c>
      <c r="AR51" s="6">
        <v>1.6952846991374955E-3</v>
      </c>
      <c r="AS51" s="6">
        <v>2.6049668086469361E-3</v>
      </c>
      <c r="AT51" s="6">
        <v>2.2177413465849106E-3</v>
      </c>
      <c r="AU51" s="6">
        <v>1.9911878398998092E-3</v>
      </c>
      <c r="AV51" s="6">
        <v>8.5185663831604721E-3</v>
      </c>
      <c r="AX51" t="s">
        <v>61</v>
      </c>
      <c r="AY51">
        <f t="array" ref="AY51">MMULT(MMULT(TRANSPOSE(AY32:AY46),AH47:AV61),AY32:AY46)</f>
        <v>8.898880115245697E-2</v>
      </c>
    </row>
    <row r="52" spans="1:54" x14ac:dyDescent="0.3">
      <c r="A52" s="20">
        <v>9350.5293000000001</v>
      </c>
      <c r="B52" s="20">
        <v>2.3999999999999998E-3</v>
      </c>
      <c r="C52" s="20">
        <v>11962.0996</v>
      </c>
      <c r="D52" s="20">
        <v>1972.4376999999999</v>
      </c>
      <c r="E52" s="20">
        <v>102.65</v>
      </c>
      <c r="F52" s="20">
        <v>51.56</v>
      </c>
      <c r="G52" s="20">
        <v>1582.9</v>
      </c>
      <c r="H52" s="20">
        <v>1434.23</v>
      </c>
      <c r="I52" s="20">
        <v>10.4915</v>
      </c>
      <c r="J52" s="20">
        <v>123.8506</v>
      </c>
      <c r="K52" s="20">
        <v>14899.502</v>
      </c>
      <c r="L52" s="20">
        <v>32.350299999999997</v>
      </c>
      <c r="M52" s="20">
        <v>207.75960000000001</v>
      </c>
      <c r="N52" s="20">
        <v>1388.6962000000001</v>
      </c>
      <c r="O52" s="20">
        <v>524.11540000000002</v>
      </c>
      <c r="Q52" s="6">
        <f t="shared" si="7"/>
        <v>0.23526901889879714</v>
      </c>
      <c r="R52" s="6">
        <f t="shared" si="7"/>
        <v>4.3478260869565188E-2</v>
      </c>
      <c r="S52" s="6">
        <f t="shared" si="7"/>
        <v>-7.7927846648411236E-3</v>
      </c>
      <c r="T52" s="6">
        <f t="shared" si="7"/>
        <v>-5.1589703706567125E-4</v>
      </c>
      <c r="U52" s="6">
        <f t="shared" si="7"/>
        <v>-0.13412062420919435</v>
      </c>
      <c r="V52" s="6">
        <f t="shared" si="7"/>
        <v>-6.5434112742432493E-2</v>
      </c>
      <c r="W52" s="6">
        <f t="shared" si="7"/>
        <v>8.0035480349345045E-2</v>
      </c>
      <c r="X52" s="6">
        <f t="shared" si="7"/>
        <v>9.9060507601765657E-2</v>
      </c>
      <c r="Y52" s="6">
        <f t="shared" si="7"/>
        <v>0.11495462177729587</v>
      </c>
      <c r="Z52" s="6">
        <f t="shared" si="7"/>
        <v>4.5535213141134623E-3</v>
      </c>
      <c r="AA52" s="6">
        <f t="shared" si="7"/>
        <v>6.6769731045331238E-2</v>
      </c>
      <c r="AB52" s="6">
        <f t="shared" si="7"/>
        <v>-2.3378324935772965E-2</v>
      </c>
      <c r="AC52" s="6">
        <f t="shared" si="7"/>
        <v>-4.5657494377563057E-2</v>
      </c>
      <c r="AD52" s="6">
        <f t="shared" si="7"/>
        <v>-8.9933279285344891E-2</v>
      </c>
      <c r="AE52" s="6">
        <f t="shared" si="7"/>
        <v>2.5458444326833973E-2</v>
      </c>
      <c r="AG52" s="4" t="s">
        <v>11</v>
      </c>
      <c r="AH52" s="6">
        <v>1.4935745533457952E-2</v>
      </c>
      <c r="AI52" s="6">
        <v>2.1142174274929829E-2</v>
      </c>
      <c r="AJ52" s="6">
        <v>5.2778688205388641E-3</v>
      </c>
      <c r="AK52" s="6">
        <v>-3.7968627488315144E-3</v>
      </c>
      <c r="AL52" s="6">
        <v>2.870186020176491E-3</v>
      </c>
      <c r="AM52" s="6">
        <v>0.3208762912989338</v>
      </c>
      <c r="AN52" s="6">
        <v>-8.1424514303877994E-5</v>
      </c>
      <c r="AO52" s="6">
        <v>3.0030589018443E-3</v>
      </c>
      <c r="AP52" s="6">
        <v>5.3812002994241574E-3</v>
      </c>
      <c r="AQ52" s="6">
        <v>1.2028267946628191E-2</v>
      </c>
      <c r="AR52" s="6">
        <v>-6.5273002944430756E-3</v>
      </c>
      <c r="AS52" s="6">
        <v>-3.9786412047032134E-3</v>
      </c>
      <c r="AT52" s="6">
        <v>7.4502696578304956E-3</v>
      </c>
      <c r="AU52" s="6">
        <v>-3.1460381408143713E-4</v>
      </c>
      <c r="AV52" s="6">
        <v>7.7297101275941782E-3</v>
      </c>
      <c r="AX52" s="8" t="s">
        <v>62</v>
      </c>
      <c r="AY52">
        <f t="array" ref="AY52">SQRT(AY51)</f>
        <v>0.29830990790192835</v>
      </c>
    </row>
    <row r="53" spans="1:54" x14ac:dyDescent="0.3">
      <c r="A53" s="20">
        <v>8599.5087999999996</v>
      </c>
      <c r="B53" s="20">
        <v>2.2000000000000001E-3</v>
      </c>
      <c r="C53" s="20">
        <v>11201.75</v>
      </c>
      <c r="D53" s="20">
        <v>2108.6687000000002</v>
      </c>
      <c r="E53" s="20">
        <v>110.1</v>
      </c>
      <c r="F53" s="20">
        <v>44.76</v>
      </c>
      <c r="G53" s="20">
        <v>1564.1</v>
      </c>
      <c r="H53" s="20">
        <v>1339.33</v>
      </c>
      <c r="I53" s="20">
        <v>9.6395999999999997</v>
      </c>
      <c r="J53" s="20">
        <v>109.3428</v>
      </c>
      <c r="K53" s="20">
        <v>15306.3418</v>
      </c>
      <c r="L53" s="20">
        <v>29.3447</v>
      </c>
      <c r="M53" s="20">
        <v>174.5393</v>
      </c>
      <c r="N53" s="20">
        <v>1307.0458000000001</v>
      </c>
      <c r="O53" s="20">
        <v>495.79829999999998</v>
      </c>
      <c r="Q53" s="6">
        <f t="shared" ref="Q53:AE69" si="8">((A53/A52)-1)</f>
        <v>-8.0318501328047853E-2</v>
      </c>
      <c r="R53" s="6">
        <f t="shared" si="8"/>
        <v>-8.3333333333333148E-2</v>
      </c>
      <c r="S53" s="6">
        <f t="shared" si="8"/>
        <v>-6.356322263024794E-2</v>
      </c>
      <c r="T53" s="6">
        <f t="shared" si="8"/>
        <v>6.9067327196189909E-2</v>
      </c>
      <c r="U53" s="6">
        <f t="shared" si="8"/>
        <v>7.2576716999512847E-2</v>
      </c>
      <c r="V53" s="6">
        <f t="shared" si="8"/>
        <v>-0.13188518231186974</v>
      </c>
      <c r="W53" s="6">
        <f t="shared" si="8"/>
        <v>-1.1876934740034262E-2</v>
      </c>
      <c r="X53" s="6">
        <f t="shared" si="8"/>
        <v>-6.6167908912796447E-2</v>
      </c>
      <c r="Y53" s="6">
        <f t="shared" si="8"/>
        <v>-8.119906591049908E-2</v>
      </c>
      <c r="Z53" s="6">
        <f t="shared" si="8"/>
        <v>-0.11713952132650152</v>
      </c>
      <c r="AA53" s="6">
        <f t="shared" si="8"/>
        <v>2.7305597193785447E-2</v>
      </c>
      <c r="AB53" s="6">
        <f t="shared" si="8"/>
        <v>-9.2907948303415977E-2</v>
      </c>
      <c r="AC53" s="6">
        <f t="shared" si="8"/>
        <v>-0.15989778571002256</v>
      </c>
      <c r="AD53" s="6">
        <f t="shared" si="8"/>
        <v>-5.8796445183619039E-2</v>
      </c>
      <c r="AE53" s="6">
        <f t="shared" si="8"/>
        <v>-5.402836856158022E-2</v>
      </c>
      <c r="AG53" s="4" t="s">
        <v>12</v>
      </c>
      <c r="AH53" s="6">
        <v>2.700446203610685E-4</v>
      </c>
      <c r="AI53" s="6">
        <v>-3.7130711898167336E-3</v>
      </c>
      <c r="AJ53" s="6">
        <v>-4.2094146786618241E-4</v>
      </c>
      <c r="AK53" s="6">
        <v>-3.9100148177946586E-4</v>
      </c>
      <c r="AL53" s="6">
        <v>6.6415813101128557E-4</v>
      </c>
      <c r="AM53" s="6">
        <v>-8.1424514303877994E-5</v>
      </c>
      <c r="AN53" s="6">
        <v>1.9482516269083511E-2</v>
      </c>
      <c r="AO53" s="6">
        <v>-4.4052936629347607E-4</v>
      </c>
      <c r="AP53" s="6">
        <v>7.4256837845291027E-4</v>
      </c>
      <c r="AQ53" s="6">
        <v>-1.8646901288994979E-3</v>
      </c>
      <c r="AR53" s="6">
        <v>6.6050589447346451E-4</v>
      </c>
      <c r="AS53" s="6">
        <v>5.0749632091530179E-4</v>
      </c>
      <c r="AT53" s="6">
        <v>-5.8648609031164683E-4</v>
      </c>
      <c r="AU53" s="6">
        <v>-6.4648604172845841E-4</v>
      </c>
      <c r="AV53" s="6">
        <v>-9.791690258422899E-4</v>
      </c>
      <c r="AX53" t="s">
        <v>43</v>
      </c>
      <c r="AY53">
        <f>(AY50-$AZ$29)/AY52</f>
        <v>1.7080585669085377</v>
      </c>
    </row>
    <row r="54" spans="1:54" x14ac:dyDescent="0.3">
      <c r="A54" s="20">
        <v>8658.5537000000004</v>
      </c>
      <c r="B54" s="20">
        <v>2.3999999999999998E-3</v>
      </c>
      <c r="C54" s="20">
        <v>9859.9004000000004</v>
      </c>
      <c r="D54" s="20">
        <v>2128.3029999999999</v>
      </c>
      <c r="E54" s="20">
        <v>104.65</v>
      </c>
      <c r="F54" s="20">
        <v>18.84</v>
      </c>
      <c r="G54" s="20">
        <v>1684.2</v>
      </c>
      <c r="H54" s="20">
        <v>1348.66</v>
      </c>
      <c r="I54" s="20">
        <v>8.8354999999999997</v>
      </c>
      <c r="J54" s="20">
        <v>90.178899999999999</v>
      </c>
      <c r="K54" s="20">
        <v>17387.882799999999</v>
      </c>
      <c r="L54" s="20">
        <v>33.682299999999998</v>
      </c>
      <c r="M54" s="20">
        <v>160.84469999999999</v>
      </c>
      <c r="N54" s="20">
        <v>1442.1624999999999</v>
      </c>
      <c r="O54" s="20">
        <v>379.04020000000003</v>
      </c>
      <c r="Q54" s="6">
        <f t="shared" si="8"/>
        <v>6.8660782113509899E-3</v>
      </c>
      <c r="R54" s="6">
        <f t="shared" si="8"/>
        <v>9.0909090909090828E-2</v>
      </c>
      <c r="S54" s="6">
        <f t="shared" si="8"/>
        <v>-0.11978928292454305</v>
      </c>
      <c r="T54" s="6">
        <f t="shared" si="8"/>
        <v>9.3112303511688754E-3</v>
      </c>
      <c r="U54" s="6">
        <f t="shared" si="8"/>
        <v>-4.9500454132606619E-2</v>
      </c>
      <c r="V54" s="6">
        <f t="shared" si="8"/>
        <v>-0.57908847184986589</v>
      </c>
      <c r="W54" s="6">
        <f t="shared" si="8"/>
        <v>7.6785371779298117E-2</v>
      </c>
      <c r="X54" s="6">
        <f t="shared" si="8"/>
        <v>6.9661696519902616E-3</v>
      </c>
      <c r="Y54" s="6">
        <f t="shared" si="8"/>
        <v>-8.3416324328810298E-2</v>
      </c>
      <c r="Z54" s="6">
        <f t="shared" si="8"/>
        <v>-0.17526439783872372</v>
      </c>
      <c r="AA54" s="6">
        <f t="shared" si="8"/>
        <v>0.13599206310680967</v>
      </c>
      <c r="AB54" s="6">
        <f t="shared" si="8"/>
        <v>0.14781544878632258</v>
      </c>
      <c r="AC54" s="6">
        <f t="shared" si="8"/>
        <v>-7.8461412415427367E-2</v>
      </c>
      <c r="AD54" s="6">
        <f t="shared" si="8"/>
        <v>0.10337564299583057</v>
      </c>
      <c r="AE54" s="6">
        <f t="shared" si="8"/>
        <v>-0.23549516002777737</v>
      </c>
      <c r="AG54" s="4" t="s">
        <v>13</v>
      </c>
      <c r="AH54" s="6">
        <v>1.0085068581237859E-2</v>
      </c>
      <c r="AI54" s="6">
        <v>4.5179610574758007E-2</v>
      </c>
      <c r="AJ54" s="6">
        <v>2.8448276292728373E-3</v>
      </c>
      <c r="AK54" s="6">
        <v>1.5232145732520989E-4</v>
      </c>
      <c r="AL54" s="6">
        <v>7.6518934435510812E-4</v>
      </c>
      <c r="AM54" s="6">
        <v>3.0030589018443E-3</v>
      </c>
      <c r="AN54" s="6">
        <v>-4.4052936629347607E-4</v>
      </c>
      <c r="AO54" s="6">
        <v>5.0112904572558604E-2</v>
      </c>
      <c r="AP54" s="6">
        <v>2.3973440867239328E-3</v>
      </c>
      <c r="AQ54" s="6">
        <v>3.9832252306184783E-3</v>
      </c>
      <c r="AR54" s="6">
        <v>5.0306543907963129E-4</v>
      </c>
      <c r="AS54" s="6">
        <v>1.9554692301031115E-3</v>
      </c>
      <c r="AT54" s="6">
        <v>3.3759162335465806E-3</v>
      </c>
      <c r="AU54" s="6">
        <v>3.0395102199177165E-3</v>
      </c>
      <c r="AV54" s="6">
        <v>6.4919462832714551E-3</v>
      </c>
    </row>
    <row r="55" spans="1:54" x14ac:dyDescent="0.3">
      <c r="A55" s="20">
        <v>9461.0586000000003</v>
      </c>
      <c r="B55" s="20">
        <v>2.5999999999999999E-3</v>
      </c>
      <c r="C55" s="20">
        <v>9580.2998000000007</v>
      </c>
      <c r="D55" s="20">
        <v>1994.8359</v>
      </c>
      <c r="E55" s="20">
        <v>96.3</v>
      </c>
      <c r="F55" s="20">
        <v>35.49</v>
      </c>
      <c r="G55" s="20">
        <v>1736.9</v>
      </c>
      <c r="H55" s="20">
        <v>1428.92</v>
      </c>
      <c r="I55" s="20">
        <v>8.7110000000000003</v>
      </c>
      <c r="J55" s="20">
        <v>92.590800000000002</v>
      </c>
      <c r="K55" s="20">
        <v>17015.531299999999</v>
      </c>
      <c r="L55" s="20">
        <v>33.533000000000001</v>
      </c>
      <c r="M55" s="20">
        <v>174.36259999999999</v>
      </c>
      <c r="N55" s="20">
        <v>1454.2438</v>
      </c>
      <c r="O55" s="20">
        <v>330.98090000000002</v>
      </c>
      <c r="Q55" s="6">
        <f t="shared" si="8"/>
        <v>9.2683481307045623E-2</v>
      </c>
      <c r="R55" s="6">
        <f t="shared" si="8"/>
        <v>8.3333333333333481E-2</v>
      </c>
      <c r="S55" s="6">
        <f t="shared" si="8"/>
        <v>-2.8357345272980616E-2</v>
      </c>
      <c r="T55" s="6">
        <f t="shared" si="8"/>
        <v>-6.2710572695711009E-2</v>
      </c>
      <c r="U55" s="6">
        <f t="shared" si="8"/>
        <v>-7.9789775441949429E-2</v>
      </c>
      <c r="V55" s="6">
        <f t="shared" si="8"/>
        <v>0.88375796178343968</v>
      </c>
      <c r="W55" s="6">
        <f t="shared" si="8"/>
        <v>3.1290820567628552E-2</v>
      </c>
      <c r="X55" s="6">
        <f t="shared" si="8"/>
        <v>5.9510921952159901E-2</v>
      </c>
      <c r="Y55" s="6">
        <f t="shared" si="8"/>
        <v>-1.4090883368230389E-2</v>
      </c>
      <c r="Z55" s="6">
        <f t="shared" si="8"/>
        <v>2.6745724332410292E-2</v>
      </c>
      <c r="AA55" s="6">
        <f t="shared" si="8"/>
        <v>-2.1414424302422908E-2</v>
      </c>
      <c r="AB55" s="6">
        <f t="shared" si="8"/>
        <v>-4.4325951612567138E-3</v>
      </c>
      <c r="AC55" s="6">
        <f t="shared" si="8"/>
        <v>8.4043179539021073E-2</v>
      </c>
      <c r="AD55" s="6">
        <f t="shared" si="8"/>
        <v>8.3772113059381592E-3</v>
      </c>
      <c r="AE55" s="6">
        <f t="shared" si="8"/>
        <v>-0.12679209223718224</v>
      </c>
      <c r="AG55" s="4" t="s">
        <v>16</v>
      </c>
      <c r="AH55" s="6">
        <v>4.412639821998402E-3</v>
      </c>
      <c r="AI55" s="6">
        <v>-7.9274424363445263E-3</v>
      </c>
      <c r="AJ55" s="6">
        <v>3.7835401897245271E-3</v>
      </c>
      <c r="AK55" s="6">
        <v>1.0217771949288053E-3</v>
      </c>
      <c r="AL55" s="6">
        <v>8.7754833361789971E-4</v>
      </c>
      <c r="AM55" s="6">
        <v>5.3812002994241574E-3</v>
      </c>
      <c r="AN55" s="6">
        <v>7.4256837845291027E-4</v>
      </c>
      <c r="AO55" s="6">
        <v>2.3973440867239328E-3</v>
      </c>
      <c r="AP55" s="6">
        <v>6.746889661541608E-2</v>
      </c>
      <c r="AQ55" s="6">
        <v>2.6345329400062865E-3</v>
      </c>
      <c r="AR55" s="6">
        <v>7.4133103586648602E-4</v>
      </c>
      <c r="AS55" s="6">
        <v>2.5457269160235299E-3</v>
      </c>
      <c r="AT55" s="6">
        <v>3.4083227432231168E-3</v>
      </c>
      <c r="AU55" s="6">
        <v>2.9391521457908711E-3</v>
      </c>
      <c r="AV55" s="6">
        <v>4.1710671547795881E-3</v>
      </c>
    </row>
    <row r="56" spans="1:54" x14ac:dyDescent="0.3">
      <c r="A56" s="20">
        <v>9137.9932000000008</v>
      </c>
      <c r="B56" s="20">
        <v>2.3E-3</v>
      </c>
      <c r="C56" s="20">
        <v>10302.0996</v>
      </c>
      <c r="D56" s="20">
        <v>2113.759</v>
      </c>
      <c r="E56" s="20">
        <v>100.05</v>
      </c>
      <c r="F56" s="20">
        <v>39.270000000000003</v>
      </c>
      <c r="G56" s="20">
        <v>1793</v>
      </c>
      <c r="H56" s="20">
        <v>1413.61</v>
      </c>
      <c r="I56" s="20">
        <v>9.3762000000000008</v>
      </c>
      <c r="J56" s="20">
        <v>89.498400000000004</v>
      </c>
      <c r="K56" s="20">
        <v>16784.960899999998</v>
      </c>
      <c r="L56" s="20">
        <v>29.014199999999999</v>
      </c>
      <c r="M56" s="20">
        <v>171.97710000000001</v>
      </c>
      <c r="N56" s="20">
        <v>1692.2814000000001</v>
      </c>
      <c r="O56" s="20">
        <v>350.42399999999998</v>
      </c>
      <c r="Q56" s="6">
        <f t="shared" si="8"/>
        <v>-3.414685540579987E-2</v>
      </c>
      <c r="R56" s="6">
        <f t="shared" si="8"/>
        <v>-0.11538461538461531</v>
      </c>
      <c r="S56" s="6">
        <f t="shared" si="8"/>
        <v>7.534208898139072E-2</v>
      </c>
      <c r="T56" s="6">
        <f t="shared" si="8"/>
        <v>5.9615480150522648E-2</v>
      </c>
      <c r="U56" s="6">
        <f t="shared" si="8"/>
        <v>3.8940809968847301E-2</v>
      </c>
      <c r="V56" s="6">
        <f t="shared" si="8"/>
        <v>0.10650887573964507</v>
      </c>
      <c r="W56" s="6">
        <f t="shared" si="8"/>
        <v>3.2298923369221022E-2</v>
      </c>
      <c r="X56" s="6">
        <f t="shared" si="8"/>
        <v>-1.0714385689891803E-2</v>
      </c>
      <c r="Y56" s="6">
        <f t="shared" si="8"/>
        <v>7.6363218918608755E-2</v>
      </c>
      <c r="Z56" s="6">
        <f t="shared" si="8"/>
        <v>-3.3398566596249291E-2</v>
      </c>
      <c r="AA56" s="6">
        <f t="shared" si="8"/>
        <v>-1.3550584811888866E-2</v>
      </c>
      <c r="AB56" s="6">
        <f t="shared" si="8"/>
        <v>-0.13475680672770118</v>
      </c>
      <c r="AC56" s="6">
        <f t="shared" si="8"/>
        <v>-1.3681259627924658E-2</v>
      </c>
      <c r="AD56" s="6">
        <f t="shared" si="8"/>
        <v>0.163684796180668</v>
      </c>
      <c r="AE56" s="6">
        <f t="shared" si="8"/>
        <v>5.8743873135881808E-2</v>
      </c>
      <c r="AG56" s="4" t="s">
        <v>18</v>
      </c>
      <c r="AH56" s="6">
        <v>1.7517925030366047E-2</v>
      </c>
      <c r="AI56" s="6">
        <v>6.9355574884698056E-3</v>
      </c>
      <c r="AJ56" s="6">
        <v>5.1669977115958504E-3</v>
      </c>
      <c r="AK56" s="6">
        <v>2.1513171793397165E-3</v>
      </c>
      <c r="AL56" s="6">
        <v>2.4864474420155224E-3</v>
      </c>
      <c r="AM56" s="6">
        <v>1.2028267946628191E-2</v>
      </c>
      <c r="AN56" s="6">
        <v>-1.8646901288994979E-3</v>
      </c>
      <c r="AO56" s="6">
        <v>3.9832252306184783E-3</v>
      </c>
      <c r="AP56" s="6">
        <v>2.6345329400062865E-3</v>
      </c>
      <c r="AQ56" s="6">
        <v>6.5586628638085648E-2</v>
      </c>
      <c r="AR56" s="6">
        <v>4.0328347280546627E-4</v>
      </c>
      <c r="AS56" s="6">
        <v>2.4600005321071283E-3</v>
      </c>
      <c r="AT56" s="6">
        <v>6.3380849798861374E-3</v>
      </c>
      <c r="AU56" s="6">
        <v>4.0450502720660812E-3</v>
      </c>
      <c r="AV56" s="6">
        <v>9.4045752274257519E-3</v>
      </c>
      <c r="AX56" s="8" t="s">
        <v>44</v>
      </c>
      <c r="BA56" s="8" t="s">
        <v>44</v>
      </c>
    </row>
    <row r="57" spans="1:54" x14ac:dyDescent="0.3">
      <c r="A57" s="20">
        <v>11323.4668</v>
      </c>
      <c r="B57" s="20">
        <v>3.2000000000000002E-3</v>
      </c>
      <c r="C57" s="20">
        <v>11073.450199999999</v>
      </c>
      <c r="D57" s="20">
        <v>2157.3744999999999</v>
      </c>
      <c r="E57" s="20">
        <v>118.95</v>
      </c>
      <c r="F57" s="20">
        <v>40.270000000000003</v>
      </c>
      <c r="G57" s="20">
        <v>1962.8</v>
      </c>
      <c r="H57" s="20">
        <v>1482.96</v>
      </c>
      <c r="I57" s="20">
        <v>12.4725</v>
      </c>
      <c r="J57" s="20">
        <v>91.953299999999999</v>
      </c>
      <c r="K57" s="20">
        <v>16207.294900000001</v>
      </c>
      <c r="L57" s="20">
        <v>34.142699999999998</v>
      </c>
      <c r="M57" s="20">
        <v>171.53530000000001</v>
      </c>
      <c r="N57" s="20">
        <v>2052.7638999999999</v>
      </c>
      <c r="O57" s="20">
        <v>345.78750000000002</v>
      </c>
      <c r="Q57" s="6">
        <f t="shared" si="8"/>
        <v>0.23916340843851791</v>
      </c>
      <c r="R57" s="6">
        <f t="shared" si="8"/>
        <v>0.39130434782608714</v>
      </c>
      <c r="S57" s="6">
        <f t="shared" si="8"/>
        <v>7.4873145276133757E-2</v>
      </c>
      <c r="T57" s="6">
        <f t="shared" si="8"/>
        <v>2.0634093101436823E-2</v>
      </c>
      <c r="U57" s="6">
        <f t="shared" si="8"/>
        <v>0.18890554722638697</v>
      </c>
      <c r="V57" s="6">
        <f t="shared" si="8"/>
        <v>2.5464731347084379E-2</v>
      </c>
      <c r="W57" s="6">
        <f t="shared" si="8"/>
        <v>9.4701617401003801E-2</v>
      </c>
      <c r="X57" s="6">
        <f t="shared" si="8"/>
        <v>4.9058792736327739E-2</v>
      </c>
      <c r="Y57" s="6">
        <f t="shared" si="8"/>
        <v>0.33022973059448391</v>
      </c>
      <c r="Z57" s="6">
        <f t="shared" si="8"/>
        <v>2.7429540639832606E-2</v>
      </c>
      <c r="AA57" s="6">
        <f t="shared" si="8"/>
        <v>-3.4415689344858502E-2</v>
      </c>
      <c r="AB57" s="6">
        <f t="shared" si="8"/>
        <v>0.17675827698161584</v>
      </c>
      <c r="AC57" s="6">
        <f t="shared" si="8"/>
        <v>-2.568946679528894E-3</v>
      </c>
      <c r="AD57" s="6">
        <f t="shared" si="8"/>
        <v>0.21301569585294722</v>
      </c>
      <c r="AE57" s="6">
        <f t="shared" si="8"/>
        <v>-1.3231114307239111E-2</v>
      </c>
      <c r="AG57" s="4" t="s">
        <v>20</v>
      </c>
      <c r="AH57" s="6">
        <v>3.8642482591279568E-3</v>
      </c>
      <c r="AI57" s="6">
        <v>-3.0324778769285299E-2</v>
      </c>
      <c r="AJ57" s="6">
        <v>3.5455692795288147E-3</v>
      </c>
      <c r="AK57" s="6">
        <v>5.9874658298776293E-3</v>
      </c>
      <c r="AL57" s="6">
        <v>1.6952846991374955E-3</v>
      </c>
      <c r="AM57" s="6">
        <v>-6.5273002944430756E-3</v>
      </c>
      <c r="AN57" s="6">
        <v>6.6050589447346451E-4</v>
      </c>
      <c r="AO57" s="6">
        <v>5.0306543907963129E-4</v>
      </c>
      <c r="AP57" s="6">
        <v>7.4133103586648602E-4</v>
      </c>
      <c r="AQ57" s="6">
        <v>4.0328347280546627E-4</v>
      </c>
      <c r="AR57" s="6">
        <v>5.848385811763078E-2</v>
      </c>
      <c r="AS57" s="6">
        <v>3.133828654019663E-3</v>
      </c>
      <c r="AT57" s="6">
        <v>4.6608839572716753E-3</v>
      </c>
      <c r="AU57" s="6">
        <v>3.4053293794160467E-3</v>
      </c>
      <c r="AV57" s="6">
        <v>5.7491212219293944E-3</v>
      </c>
      <c r="AY57" t="s">
        <v>58</v>
      </c>
      <c r="BB57" t="s">
        <v>58</v>
      </c>
    </row>
    <row r="58" spans="1:54" x14ac:dyDescent="0.3">
      <c r="A58" s="20">
        <v>11680.820299999999</v>
      </c>
      <c r="B58" s="20">
        <v>3.2000000000000002E-3</v>
      </c>
      <c r="C58" s="20">
        <v>11387.5</v>
      </c>
      <c r="D58" s="20">
        <v>2075.8622999999998</v>
      </c>
      <c r="E58" s="20">
        <v>129.80000000000001</v>
      </c>
      <c r="F58" s="20">
        <v>42.61</v>
      </c>
      <c r="G58" s="20">
        <v>1967.6</v>
      </c>
      <c r="H58" s="20">
        <v>1634.1801</v>
      </c>
      <c r="I58" s="20">
        <v>12.229799999999999</v>
      </c>
      <c r="J58" s="20">
        <v>96.260099999999994</v>
      </c>
      <c r="K58" s="20">
        <v>15645.559600000001</v>
      </c>
      <c r="L58" s="20">
        <v>33.876100000000001</v>
      </c>
      <c r="M58" s="20">
        <v>177.52209999999999</v>
      </c>
      <c r="N58" s="20">
        <v>2074.0281</v>
      </c>
      <c r="O58" s="20">
        <v>393.44799999999998</v>
      </c>
      <c r="Q58" s="6">
        <f t="shared" si="8"/>
        <v>3.1558665408017994E-2</v>
      </c>
      <c r="R58" s="6">
        <f t="shared" si="8"/>
        <v>0</v>
      </c>
      <c r="S58" s="6">
        <f t="shared" si="8"/>
        <v>2.8360609776346024E-2</v>
      </c>
      <c r="T58" s="6">
        <f t="shared" si="8"/>
        <v>-3.7783055283169498E-2</v>
      </c>
      <c r="U58" s="6">
        <f t="shared" si="8"/>
        <v>9.1214796132828901E-2</v>
      </c>
      <c r="V58" s="6">
        <f t="shared" si="8"/>
        <v>5.8107772535386015E-2</v>
      </c>
      <c r="W58" s="6">
        <f t="shared" si="8"/>
        <v>2.4454860403504419E-3</v>
      </c>
      <c r="X58" s="6">
        <f t="shared" si="8"/>
        <v>0.10197179964395531</v>
      </c>
      <c r="Y58" s="6">
        <f t="shared" si="8"/>
        <v>-1.9458809380637487E-2</v>
      </c>
      <c r="Z58" s="6">
        <f t="shared" si="8"/>
        <v>4.6836818254483381E-2</v>
      </c>
      <c r="AA58" s="6">
        <f t="shared" si="8"/>
        <v>-3.4659411300031362E-2</v>
      </c>
      <c r="AB58" s="6">
        <f t="shared" si="8"/>
        <v>-7.808404139098446E-3</v>
      </c>
      <c r="AC58" s="6">
        <f t="shared" si="8"/>
        <v>3.4901271050331806E-2</v>
      </c>
      <c r="AD58" s="6">
        <f t="shared" si="8"/>
        <v>1.0358814279615824E-2</v>
      </c>
      <c r="AE58" s="6">
        <f t="shared" si="8"/>
        <v>0.13783176083577331</v>
      </c>
      <c r="AG58" s="4" t="s">
        <v>22</v>
      </c>
      <c r="AH58" s="6">
        <v>5.8975683227307871E-3</v>
      </c>
      <c r="AI58" s="6">
        <v>4.8706735215341031E-3</v>
      </c>
      <c r="AJ58" s="6">
        <v>1.793748699814285E-3</v>
      </c>
      <c r="AK58" s="6">
        <v>1.5888883268546936E-3</v>
      </c>
      <c r="AL58" s="6">
        <v>2.6049668086469361E-3</v>
      </c>
      <c r="AM58" s="6">
        <v>-3.9786412047032134E-3</v>
      </c>
      <c r="AN58" s="6">
        <v>5.0749632091530179E-4</v>
      </c>
      <c r="AO58" s="6">
        <v>1.9554692301031115E-3</v>
      </c>
      <c r="AP58" s="6">
        <v>2.5457269160235299E-3</v>
      </c>
      <c r="AQ58" s="6">
        <v>2.4600005321071283E-3</v>
      </c>
      <c r="AR58" s="6">
        <v>3.133828654019663E-3</v>
      </c>
      <c r="AS58" s="6">
        <v>5.715090971534631E-2</v>
      </c>
      <c r="AT58" s="6">
        <v>3.405311537891339E-3</v>
      </c>
      <c r="AU58" s="6">
        <v>2.7353148500695564E-3</v>
      </c>
      <c r="AV58" s="6">
        <v>1.0077999973613922E-3</v>
      </c>
      <c r="AX58" s="4" t="s">
        <v>1</v>
      </c>
      <c r="AY58" s="12">
        <v>3.5648580548153459E-2</v>
      </c>
      <c r="BA58" s="4" t="s">
        <v>1</v>
      </c>
      <c r="BB58" s="12">
        <v>3.4864096923696616E-2</v>
      </c>
    </row>
    <row r="59" spans="1:54" x14ac:dyDescent="0.3">
      <c r="A59" s="20">
        <v>10784.4912</v>
      </c>
      <c r="B59" s="20">
        <v>2.5999999999999999E-3</v>
      </c>
      <c r="C59" s="20">
        <v>11247.549800000001</v>
      </c>
      <c r="D59" s="20">
        <v>2027.7245</v>
      </c>
      <c r="E59" s="20">
        <v>110.95</v>
      </c>
      <c r="F59" s="20">
        <v>40.22</v>
      </c>
      <c r="G59" s="20">
        <v>1887.5</v>
      </c>
      <c r="H59" s="20">
        <v>1469.6</v>
      </c>
      <c r="I59" s="20">
        <v>13.404299999999999</v>
      </c>
      <c r="J59" s="20">
        <v>92.493799999999993</v>
      </c>
      <c r="K59" s="20">
        <v>15615.249</v>
      </c>
      <c r="L59" s="20">
        <v>32.899000000000001</v>
      </c>
      <c r="M59" s="20">
        <v>159.50049999999999</v>
      </c>
      <c r="N59" s="20">
        <v>2227.1853000000001</v>
      </c>
      <c r="O59" s="20">
        <v>353.71429999999998</v>
      </c>
      <c r="Q59" s="6">
        <f t="shared" si="8"/>
        <v>-7.6735115940444576E-2</v>
      </c>
      <c r="R59" s="6">
        <f t="shared" si="8"/>
        <v>-0.18750000000000011</v>
      </c>
      <c r="S59" s="6">
        <f t="shared" si="8"/>
        <v>-1.2289809001097662E-2</v>
      </c>
      <c r="T59" s="6">
        <f t="shared" si="8"/>
        <v>-2.318930306697109E-2</v>
      </c>
      <c r="U59" s="6">
        <f t="shared" si="8"/>
        <v>-0.14522342064714955</v>
      </c>
      <c r="V59" s="6">
        <f t="shared" si="8"/>
        <v>-5.6090119690213602E-2</v>
      </c>
      <c r="W59" s="6">
        <f t="shared" si="8"/>
        <v>-4.0709493799552687E-2</v>
      </c>
      <c r="X59" s="6">
        <f t="shared" si="8"/>
        <v>-0.10071111501113017</v>
      </c>
      <c r="Y59" s="6">
        <f t="shared" si="8"/>
        <v>9.6035912279841096E-2</v>
      </c>
      <c r="Z59" s="6">
        <f t="shared" si="8"/>
        <v>-3.9126283891248836E-2</v>
      </c>
      <c r="AA59" s="6">
        <f t="shared" si="8"/>
        <v>-1.9373292342960147E-3</v>
      </c>
      <c r="AB59" s="6">
        <f t="shared" si="8"/>
        <v>-2.8843343832377411E-2</v>
      </c>
      <c r="AC59" s="6">
        <f t="shared" si="8"/>
        <v>-0.10151750120125891</v>
      </c>
      <c r="AD59" s="6">
        <f t="shared" si="8"/>
        <v>7.3845286859903325E-2</v>
      </c>
      <c r="AE59" s="6">
        <f t="shared" si="8"/>
        <v>-0.10098844065797763</v>
      </c>
      <c r="AG59" s="4" t="s">
        <v>17</v>
      </c>
      <c r="AH59" s="6">
        <v>1.3623197253673409E-2</v>
      </c>
      <c r="AI59" s="6">
        <v>1.0170859715433795E-2</v>
      </c>
      <c r="AJ59" s="6">
        <v>6.0953943119650845E-3</v>
      </c>
      <c r="AK59" s="6">
        <v>4.595030743282289E-3</v>
      </c>
      <c r="AL59" s="6">
        <v>2.2177413465849106E-3</v>
      </c>
      <c r="AM59" s="6">
        <v>7.4502696578304956E-3</v>
      </c>
      <c r="AN59" s="6">
        <v>-5.8648609031164683E-4</v>
      </c>
      <c r="AO59" s="6">
        <v>3.3759162335465806E-3</v>
      </c>
      <c r="AP59" s="6">
        <v>3.4083227432231168E-3</v>
      </c>
      <c r="AQ59" s="6">
        <v>6.3380849798861374E-3</v>
      </c>
      <c r="AR59" s="6">
        <v>4.6608839572716753E-3</v>
      </c>
      <c r="AS59" s="6">
        <v>3.405311537891339E-3</v>
      </c>
      <c r="AT59" s="6">
        <v>6.136459422429448E-2</v>
      </c>
      <c r="AU59" s="6">
        <v>4.0577099570746926E-3</v>
      </c>
      <c r="AV59" s="6">
        <v>9.5290891902656133E-3</v>
      </c>
      <c r="AX59" s="4" t="s">
        <v>3</v>
      </c>
      <c r="AY59" s="12">
        <v>7.3086456839148708E-3</v>
      </c>
      <c r="BA59" s="4" t="s">
        <v>3</v>
      </c>
      <c r="BB59" s="12">
        <v>7.1855596213105223E-3</v>
      </c>
    </row>
    <row r="60" spans="1:54" x14ac:dyDescent="0.3">
      <c r="A60" s="20">
        <v>13780.9951</v>
      </c>
      <c r="B60" s="20">
        <v>2.5999999999999999E-3</v>
      </c>
      <c r="C60" s="20">
        <v>11642.4004</v>
      </c>
      <c r="D60" s="20">
        <v>2030.7146</v>
      </c>
      <c r="E60" s="20">
        <v>104.4</v>
      </c>
      <c r="F60" s="20">
        <v>35.79</v>
      </c>
      <c r="G60" s="20">
        <v>1877.4</v>
      </c>
      <c r="H60" s="20">
        <v>1621.01</v>
      </c>
      <c r="I60" s="20">
        <v>13.8508</v>
      </c>
      <c r="J60" s="20">
        <v>94.194400000000002</v>
      </c>
      <c r="K60" s="20">
        <v>16834.507799999999</v>
      </c>
      <c r="L60" s="20">
        <v>31.805299999999999</v>
      </c>
      <c r="M60" s="20">
        <v>153.50880000000001</v>
      </c>
      <c r="N60" s="20">
        <v>2047.912</v>
      </c>
      <c r="O60" s="20">
        <v>391.4538</v>
      </c>
      <c r="Q60" s="6">
        <f t="shared" si="8"/>
        <v>0.27785306181157621</v>
      </c>
      <c r="R60" s="6">
        <f t="shared" si="8"/>
        <v>0</v>
      </c>
      <c r="S60" s="6">
        <f t="shared" si="8"/>
        <v>3.5105476927961732E-2</v>
      </c>
      <c r="T60" s="6">
        <f t="shared" si="8"/>
        <v>1.474608606839789E-3</v>
      </c>
      <c r="U60" s="6">
        <f t="shared" si="8"/>
        <v>-5.9035601622352329E-2</v>
      </c>
      <c r="V60" s="6">
        <f t="shared" si="8"/>
        <v>-0.11014420686225757</v>
      </c>
      <c r="W60" s="6">
        <f t="shared" si="8"/>
        <v>-5.3509933774833485E-3</v>
      </c>
      <c r="X60" s="6">
        <f t="shared" si="8"/>
        <v>0.10302803483941214</v>
      </c>
      <c r="Y60" s="6">
        <f t="shared" si="8"/>
        <v>3.3310206426296007E-2</v>
      </c>
      <c r="Z60" s="6">
        <f t="shared" si="8"/>
        <v>1.8386097230300935E-2</v>
      </c>
      <c r="AA60" s="6">
        <f t="shared" si="8"/>
        <v>7.8081290922738411E-2</v>
      </c>
      <c r="AB60" s="6">
        <f t="shared" si="8"/>
        <v>-3.324417155536652E-2</v>
      </c>
      <c r="AC60" s="6">
        <f t="shared" si="8"/>
        <v>-3.7565399481506168E-2</v>
      </c>
      <c r="AD60" s="6">
        <f t="shared" si="8"/>
        <v>-8.0493212666229441E-2</v>
      </c>
      <c r="AE60" s="6">
        <f t="shared" si="8"/>
        <v>0.1066948664501266</v>
      </c>
      <c r="AG60" s="4" t="s">
        <v>24</v>
      </c>
      <c r="AH60" s="6">
        <v>3.0945990855320072E-3</v>
      </c>
      <c r="AI60" s="6">
        <v>-1.9750347853290127E-2</v>
      </c>
      <c r="AJ60" s="6">
        <v>5.5074676200022599E-3</v>
      </c>
      <c r="AK60" s="6">
        <v>4.3469781301319864E-3</v>
      </c>
      <c r="AL60" s="6">
        <v>1.9911878398998092E-3</v>
      </c>
      <c r="AM60" s="6">
        <v>-3.1460381408143713E-4</v>
      </c>
      <c r="AN60" s="6">
        <v>-6.4648604172845841E-4</v>
      </c>
      <c r="AO60" s="6">
        <v>3.0395102199177165E-3</v>
      </c>
      <c r="AP60" s="6">
        <v>2.9391521457908711E-3</v>
      </c>
      <c r="AQ60" s="6">
        <v>4.0450502720660812E-3</v>
      </c>
      <c r="AR60" s="6">
        <v>3.4053293794160467E-3</v>
      </c>
      <c r="AS60" s="6">
        <v>2.7353148500695564E-3</v>
      </c>
      <c r="AT60" s="6">
        <v>4.0577099570746926E-3</v>
      </c>
      <c r="AU60" s="6">
        <v>9.0589232252217211E-2</v>
      </c>
      <c r="AV60" s="6">
        <v>4.3509978664449181E-3</v>
      </c>
      <c r="AX60" s="4" t="s">
        <v>5</v>
      </c>
      <c r="AY60" s="12">
        <v>4.8251763219436472E-2</v>
      </c>
      <c r="BA60" s="4" t="s">
        <v>5</v>
      </c>
      <c r="BB60" s="12">
        <v>4.3263369655314715E-2</v>
      </c>
    </row>
    <row r="61" spans="1:54" x14ac:dyDescent="0.3">
      <c r="A61" s="20">
        <v>29001.720700000002</v>
      </c>
      <c r="B61" s="20">
        <v>4.7000000000000002E-3</v>
      </c>
      <c r="C61" s="20">
        <v>13981.75</v>
      </c>
      <c r="D61" s="20">
        <v>2363.6667000000002</v>
      </c>
      <c r="E61" s="20">
        <v>128.25</v>
      </c>
      <c r="F61" s="20">
        <v>48.52</v>
      </c>
      <c r="G61" s="20">
        <v>1893.1</v>
      </c>
      <c r="H61" s="20">
        <v>1751.88</v>
      </c>
      <c r="I61" s="20">
        <v>16.626300000000001</v>
      </c>
      <c r="J61" s="20">
        <v>123.2186</v>
      </c>
      <c r="K61" s="20">
        <v>18183.132799999999</v>
      </c>
      <c r="L61" s="20">
        <v>35.156700000000001</v>
      </c>
      <c r="M61" s="20">
        <v>194.15020000000001</v>
      </c>
      <c r="N61" s="20">
        <v>1978.934</v>
      </c>
      <c r="O61" s="20">
        <v>533.48789999999997</v>
      </c>
      <c r="Q61" s="6">
        <f t="shared" si="8"/>
        <v>1.1044721726952798</v>
      </c>
      <c r="R61" s="6">
        <f t="shared" si="8"/>
        <v>0.80769230769230793</v>
      </c>
      <c r="S61" s="6">
        <f t="shared" si="8"/>
        <v>0.20093361503010998</v>
      </c>
      <c r="T61" s="6">
        <f t="shared" si="8"/>
        <v>0.16395809632727332</v>
      </c>
      <c r="U61" s="6">
        <f t="shared" si="8"/>
        <v>0.22844827586206895</v>
      </c>
      <c r="V61" s="6">
        <f t="shared" si="8"/>
        <v>0.35568594579491486</v>
      </c>
      <c r="W61" s="6">
        <f t="shared" si="8"/>
        <v>8.3626291679981257E-3</v>
      </c>
      <c r="X61" s="6">
        <f t="shared" si="8"/>
        <v>8.0733616695763732E-2</v>
      </c>
      <c r="Y61" s="6">
        <f t="shared" si="8"/>
        <v>0.20038553729748476</v>
      </c>
      <c r="Z61" s="6">
        <f t="shared" si="8"/>
        <v>0.30813084429647608</v>
      </c>
      <c r="AA61" s="6">
        <f t="shared" si="8"/>
        <v>8.0110747283030248E-2</v>
      </c>
      <c r="AB61" s="6">
        <f t="shared" si="8"/>
        <v>0.10537237504441088</v>
      </c>
      <c r="AC61" s="6">
        <f t="shared" si="8"/>
        <v>0.26474964301720805</v>
      </c>
      <c r="AD61" s="6">
        <f t="shared" si="8"/>
        <v>-3.3682111340721743E-2</v>
      </c>
      <c r="AE61" s="6">
        <f t="shared" si="8"/>
        <v>0.36283745361521591</v>
      </c>
      <c r="AG61" s="4" t="s">
        <v>15</v>
      </c>
      <c r="AH61" s="6">
        <v>2.3055678012319808E-2</v>
      </c>
      <c r="AI61" s="6">
        <v>2.7338157667606163E-2</v>
      </c>
      <c r="AJ61" s="6">
        <v>9.4578368515451528E-3</v>
      </c>
      <c r="AK61" s="6">
        <v>4.4711737675607122E-3</v>
      </c>
      <c r="AL61" s="6">
        <v>8.5185663831604721E-3</v>
      </c>
      <c r="AM61" s="6">
        <v>7.7297101275941782E-3</v>
      </c>
      <c r="AN61" s="6">
        <v>-9.791690258422899E-4</v>
      </c>
      <c r="AO61" s="6">
        <v>6.4919462832714551E-3</v>
      </c>
      <c r="AP61" s="6">
        <v>4.1710671547795881E-3</v>
      </c>
      <c r="AQ61" s="6">
        <v>9.4045752274257519E-3</v>
      </c>
      <c r="AR61" s="6">
        <v>5.7491212219293944E-3</v>
      </c>
      <c r="AS61" s="6">
        <v>1.0077999973613922E-3</v>
      </c>
      <c r="AT61" s="6">
        <v>9.5290891902656133E-3</v>
      </c>
      <c r="AU61" s="6">
        <v>4.3509978664449181E-3</v>
      </c>
      <c r="AV61" s="6">
        <v>0.1214931051759649</v>
      </c>
      <c r="AX61" s="4" t="s">
        <v>63</v>
      </c>
      <c r="AY61" s="12">
        <v>0.10120887061768287</v>
      </c>
      <c r="BA61" s="4" t="s">
        <v>63</v>
      </c>
      <c r="BB61" s="12">
        <v>9.7675238446301466E-2</v>
      </c>
    </row>
    <row r="62" spans="1:54" x14ac:dyDescent="0.3">
      <c r="A62" s="20">
        <v>33114.359400000001</v>
      </c>
      <c r="B62" s="20">
        <v>3.7199999999999997E-2</v>
      </c>
      <c r="C62" s="20">
        <v>13634.5996</v>
      </c>
      <c r="D62" s="20">
        <v>2233.9087</v>
      </c>
      <c r="E62" s="20">
        <v>122.95</v>
      </c>
      <c r="F62" s="20">
        <v>52.2</v>
      </c>
      <c r="G62" s="20">
        <v>1847.3</v>
      </c>
      <c r="H62" s="20">
        <v>1835.74</v>
      </c>
      <c r="I62" s="20">
        <v>16.557700000000001</v>
      </c>
      <c r="J62" s="20">
        <v>124.7701</v>
      </c>
      <c r="K62" s="20">
        <v>16867.863300000001</v>
      </c>
      <c r="L62" s="20">
        <v>34.287500000000001</v>
      </c>
      <c r="M62" s="20">
        <v>188.80879999999999</v>
      </c>
      <c r="N62" s="20">
        <v>1836.0436</v>
      </c>
      <c r="O62" s="20">
        <v>535.43230000000005</v>
      </c>
      <c r="Q62" s="6">
        <f t="shared" si="8"/>
        <v>0.14180671355820618</v>
      </c>
      <c r="R62" s="6">
        <f t="shared" si="8"/>
        <v>6.914893617021276</v>
      </c>
      <c r="S62" s="6">
        <f t="shared" si="8"/>
        <v>-2.4828823287499802E-2</v>
      </c>
      <c r="T62" s="6">
        <f t="shared" si="8"/>
        <v>-5.4896910803879484E-2</v>
      </c>
      <c r="U62" s="6">
        <f t="shared" si="8"/>
        <v>-4.1325536062378099E-2</v>
      </c>
      <c r="V62" s="6">
        <f t="shared" si="8"/>
        <v>7.5845012366034581E-2</v>
      </c>
      <c r="W62" s="6">
        <f t="shared" si="8"/>
        <v>-2.4193122391844013E-2</v>
      </c>
      <c r="X62" s="6">
        <f t="shared" si="8"/>
        <v>4.7868575473205777E-2</v>
      </c>
      <c r="Y62" s="6">
        <f t="shared" si="8"/>
        <v>-4.1259931554223916E-3</v>
      </c>
      <c r="Z62" s="6">
        <f t="shared" si="8"/>
        <v>1.2591443174975181E-2</v>
      </c>
      <c r="AA62" s="6">
        <f t="shared" si="8"/>
        <v>-7.2334592419629584E-2</v>
      </c>
      <c r="AB62" s="6">
        <f t="shared" si="8"/>
        <v>-2.4723594649099567E-2</v>
      </c>
      <c r="AC62" s="6">
        <f t="shared" si="8"/>
        <v>-2.7511689403358908E-2</v>
      </c>
      <c r="AD62" s="6">
        <f t="shared" si="8"/>
        <v>-7.2205743091987906E-2</v>
      </c>
      <c r="AE62" s="6">
        <f t="shared" si="8"/>
        <v>3.6446937222007758E-3</v>
      </c>
      <c r="AX62" s="4" t="s">
        <v>64</v>
      </c>
      <c r="AY62" s="12">
        <v>3.1769147089656273E-2</v>
      </c>
      <c r="BA62" s="4" t="s">
        <v>64</v>
      </c>
      <c r="BB62" s="12">
        <v>3.1059400076468201E-2</v>
      </c>
    </row>
    <row r="63" spans="1:54" x14ac:dyDescent="0.3">
      <c r="A63" s="20">
        <v>45137.769500000002</v>
      </c>
      <c r="B63" s="20">
        <v>4.8099999999999997E-2</v>
      </c>
      <c r="C63" s="20">
        <v>14529.1504</v>
      </c>
      <c r="D63" s="20">
        <v>2103.8054000000002</v>
      </c>
      <c r="E63" s="20">
        <v>136.85</v>
      </c>
      <c r="F63" s="20">
        <v>61.5</v>
      </c>
      <c r="G63" s="20">
        <v>1728.1</v>
      </c>
      <c r="H63" s="20">
        <v>2036.86</v>
      </c>
      <c r="I63" s="20">
        <v>16.793099999999999</v>
      </c>
      <c r="J63" s="20">
        <v>143.7371</v>
      </c>
      <c r="K63" s="20">
        <v>15920.257799999999</v>
      </c>
      <c r="L63" s="20">
        <v>32.3337</v>
      </c>
      <c r="M63" s="20">
        <v>189.36619999999999</v>
      </c>
      <c r="N63" s="20">
        <v>2079.1118000000001</v>
      </c>
      <c r="O63" s="20">
        <v>596.00490000000002</v>
      </c>
      <c r="Q63" s="6">
        <f t="shared" si="8"/>
        <v>0.36308750396663259</v>
      </c>
      <c r="R63" s="6">
        <f t="shared" si="8"/>
        <v>0.293010752688172</v>
      </c>
      <c r="S63" s="6">
        <f t="shared" si="8"/>
        <v>6.5608879339588366E-2</v>
      </c>
      <c r="T63" s="6">
        <f t="shared" si="8"/>
        <v>-5.8240204713827293E-2</v>
      </c>
      <c r="U63" s="6">
        <f t="shared" si="8"/>
        <v>0.11305408702724673</v>
      </c>
      <c r="V63" s="6">
        <f t="shared" si="8"/>
        <v>0.17816091954022983</v>
      </c>
      <c r="W63" s="6">
        <f t="shared" si="8"/>
        <v>-6.4526606398527586E-2</v>
      </c>
      <c r="X63" s="6">
        <f t="shared" si="8"/>
        <v>0.10955799840936065</v>
      </c>
      <c r="Y63" s="6">
        <f t="shared" si="8"/>
        <v>1.421695042185811E-2</v>
      </c>
      <c r="Z63" s="6">
        <f t="shared" si="8"/>
        <v>0.15201558706773488</v>
      </c>
      <c r="AA63" s="6">
        <f t="shared" si="8"/>
        <v>-5.61781586171618E-2</v>
      </c>
      <c r="AB63" s="6">
        <f t="shared" si="8"/>
        <v>-5.6982865475756483E-2</v>
      </c>
      <c r="AC63" s="6">
        <f t="shared" si="8"/>
        <v>2.9521929062628072E-3</v>
      </c>
      <c r="AD63" s="6">
        <f t="shared" si="8"/>
        <v>0.13238694331659673</v>
      </c>
      <c r="AE63" s="6">
        <f t="shared" si="8"/>
        <v>0.11312840110691869</v>
      </c>
      <c r="AX63" s="4" t="s">
        <v>11</v>
      </c>
      <c r="AY63" s="12">
        <v>2.0888394334464447E-2</v>
      </c>
      <c r="BA63" s="4" t="s">
        <v>11</v>
      </c>
      <c r="BB63" s="12">
        <v>1.997669196657683E-2</v>
      </c>
    </row>
    <row r="64" spans="1:54" x14ac:dyDescent="0.3">
      <c r="A64" s="20">
        <v>58918.832000000002</v>
      </c>
      <c r="B64" s="20">
        <v>5.3699999999999998E-2</v>
      </c>
      <c r="C64" s="20">
        <v>14690.700199999999</v>
      </c>
      <c r="D64" s="20">
        <v>2399.2883000000002</v>
      </c>
      <c r="E64" s="20">
        <v>123.5</v>
      </c>
      <c r="F64" s="20">
        <v>59.16</v>
      </c>
      <c r="G64" s="20">
        <v>1713.8</v>
      </c>
      <c r="H64" s="20">
        <v>2068.6298999999999</v>
      </c>
      <c r="I64" s="20">
        <v>18.362500000000001</v>
      </c>
      <c r="J64" s="20">
        <v>148.679</v>
      </c>
      <c r="K64" s="20">
        <v>16971.8789</v>
      </c>
      <c r="L64" s="20">
        <v>34.979100000000003</v>
      </c>
      <c r="M64" s="20">
        <v>207.78620000000001</v>
      </c>
      <c r="N64" s="20">
        <v>1996.6768</v>
      </c>
      <c r="O64" s="20">
        <v>580.40049999999997</v>
      </c>
      <c r="Q64" s="6">
        <f t="shared" si="8"/>
        <v>0.30531110980129395</v>
      </c>
      <c r="R64" s="6">
        <f t="shared" si="8"/>
        <v>0.11642411642411643</v>
      </c>
      <c r="S64" s="6">
        <f t="shared" si="8"/>
        <v>1.1119012161922237E-2</v>
      </c>
      <c r="T64" s="6">
        <f t="shared" si="8"/>
        <v>0.14045163112519821</v>
      </c>
      <c r="U64" s="6">
        <f t="shared" si="8"/>
        <v>-9.7552064303982444E-2</v>
      </c>
      <c r="V64" s="6">
        <f t="shared" si="8"/>
        <v>-3.8048780487804912E-2</v>
      </c>
      <c r="W64" s="6">
        <f t="shared" si="8"/>
        <v>-8.274984086569015E-3</v>
      </c>
      <c r="X64" s="6">
        <f t="shared" si="8"/>
        <v>1.5597488290800543E-2</v>
      </c>
      <c r="Y64" s="6">
        <f t="shared" si="8"/>
        <v>9.3455049990770034E-2</v>
      </c>
      <c r="Z64" s="6">
        <f t="shared" si="8"/>
        <v>3.4381520150330136E-2</v>
      </c>
      <c r="AA64" s="6">
        <f t="shared" si="8"/>
        <v>6.6055532090692592E-2</v>
      </c>
      <c r="AB64" s="6">
        <f t="shared" si="8"/>
        <v>8.1815567039961401E-2</v>
      </c>
      <c r="AC64" s="6">
        <f t="shared" si="8"/>
        <v>9.7271846823773211E-2</v>
      </c>
      <c r="AD64" s="6">
        <f t="shared" si="8"/>
        <v>-3.9649142484786126E-2</v>
      </c>
      <c r="AE64" s="6">
        <f t="shared" si="8"/>
        <v>-2.6181663942695832E-2</v>
      </c>
      <c r="AX64" s="4" t="s">
        <v>12</v>
      </c>
      <c r="AY64" s="12">
        <v>0.16826736128556832</v>
      </c>
      <c r="BA64" s="4" t="s">
        <v>12</v>
      </c>
      <c r="BB64" s="12">
        <v>0.16631372732889374</v>
      </c>
    </row>
    <row r="65" spans="1:54" x14ac:dyDescent="0.3">
      <c r="A65" s="20">
        <v>57750.175799999997</v>
      </c>
      <c r="B65" s="20">
        <v>0.33760000000000001</v>
      </c>
      <c r="C65" s="20">
        <v>14631.0996</v>
      </c>
      <c r="D65" s="20">
        <v>2322.5684000000001</v>
      </c>
      <c r="E65" s="20">
        <v>139.94999999999999</v>
      </c>
      <c r="F65" s="20">
        <v>63.58</v>
      </c>
      <c r="G65" s="20">
        <v>1767.3</v>
      </c>
      <c r="H65" s="20">
        <v>2410.1201000000001</v>
      </c>
      <c r="I65" s="20">
        <v>17.7348</v>
      </c>
      <c r="J65" s="20">
        <v>150.22219999999999</v>
      </c>
      <c r="K65" s="20">
        <v>16125.569299999999</v>
      </c>
      <c r="L65" s="20">
        <v>37.315600000000003</v>
      </c>
      <c r="M65" s="20">
        <v>192.66589999999999</v>
      </c>
      <c r="N65" s="20">
        <v>1988.1043999999999</v>
      </c>
      <c r="O65" s="20">
        <v>598.74680000000001</v>
      </c>
      <c r="Q65" s="6">
        <f t="shared" si="8"/>
        <v>-1.9835019811662358E-2</v>
      </c>
      <c r="R65" s="6">
        <f t="shared" si="8"/>
        <v>5.2867783985102426</v>
      </c>
      <c r="S65" s="6">
        <f t="shared" si="8"/>
        <v>-4.0570292217929627E-3</v>
      </c>
      <c r="T65" s="6">
        <f t="shared" si="8"/>
        <v>-3.1976107248136931E-2</v>
      </c>
      <c r="U65" s="6">
        <f t="shared" si="8"/>
        <v>0.13319838056680156</v>
      </c>
      <c r="V65" s="6">
        <f t="shared" si="8"/>
        <v>7.4712643678160884E-2</v>
      </c>
      <c r="W65" s="6">
        <f t="shared" si="8"/>
        <v>3.1217178200490192E-2</v>
      </c>
      <c r="X65" s="6">
        <f t="shared" si="8"/>
        <v>0.16508037517972651</v>
      </c>
      <c r="Y65" s="6">
        <f t="shared" si="8"/>
        <v>-3.4183798502382623E-2</v>
      </c>
      <c r="Z65" s="6">
        <f t="shared" si="8"/>
        <v>1.0379407986332856E-2</v>
      </c>
      <c r="AA65" s="6">
        <f t="shared" si="8"/>
        <v>-4.9865404118574097E-2</v>
      </c>
      <c r="AB65" s="6">
        <f t="shared" si="8"/>
        <v>6.6797030226620979E-2</v>
      </c>
      <c r="AC65" s="6">
        <f t="shared" si="8"/>
        <v>-7.2768547670634565E-2</v>
      </c>
      <c r="AD65" s="6">
        <f t="shared" si="8"/>
        <v>-4.2933338034477631E-3</v>
      </c>
      <c r="AE65" s="6">
        <f t="shared" si="8"/>
        <v>3.1609724664262151E-2</v>
      </c>
      <c r="AX65" s="4" t="s">
        <v>13</v>
      </c>
      <c r="AY65" s="12">
        <v>0.17040704224207107</v>
      </c>
      <c r="BA65" s="4" t="s">
        <v>13</v>
      </c>
      <c r="BB65" s="12">
        <v>0.16651904859113514</v>
      </c>
    </row>
    <row r="66" spans="1:54" x14ac:dyDescent="0.3">
      <c r="A66" s="20">
        <v>37332.855499999998</v>
      </c>
      <c r="B66" s="20">
        <v>0.32579999999999998</v>
      </c>
      <c r="C66" s="20">
        <v>15582.799800000001</v>
      </c>
      <c r="D66" s="20">
        <v>2309.0500000000002</v>
      </c>
      <c r="E66" s="20">
        <v>162.35</v>
      </c>
      <c r="F66" s="20">
        <v>66.319999999999993</v>
      </c>
      <c r="G66" s="20">
        <v>1902.5</v>
      </c>
      <c r="H66" s="20">
        <v>2411.5601000000001</v>
      </c>
      <c r="I66" s="20">
        <v>18.970700000000001</v>
      </c>
      <c r="J66" s="20">
        <v>161.3537</v>
      </c>
      <c r="K66" s="20">
        <v>17591.4395</v>
      </c>
      <c r="L66" s="20">
        <v>37.392800000000001</v>
      </c>
      <c r="M66" s="20">
        <v>205.9794</v>
      </c>
      <c r="N66" s="20">
        <v>2153.3728000000001</v>
      </c>
      <c r="O66" s="20">
        <v>660.81510000000003</v>
      </c>
      <c r="Q66" s="6">
        <f t="shared" si="8"/>
        <v>-0.35354559561358079</v>
      </c>
      <c r="R66" s="6">
        <f t="shared" si="8"/>
        <v>-3.495260663507116E-2</v>
      </c>
      <c r="S66" s="6">
        <f t="shared" si="8"/>
        <v>6.5046389267967353E-2</v>
      </c>
      <c r="T66" s="6">
        <f t="shared" si="8"/>
        <v>-5.8204529089433965E-3</v>
      </c>
      <c r="U66" s="6">
        <f t="shared" si="8"/>
        <v>0.16005716327259734</v>
      </c>
      <c r="V66" s="6">
        <f t="shared" si="8"/>
        <v>4.3095312991506596E-2</v>
      </c>
      <c r="W66" s="6">
        <f t="shared" si="8"/>
        <v>7.6500877044078486E-2</v>
      </c>
      <c r="X66" s="6">
        <f t="shared" si="8"/>
        <v>5.9748059858089064E-4</v>
      </c>
      <c r="Y66" s="6">
        <f t="shared" si="8"/>
        <v>6.9687845366172674E-2</v>
      </c>
      <c r="Z66" s="6">
        <f t="shared" si="8"/>
        <v>7.4100232855064174E-2</v>
      </c>
      <c r="AA66" s="6">
        <f t="shared" si="8"/>
        <v>9.0903469684012972E-2</v>
      </c>
      <c r="AB66" s="6">
        <f t="shared" si="8"/>
        <v>2.0688398417818554E-3</v>
      </c>
      <c r="AC66" s="6">
        <f t="shared" si="8"/>
        <v>6.9101486043975591E-2</v>
      </c>
      <c r="AD66" s="6">
        <f t="shared" si="8"/>
        <v>8.3128632480266251E-2</v>
      </c>
      <c r="AE66" s="6">
        <f t="shared" si="8"/>
        <v>0.10366368555122141</v>
      </c>
      <c r="AX66" s="4" t="s">
        <v>16</v>
      </c>
      <c r="AY66" s="12">
        <v>0.10099912302012191</v>
      </c>
      <c r="BA66" s="4" t="s">
        <v>16</v>
      </c>
      <c r="BB66" s="12">
        <v>9.8487826768660344E-2</v>
      </c>
    </row>
    <row r="67" spans="1:54" x14ac:dyDescent="0.3">
      <c r="A67" s="20">
        <v>35040.835899999998</v>
      </c>
      <c r="B67" s="20">
        <v>0.25419999999999998</v>
      </c>
      <c r="C67" s="20">
        <v>15721.5</v>
      </c>
      <c r="D67" s="20">
        <v>2438.5612999999998</v>
      </c>
      <c r="E67" s="20">
        <v>159.35</v>
      </c>
      <c r="F67" s="20">
        <v>73.47</v>
      </c>
      <c r="G67" s="20">
        <v>1770.8</v>
      </c>
      <c r="H67" s="20">
        <v>2506.3200999999999</v>
      </c>
      <c r="I67" s="20">
        <v>21.004100000000001</v>
      </c>
      <c r="J67" s="20">
        <v>152.8066</v>
      </c>
      <c r="K67" s="20">
        <v>17529.2559</v>
      </c>
      <c r="L67" s="20">
        <v>38.180500000000002</v>
      </c>
      <c r="M67" s="20">
        <v>192.761</v>
      </c>
      <c r="N67" s="20">
        <v>2103.8818000000001</v>
      </c>
      <c r="O67" s="20">
        <v>629.05809999999997</v>
      </c>
      <c r="Q67" s="6">
        <f t="shared" si="8"/>
        <v>-6.1394167933390476E-2</v>
      </c>
      <c r="R67" s="6">
        <f t="shared" si="8"/>
        <v>-0.21976672805402087</v>
      </c>
      <c r="S67" s="6">
        <f t="shared" si="8"/>
        <v>8.9008523359197511E-3</v>
      </c>
      <c r="T67" s="6">
        <f t="shared" si="8"/>
        <v>5.6088564561183052E-2</v>
      </c>
      <c r="U67" s="6">
        <f t="shared" si="8"/>
        <v>-1.8478595626732375E-2</v>
      </c>
      <c r="V67" s="6">
        <f t="shared" si="8"/>
        <v>0.10781061519903501</v>
      </c>
      <c r="W67" s="6">
        <f t="shared" si="8"/>
        <v>-6.922470433639949E-2</v>
      </c>
      <c r="X67" s="6">
        <f t="shared" si="8"/>
        <v>3.92940652816407E-2</v>
      </c>
      <c r="Y67" s="6">
        <f t="shared" si="8"/>
        <v>0.10718634525874116</v>
      </c>
      <c r="Z67" s="6">
        <f t="shared" si="8"/>
        <v>-5.2971205494512952E-2</v>
      </c>
      <c r="AA67" s="6">
        <f t="shared" si="8"/>
        <v>-3.5348784276579837E-3</v>
      </c>
      <c r="AB67" s="6">
        <f t="shared" si="8"/>
        <v>2.1065552726728276E-2</v>
      </c>
      <c r="AC67" s="6">
        <f t="shared" si="8"/>
        <v>-6.4173407632025392E-2</v>
      </c>
      <c r="AD67" s="6">
        <f t="shared" si="8"/>
        <v>-2.2983015295818698E-2</v>
      </c>
      <c r="AE67" s="6">
        <f t="shared" si="8"/>
        <v>-4.8057315881553042E-2</v>
      </c>
      <c r="AX67" s="4" t="s">
        <v>18</v>
      </c>
      <c r="AY67" s="12">
        <v>6.5280335172962486E-2</v>
      </c>
      <c r="BA67" s="4" t="s">
        <v>18</v>
      </c>
      <c r="BB67" s="12">
        <v>6.2250369735841839E-2</v>
      </c>
    </row>
    <row r="68" spans="1:54" x14ac:dyDescent="0.3">
      <c r="A68" s="20">
        <v>41626.195299999999</v>
      </c>
      <c r="B68" s="20">
        <v>0.20830000000000001</v>
      </c>
      <c r="C68" s="20">
        <v>15763.049800000001</v>
      </c>
      <c r="D68" s="20">
        <v>2319.0486000000001</v>
      </c>
      <c r="E68" s="20">
        <v>179.55</v>
      </c>
      <c r="F68" s="20">
        <v>73.95</v>
      </c>
      <c r="G68" s="20">
        <v>1812.6</v>
      </c>
      <c r="H68" s="20">
        <v>2704.4198999999999</v>
      </c>
      <c r="I68" s="20">
        <v>21.925899999999999</v>
      </c>
      <c r="J68" s="20">
        <v>149.11259999999999</v>
      </c>
      <c r="K68" s="20">
        <v>17598.4961</v>
      </c>
      <c r="L68" s="20">
        <v>41.739199999999997</v>
      </c>
      <c r="M68" s="20">
        <v>200.3211</v>
      </c>
      <c r="N68" s="20">
        <v>2035.3</v>
      </c>
      <c r="O68" s="20">
        <v>680.50739999999996</v>
      </c>
      <c r="Q68" s="6">
        <f t="shared" si="8"/>
        <v>0.18793385576740773</v>
      </c>
      <c r="R68" s="6">
        <f t="shared" si="8"/>
        <v>-0.18056648308418555</v>
      </c>
      <c r="S68" s="6">
        <f t="shared" si="8"/>
        <v>2.6428648665839383E-3</v>
      </c>
      <c r="T68" s="6">
        <f t="shared" si="8"/>
        <v>-4.900951228906969E-2</v>
      </c>
      <c r="U68" s="6">
        <f t="shared" si="8"/>
        <v>0.12676498274239112</v>
      </c>
      <c r="V68" s="6">
        <f t="shared" si="8"/>
        <v>6.5332788893426308E-3</v>
      </c>
      <c r="W68" s="6">
        <f t="shared" si="8"/>
        <v>2.3605150214592197E-2</v>
      </c>
      <c r="X68" s="6">
        <f t="shared" si="8"/>
        <v>7.9040103456856858E-2</v>
      </c>
      <c r="Y68" s="6">
        <f t="shared" si="8"/>
        <v>4.388666974543054E-2</v>
      </c>
      <c r="Z68" s="6">
        <f t="shared" si="8"/>
        <v>-2.4174348490183073E-2</v>
      </c>
      <c r="AA68" s="6">
        <f t="shared" si="8"/>
        <v>3.9499794169814972E-3</v>
      </c>
      <c r="AB68" s="6">
        <f t="shared" si="8"/>
        <v>9.3207265488927549E-2</v>
      </c>
      <c r="AC68" s="6">
        <f t="shared" si="8"/>
        <v>3.9220070449935474E-2</v>
      </c>
      <c r="AD68" s="6">
        <f t="shared" si="8"/>
        <v>-3.2597743846636273E-2</v>
      </c>
      <c r="AE68" s="6">
        <f t="shared" si="8"/>
        <v>8.1787834859768926E-2</v>
      </c>
      <c r="AX68" s="4" t="s">
        <v>20</v>
      </c>
      <c r="AY68" s="12">
        <v>0.10234981689998089</v>
      </c>
      <c r="BA68" s="4" t="s">
        <v>20</v>
      </c>
      <c r="BB68" s="12">
        <v>9.8950472994233804E-2</v>
      </c>
    </row>
    <row r="69" spans="1:54" x14ac:dyDescent="0.3">
      <c r="A69" s="20">
        <v>43790.894500000002</v>
      </c>
      <c r="B69" s="20">
        <v>0.20419999999999999</v>
      </c>
      <c r="C69" s="20">
        <v>17618.150399999999</v>
      </c>
      <c r="D69" s="20">
        <v>2685.2979</v>
      </c>
      <c r="E69" s="20">
        <v>194</v>
      </c>
      <c r="F69" s="20">
        <v>75.03</v>
      </c>
      <c r="G69" s="20">
        <v>1755.3</v>
      </c>
      <c r="H69" s="20">
        <v>2665.3101000000001</v>
      </c>
      <c r="I69" s="20">
        <v>22.0548</v>
      </c>
      <c r="J69" s="20">
        <v>161.74</v>
      </c>
      <c r="K69" s="20">
        <v>19331.142599999999</v>
      </c>
      <c r="L69" s="20">
        <v>42.314</v>
      </c>
      <c r="M69" s="20">
        <v>230.81639999999999</v>
      </c>
      <c r="N69" s="20">
        <v>2519.25</v>
      </c>
      <c r="O69" s="20">
        <v>700.85</v>
      </c>
      <c r="Q69" s="6">
        <f t="shared" si="8"/>
        <v>5.2003292263417711E-2</v>
      </c>
      <c r="R69" s="6">
        <f t="shared" si="8"/>
        <v>-1.9683149303888703E-2</v>
      </c>
      <c r="S69" s="6">
        <f t="shared" si="8"/>
        <v>0.11768665477412865</v>
      </c>
      <c r="T69" s="6">
        <f t="shared" si="8"/>
        <v>0.15793084284650183</v>
      </c>
      <c r="U69" s="6">
        <f t="shared" si="8"/>
        <v>8.0478975215817261E-2</v>
      </c>
      <c r="V69" s="6">
        <f t="shared" si="8"/>
        <v>1.4604462474645086E-2</v>
      </c>
      <c r="W69" s="6">
        <f t="shared" si="8"/>
        <v>-3.1612048990400488E-2</v>
      </c>
      <c r="X69" s="6">
        <f t="shared" si="8"/>
        <v>-1.446143773753461E-2</v>
      </c>
      <c r="Y69" s="6">
        <f t="shared" si="8"/>
        <v>5.8788920865278094E-3</v>
      </c>
      <c r="Z69" s="6">
        <f t="shared" si="8"/>
        <v>8.4683655170656458E-2</v>
      </c>
      <c r="AA69" s="6">
        <f t="shared" si="8"/>
        <v>9.8454236666279726E-2</v>
      </c>
      <c r="AB69" s="6">
        <f t="shared" si="8"/>
        <v>1.3771227047955081E-2</v>
      </c>
      <c r="AC69" s="6">
        <f t="shared" si="8"/>
        <v>0.15223209137729365</v>
      </c>
      <c r="AD69" s="6">
        <f t="shared" si="8"/>
        <v>0.23777821451383097</v>
      </c>
      <c r="AE69" s="6">
        <f t="shared" si="8"/>
        <v>2.9893282571210822E-2</v>
      </c>
      <c r="AX69" s="4" t="s">
        <v>22</v>
      </c>
      <c r="AY69" s="12">
        <v>5.0799704642604561E-2</v>
      </c>
      <c r="BA69" s="4" t="s">
        <v>22</v>
      </c>
      <c r="BB69" s="12">
        <v>4.863593280719869E-2</v>
      </c>
    </row>
    <row r="70" spans="1:54" x14ac:dyDescent="0.3">
      <c r="A70" s="20">
        <v>61318.957000000002</v>
      </c>
      <c r="B70" s="20">
        <v>0.2802</v>
      </c>
      <c r="C70" s="20">
        <v>17671.650399999999</v>
      </c>
      <c r="D70" s="20">
        <v>2378.5329999999999</v>
      </c>
      <c r="E70" s="20">
        <v>203.95</v>
      </c>
      <c r="F70" s="20">
        <v>83.57</v>
      </c>
      <c r="G70" s="20">
        <v>1783</v>
      </c>
      <c r="H70" s="20">
        <v>2965.4099000000001</v>
      </c>
      <c r="I70" s="20">
        <v>22.084499999999998</v>
      </c>
      <c r="J70" s="20">
        <v>167.86619999999999</v>
      </c>
      <c r="K70" s="20">
        <v>18888.363300000001</v>
      </c>
      <c r="L70" s="20">
        <v>43.032200000000003</v>
      </c>
      <c r="M70" s="20">
        <v>218.15889999999999</v>
      </c>
      <c r="N70" s="20">
        <v>2536.25</v>
      </c>
      <c r="O70" s="20">
        <v>802.05</v>
      </c>
      <c r="Q70" s="6">
        <f t="shared" ref="Q70:AE74" si="9">((A70/A69)-1)</f>
        <v>0.40026728615922647</v>
      </c>
      <c r="R70" s="6">
        <f t="shared" si="9"/>
        <v>0.37218413320274246</v>
      </c>
      <c r="S70" s="6">
        <f t="shared" si="9"/>
        <v>3.0366411221010026E-3</v>
      </c>
      <c r="T70" s="6">
        <f t="shared" si="9"/>
        <v>-0.11423868465394482</v>
      </c>
      <c r="U70" s="6">
        <f t="shared" si="9"/>
        <v>5.1288659793814473E-2</v>
      </c>
      <c r="V70" s="6">
        <f t="shared" si="9"/>
        <v>0.11382113821138207</v>
      </c>
      <c r="W70" s="6">
        <f t="shared" si="9"/>
        <v>1.5780778214550262E-2</v>
      </c>
      <c r="X70" s="6">
        <f t="shared" si="9"/>
        <v>0.11259470333301924</v>
      </c>
      <c r="Y70" s="6">
        <f t="shared" si="9"/>
        <v>1.3466456281625572E-3</v>
      </c>
      <c r="Z70" s="6">
        <f t="shared" si="9"/>
        <v>3.7876839371831172E-2</v>
      </c>
      <c r="AA70" s="6">
        <f t="shared" si="9"/>
        <v>-2.2904973035582366E-2</v>
      </c>
      <c r="AB70" s="6">
        <f t="shared" si="9"/>
        <v>1.6973105827858381E-2</v>
      </c>
      <c r="AC70" s="6">
        <f t="shared" si="9"/>
        <v>-5.4837957788094749E-2</v>
      </c>
      <c r="AD70" s="6">
        <f t="shared" si="9"/>
        <v>6.7480400912969252E-3</v>
      </c>
      <c r="AE70" s="6">
        <f t="shared" si="9"/>
        <v>0.14439609046158219</v>
      </c>
      <c r="AX70" s="4" t="s">
        <v>17</v>
      </c>
      <c r="AY70" s="12">
        <v>-3.2298801313366599E-2</v>
      </c>
      <c r="BA70" s="4" t="s">
        <v>17</v>
      </c>
      <c r="BB70" s="12">
        <v>0</v>
      </c>
    </row>
    <row r="71" spans="1:54" x14ac:dyDescent="0.3">
      <c r="A71" s="20">
        <v>57005.425799999997</v>
      </c>
      <c r="B71" s="20">
        <v>0.2147</v>
      </c>
      <c r="C71" s="20">
        <v>16983.199199999999</v>
      </c>
      <c r="D71" s="20">
        <v>2317.5500000000002</v>
      </c>
      <c r="E71" s="20">
        <v>233.25</v>
      </c>
      <c r="F71" s="20">
        <v>66.180000000000007</v>
      </c>
      <c r="G71" s="20">
        <v>1773.6</v>
      </c>
      <c r="H71" s="20">
        <v>2849.04</v>
      </c>
      <c r="I71" s="20">
        <v>22.58</v>
      </c>
      <c r="J71" s="20">
        <v>157.8836</v>
      </c>
      <c r="K71" s="20">
        <v>19152.550800000001</v>
      </c>
      <c r="L71" s="20">
        <v>52.860599999999998</v>
      </c>
      <c r="M71" s="20">
        <v>216.15520000000001</v>
      </c>
      <c r="N71" s="20">
        <v>2405.3998999999999</v>
      </c>
      <c r="O71" s="20">
        <v>714.35</v>
      </c>
      <c r="Q71" s="6">
        <f t="shared" si="9"/>
        <v>-7.0345801870048241E-2</v>
      </c>
      <c r="R71" s="6">
        <f t="shared" si="9"/>
        <v>-0.23376159885795855</v>
      </c>
      <c r="S71" s="6">
        <f t="shared" si="9"/>
        <v>-3.8957945886027634E-2</v>
      </c>
      <c r="T71" s="6">
        <f t="shared" si="9"/>
        <v>-2.5638912724776031E-2</v>
      </c>
      <c r="U71" s="6">
        <f t="shared" si="9"/>
        <v>0.14366266241725922</v>
      </c>
      <c r="V71" s="6">
        <f t="shared" si="9"/>
        <v>-0.20808902716285738</v>
      </c>
      <c r="W71" s="6">
        <f t="shared" si="9"/>
        <v>-5.2720134604599123E-3</v>
      </c>
      <c r="X71" s="6">
        <f t="shared" si="9"/>
        <v>-3.9242433229888407E-2</v>
      </c>
      <c r="Y71" s="6">
        <f t="shared" si="9"/>
        <v>2.2436550521859111E-2</v>
      </c>
      <c r="Z71" s="6">
        <f t="shared" si="9"/>
        <v>-5.9467599790785752E-2</v>
      </c>
      <c r="AA71" s="6">
        <f t="shared" si="9"/>
        <v>1.3986786245264504E-2</v>
      </c>
      <c r="AB71" s="6">
        <f t="shared" si="9"/>
        <v>0.2283964101300886</v>
      </c>
      <c r="AC71" s="6">
        <f t="shared" si="9"/>
        <v>-9.1845897646164465E-3</v>
      </c>
      <c r="AD71" s="6">
        <f t="shared" si="9"/>
        <v>-5.1591956628881275E-2</v>
      </c>
      <c r="AE71" s="6">
        <f t="shared" si="9"/>
        <v>-0.10934480393990387</v>
      </c>
      <c r="AX71" s="4" t="s">
        <v>24</v>
      </c>
      <c r="AY71" s="12">
        <v>0.10774831775729216</v>
      </c>
      <c r="BA71" s="4" t="s">
        <v>24</v>
      </c>
      <c r="BB71" s="12">
        <v>0.10538128627210089</v>
      </c>
    </row>
    <row r="72" spans="1:54" x14ac:dyDescent="0.3">
      <c r="A72" s="20">
        <v>46306.445299999999</v>
      </c>
      <c r="B72" s="20">
        <v>0.17050000000000001</v>
      </c>
      <c r="C72" s="20">
        <v>17354.050800000001</v>
      </c>
      <c r="D72" s="20">
        <v>2360.1498999999999</v>
      </c>
      <c r="E72" s="20">
        <v>226.1</v>
      </c>
      <c r="F72" s="20">
        <v>75.209999999999994</v>
      </c>
      <c r="G72" s="20">
        <v>1827.5</v>
      </c>
      <c r="H72" s="20">
        <v>2893.5900999999999</v>
      </c>
      <c r="I72" s="20">
        <v>25.31</v>
      </c>
      <c r="J72" s="20">
        <v>157.40649999999999</v>
      </c>
      <c r="K72" s="20">
        <v>19705.699199999999</v>
      </c>
      <c r="L72" s="20">
        <v>58.604399999999998</v>
      </c>
      <c r="M72" s="20">
        <v>213.12520000000001</v>
      </c>
      <c r="N72" s="20">
        <v>2368.1498999999999</v>
      </c>
      <c r="O72" s="20">
        <v>740.15</v>
      </c>
      <c r="Q72" s="6">
        <f t="shared" si="9"/>
        <v>-0.1876835467826643</v>
      </c>
      <c r="R72" s="6">
        <f t="shared" si="9"/>
        <v>-0.20586865393572418</v>
      </c>
      <c r="S72" s="6">
        <f t="shared" si="9"/>
        <v>2.1836380509509867E-2</v>
      </c>
      <c r="T72" s="6">
        <f t="shared" si="9"/>
        <v>1.8381437293693681E-2</v>
      </c>
      <c r="U72" s="6">
        <f t="shared" si="9"/>
        <v>-3.0653804930332318E-2</v>
      </c>
      <c r="V72" s="6">
        <f t="shared" si="9"/>
        <v>0.13644605621033534</v>
      </c>
      <c r="W72" s="6">
        <f t="shared" si="9"/>
        <v>3.0390166892196646E-2</v>
      </c>
      <c r="X72" s="6">
        <f t="shared" si="9"/>
        <v>1.5636881195069119E-2</v>
      </c>
      <c r="Y72" s="6">
        <f t="shared" si="9"/>
        <v>0.12090345438441097</v>
      </c>
      <c r="Z72" s="6">
        <f t="shared" si="9"/>
        <v>-3.0218464742379769E-3</v>
      </c>
      <c r="AA72" s="6">
        <f t="shared" si="9"/>
        <v>2.8881186938295444E-2</v>
      </c>
      <c r="AB72" s="6">
        <f t="shared" si="9"/>
        <v>0.10865937957571425</v>
      </c>
      <c r="AC72" s="6">
        <f t="shared" si="9"/>
        <v>-1.4017705796575797E-2</v>
      </c>
      <c r="AD72" s="6">
        <f t="shared" si="9"/>
        <v>-1.5485990499958024E-2</v>
      </c>
      <c r="AE72" s="6">
        <f t="shared" si="9"/>
        <v>3.6116749492545619E-2</v>
      </c>
      <c r="AX72" s="4" t="s">
        <v>15</v>
      </c>
      <c r="AY72" s="12">
        <v>2.1371613070731842E-2</v>
      </c>
      <c r="BA72" s="4" t="s">
        <v>15</v>
      </c>
      <c r="BB72" s="12">
        <v>1.9436975246140166E-2</v>
      </c>
    </row>
    <row r="73" spans="1:54" x14ac:dyDescent="0.3">
      <c r="A73" s="20">
        <v>38483.125</v>
      </c>
      <c r="B73" s="20">
        <v>0.14180000000000001</v>
      </c>
      <c r="C73" s="20">
        <v>17339.849600000001</v>
      </c>
      <c r="D73" s="20">
        <v>2273.75</v>
      </c>
      <c r="E73" s="20">
        <v>235.1</v>
      </c>
      <c r="F73" s="20">
        <v>88.15</v>
      </c>
      <c r="G73" s="20">
        <v>1795</v>
      </c>
      <c r="H73" s="20">
        <v>2713.97</v>
      </c>
      <c r="I73" s="20">
        <v>23.57</v>
      </c>
      <c r="J73" s="20">
        <v>147.71459999999999</v>
      </c>
      <c r="K73" s="20">
        <v>18521.550800000001</v>
      </c>
      <c r="L73" s="20">
        <v>52.292400000000001</v>
      </c>
      <c r="M73" s="20">
        <v>215.22669999999999</v>
      </c>
      <c r="N73" s="20">
        <v>2386.6001000000001</v>
      </c>
      <c r="O73" s="20">
        <v>788.8</v>
      </c>
      <c r="Q73" s="6">
        <f t="shared" si="9"/>
        <v>-0.16894668224511722</v>
      </c>
      <c r="R73" s="6">
        <f t="shared" si="9"/>
        <v>-0.16832844574780059</v>
      </c>
      <c r="S73" s="6">
        <f t="shared" si="9"/>
        <v>-8.1832191017905398E-4</v>
      </c>
      <c r="T73" s="6">
        <f t="shared" si="9"/>
        <v>-3.6607801902751924E-2</v>
      </c>
      <c r="U73" s="6">
        <f t="shared" si="9"/>
        <v>3.9805395842547497E-2</v>
      </c>
      <c r="V73" s="6">
        <f t="shared" si="9"/>
        <v>0.17205158888445693</v>
      </c>
      <c r="W73" s="6">
        <f t="shared" si="9"/>
        <v>-1.7783857729138153E-2</v>
      </c>
      <c r="X73" s="6">
        <f t="shared" si="9"/>
        <v>-6.2075170909659971E-2</v>
      </c>
      <c r="Y73" s="6">
        <f t="shared" si="9"/>
        <v>-6.8747530620308139E-2</v>
      </c>
      <c r="Z73" s="6">
        <f t="shared" si="9"/>
        <v>-6.1572425535158959E-2</v>
      </c>
      <c r="AA73" s="6">
        <f t="shared" si="9"/>
        <v>-6.0091671347545894E-2</v>
      </c>
      <c r="AB73" s="6">
        <f t="shared" si="9"/>
        <v>-0.10770522349857681</v>
      </c>
      <c r="AC73" s="6">
        <f t="shared" si="9"/>
        <v>9.8604013040222149E-3</v>
      </c>
      <c r="AD73" s="6">
        <f t="shared" si="9"/>
        <v>7.7909764073635923E-3</v>
      </c>
      <c r="AE73" s="6">
        <f t="shared" si="9"/>
        <v>6.5729919610889587E-2</v>
      </c>
    </row>
    <row r="74" spans="1:54" x14ac:dyDescent="0.3">
      <c r="A74" s="20">
        <v>43193.234400000001</v>
      </c>
      <c r="B74" s="20">
        <v>0.13320000000000001</v>
      </c>
      <c r="C74" s="20">
        <v>16793.900399999999</v>
      </c>
      <c r="D74" s="20">
        <v>2172.1001000000001</v>
      </c>
      <c r="E74" s="20">
        <v>234.25</v>
      </c>
      <c r="F74" s="20">
        <v>95.72</v>
      </c>
      <c r="G74" s="20">
        <v>1899.4</v>
      </c>
      <c r="H74" s="20">
        <v>2697.8200999999999</v>
      </c>
      <c r="I74" s="20">
        <v>22.46</v>
      </c>
      <c r="J74" s="20">
        <v>141.80000000000001</v>
      </c>
      <c r="K74" s="20">
        <v>17639.150399999999</v>
      </c>
      <c r="L74" s="20">
        <v>46.94</v>
      </c>
      <c r="M74" s="20">
        <v>210.97489999999999</v>
      </c>
      <c r="N74" s="20">
        <v>2359.5500000000002</v>
      </c>
      <c r="O74" s="20">
        <v>742.7</v>
      </c>
      <c r="Q74" s="6">
        <f t="shared" si="9"/>
        <v>0.12239415068292914</v>
      </c>
      <c r="R74" s="6">
        <f t="shared" si="9"/>
        <v>-6.0648801128349805E-2</v>
      </c>
      <c r="S74" s="6">
        <f t="shared" si="9"/>
        <v>-3.1485232720819156E-2</v>
      </c>
      <c r="T74" s="6">
        <f t="shared" si="9"/>
        <v>-4.4705838372732232E-2</v>
      </c>
      <c r="U74" s="6">
        <f t="shared" si="9"/>
        <v>-3.6154827732879369E-3</v>
      </c>
      <c r="V74" s="6">
        <f t="shared" si="9"/>
        <v>8.5876347135564357E-2</v>
      </c>
      <c r="W74" s="6">
        <f t="shared" si="9"/>
        <v>5.8161559888579406E-2</v>
      </c>
      <c r="X74" s="6">
        <f t="shared" si="9"/>
        <v>-5.9506553130652673E-3</v>
      </c>
      <c r="Y74" s="6">
        <f t="shared" si="9"/>
        <v>-4.7093763258379218E-2</v>
      </c>
      <c r="Z74" s="6">
        <f t="shared" si="9"/>
        <v>-4.0040727186073544E-2</v>
      </c>
      <c r="AA74" s="6">
        <f t="shared" si="9"/>
        <v>-4.7641820575845206E-2</v>
      </c>
      <c r="AB74" s="6">
        <f t="shared" si="9"/>
        <v>-0.10235521796666447</v>
      </c>
      <c r="AC74" s="6">
        <f t="shared" si="9"/>
        <v>-1.975498393089703E-2</v>
      </c>
      <c r="AD74" s="6">
        <f t="shared" si="9"/>
        <v>-1.1334156903789583E-2</v>
      </c>
      <c r="AE74" s="6">
        <f t="shared" si="9"/>
        <v>-5.8443204868154019E-2</v>
      </c>
      <c r="AX74" s="8" t="s">
        <v>59</v>
      </c>
      <c r="AY74">
        <f>SUM(AY58:AY72)</f>
        <v>0.9999999142712751</v>
      </c>
      <c r="BA74" s="8" t="s">
        <v>59</v>
      </c>
      <c r="BB74">
        <f>SUM(BB58:BB72)</f>
        <v>0.99999999643387283</v>
      </c>
    </row>
    <row r="76" spans="1:54" x14ac:dyDescent="0.3">
      <c r="AX76" s="8" t="s">
        <v>60</v>
      </c>
      <c r="AY76" s="6">
        <f t="array" ref="AY76">MMULT(TRANSPOSE(AY58:AY72),AY13:AY27)</f>
        <v>0.28326821691173265</v>
      </c>
      <c r="BA76" s="8" t="s">
        <v>60</v>
      </c>
      <c r="BB76" s="6">
        <f t="array" ref="BB76">MMULT(TRANSPOSE(BB58:BB72),AY13:AY27)</f>
        <v>0.27718006822715763</v>
      </c>
    </row>
    <row r="77" spans="1:54" x14ac:dyDescent="0.3">
      <c r="AX77" t="s">
        <v>61</v>
      </c>
      <c r="AY77" s="6">
        <f t="array" ref="AY77">MMULT(MMULT(TRANSPOSE(AY58:AY72),AH47:AV61),AY58:AY72)</f>
        <v>9.8347777800347914E-3</v>
      </c>
      <c r="BA77" t="s">
        <v>61</v>
      </c>
      <c r="BB77" s="6">
        <f t="array" ref="BB77">MMULT(MMULT(TRANSPOSE(BB58:BB72),AH47:AV61),BB58:BB72)</f>
        <v>9.4752320142399964E-3</v>
      </c>
    </row>
    <row r="78" spans="1:54" x14ac:dyDescent="0.3">
      <c r="AX78" s="8" t="s">
        <v>62</v>
      </c>
      <c r="AY78" s="6">
        <f>SQRT(AY77)</f>
        <v>9.9170448118553897E-2</v>
      </c>
      <c r="BA78" s="8" t="s">
        <v>62</v>
      </c>
      <c r="BB78" s="6">
        <f>SQRT(BB77)</f>
        <v>9.7340803439462095E-2</v>
      </c>
    </row>
    <row r="79" spans="1:54" x14ac:dyDescent="0.3">
      <c r="AX79" t="s">
        <v>43</v>
      </c>
      <c r="AY79" s="6">
        <f>(AY76-$AZ$29)/AY78</f>
        <v>2.8563773007569551</v>
      </c>
      <c r="BA79" t="s">
        <v>43</v>
      </c>
      <c r="BB79" s="6">
        <f>(BB76-$AZ$29)/BB78</f>
        <v>2.8475218863335212</v>
      </c>
    </row>
  </sheetData>
  <mergeCells count="5">
    <mergeCell ref="A1:O1"/>
    <mergeCell ref="Q1:AE1"/>
    <mergeCell ref="AH1:AV1"/>
    <mergeCell ref="AH7:AV7"/>
    <mergeCell ref="AH45:AV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E8EF-C140-44A5-A37E-218D5CC61368}">
  <dimension ref="B2:AE87"/>
  <sheetViews>
    <sheetView tabSelected="1" zoomScale="56" zoomScaleNormal="70" workbookViewId="0">
      <selection activeCell="AD57" sqref="AD57"/>
    </sheetView>
  </sheetViews>
  <sheetFormatPr defaultRowHeight="14.4" x14ac:dyDescent="0.3"/>
  <cols>
    <col min="2" max="2" width="16.109375" bestFit="1" customWidth="1"/>
    <col min="3" max="3" width="9" bestFit="1" customWidth="1"/>
    <col min="4" max="4" width="16.109375" bestFit="1" customWidth="1"/>
    <col min="5" max="5" width="9.5546875" bestFit="1" customWidth="1"/>
    <col min="6" max="6" width="9.5546875" customWidth="1"/>
    <col min="7" max="7" width="17.33203125" bestFit="1" customWidth="1"/>
    <col min="8" max="8" width="21" bestFit="1" customWidth="1"/>
    <col min="9" max="9" width="16.6640625" bestFit="1" customWidth="1"/>
    <col min="10" max="10" width="10.109375" bestFit="1" customWidth="1"/>
    <col min="11" max="11" width="10.5546875" bestFit="1" customWidth="1"/>
    <col min="12" max="12" width="15.44140625" customWidth="1"/>
    <col min="13" max="13" width="9.6640625" bestFit="1" customWidth="1"/>
    <col min="15" max="15" width="22.21875" bestFit="1" customWidth="1"/>
    <col min="16" max="16" width="11.6640625" bestFit="1" customWidth="1"/>
    <col min="17" max="17" width="9.6640625" bestFit="1" customWidth="1"/>
    <col min="20" max="20" width="9.6640625" bestFit="1" customWidth="1"/>
    <col min="22" max="23" width="9.6640625" bestFit="1" customWidth="1"/>
    <col min="25" max="25" width="14" customWidth="1"/>
    <col min="26" max="26" width="14.33203125" bestFit="1" customWidth="1"/>
    <col min="30" max="30" width="22.21875" bestFit="1" customWidth="1"/>
  </cols>
  <sheetData>
    <row r="2" spans="2:26" x14ac:dyDescent="0.3">
      <c r="B2" s="44" t="s">
        <v>65</v>
      </c>
      <c r="C2" s="44"/>
      <c r="D2" s="44" t="s">
        <v>66</v>
      </c>
      <c r="E2" s="44"/>
      <c r="F2" s="21"/>
      <c r="H2" s="29"/>
      <c r="I2" s="29"/>
      <c r="J2" s="42" t="s">
        <v>35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</row>
    <row r="3" spans="2:26" x14ac:dyDescent="0.3">
      <c r="B3" s="4" t="s">
        <v>1</v>
      </c>
      <c r="C3" s="16">
        <v>5.2684001281053661E-2</v>
      </c>
      <c r="D3" s="4" t="s">
        <v>1</v>
      </c>
      <c r="E3" s="16">
        <v>3.975626204215417E-2</v>
      </c>
      <c r="F3" s="16"/>
      <c r="J3" s="4" t="s">
        <v>1</v>
      </c>
      <c r="K3" s="4" t="s">
        <v>2</v>
      </c>
      <c r="L3" s="4" t="s">
        <v>4</v>
      </c>
      <c r="M3" s="4" t="s">
        <v>7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16</v>
      </c>
      <c r="S3" s="4" t="s">
        <v>18</v>
      </c>
      <c r="T3" s="4" t="s">
        <v>20</v>
      </c>
      <c r="U3" s="4" t="s">
        <v>22</v>
      </c>
      <c r="V3" s="4" t="s">
        <v>23</v>
      </c>
      <c r="W3" s="4" t="s">
        <v>24</v>
      </c>
      <c r="X3" s="4" t="s">
        <v>25</v>
      </c>
      <c r="Z3" s="5" t="s">
        <v>76</v>
      </c>
    </row>
    <row r="4" spans="2:26" x14ac:dyDescent="0.3">
      <c r="B4" s="4" t="s">
        <v>2</v>
      </c>
      <c r="C4" s="16">
        <v>0</v>
      </c>
      <c r="D4" s="4" t="s">
        <v>2</v>
      </c>
      <c r="E4" s="16">
        <v>0</v>
      </c>
      <c r="F4" s="16"/>
      <c r="I4" s="4" t="s">
        <v>1</v>
      </c>
      <c r="J4" s="6">
        <v>1.029650652406644</v>
      </c>
      <c r="K4" s="6">
        <v>2.482347446352656E-3</v>
      </c>
      <c r="L4" s="6">
        <v>9.4560113893145028E-3</v>
      </c>
      <c r="M4" s="6">
        <v>1.5137616408890227E-2</v>
      </c>
      <c r="N4" s="6">
        <v>8.4972341693875606E-3</v>
      </c>
      <c r="O4" s="6">
        <v>1.4935745533457952E-2</v>
      </c>
      <c r="P4" s="6">
        <v>2.700446203610685E-4</v>
      </c>
      <c r="Q4" s="6">
        <v>1.0085068581237859E-2</v>
      </c>
      <c r="R4" s="6">
        <v>4.412639821998402E-3</v>
      </c>
      <c r="S4" s="6">
        <v>1.7517925030366047E-2</v>
      </c>
      <c r="T4" s="6">
        <v>3.8642482591279568E-3</v>
      </c>
      <c r="U4" s="6">
        <v>5.8975683227307871E-3</v>
      </c>
      <c r="V4" s="6">
        <v>1.6926332332543167E-3</v>
      </c>
      <c r="W4" s="6">
        <v>3.0945990855320072E-3</v>
      </c>
      <c r="X4" s="6">
        <v>3.1205027656519564E-2</v>
      </c>
      <c r="Z4" s="31">
        <v>1.3011542697311165</v>
      </c>
    </row>
    <row r="5" spans="2:26" x14ac:dyDescent="0.3">
      <c r="B5" s="4" t="s">
        <v>4</v>
      </c>
      <c r="C5" s="16">
        <v>0</v>
      </c>
      <c r="D5" s="4" t="s">
        <v>4</v>
      </c>
      <c r="E5" s="16">
        <v>4.579299917368148E-2</v>
      </c>
      <c r="F5" s="16"/>
      <c r="I5" s="4" t="s">
        <v>2</v>
      </c>
      <c r="J5" s="6">
        <v>2.482347446352656E-3</v>
      </c>
      <c r="K5" s="6">
        <v>3.1107081863276666E-3</v>
      </c>
      <c r="L5" s="6">
        <v>-1.0420052911691196E-4</v>
      </c>
      <c r="M5" s="6">
        <v>5.7544871889643244E-5</v>
      </c>
      <c r="N5" s="6">
        <v>-1.7880004209745639E-4</v>
      </c>
      <c r="O5" s="6">
        <v>-3.4795799036723882E-4</v>
      </c>
      <c r="P5" s="6">
        <v>-2.4720256713510791E-5</v>
      </c>
      <c r="Q5" s="6">
        <v>3.2578347912016551E-5</v>
      </c>
      <c r="R5" s="6">
        <v>2.0087782101591299E-4</v>
      </c>
      <c r="S5" s="6">
        <v>-3.4950661827473607E-4</v>
      </c>
      <c r="T5" s="6">
        <v>9.0762946905487993E-6</v>
      </c>
      <c r="U5" s="6">
        <v>-2.7408477286461824E-4</v>
      </c>
      <c r="V5" s="6">
        <v>1.0260099913855148E-4</v>
      </c>
      <c r="W5" s="6">
        <v>-2.4879081154756156E-4</v>
      </c>
      <c r="X5" s="6">
        <v>9.5013478304070822E-5</v>
      </c>
      <c r="Z5" s="31">
        <v>1.5551730523293565E-3</v>
      </c>
    </row>
    <row r="6" spans="2:26" x14ac:dyDescent="0.3">
      <c r="B6" s="4" t="s">
        <v>7</v>
      </c>
      <c r="C6" s="16">
        <v>0.10026153169106242</v>
      </c>
      <c r="D6" s="4" t="s">
        <v>7</v>
      </c>
      <c r="E6" s="16">
        <v>8.6891332495381515E-2</v>
      </c>
      <c r="F6" s="16"/>
      <c r="I6" s="4" t="s">
        <v>4</v>
      </c>
      <c r="J6" s="6">
        <v>9.4560113893145028E-3</v>
      </c>
      <c r="K6" s="6">
        <v>-1.0420052911691196E-4</v>
      </c>
      <c r="L6" s="6">
        <v>2.159852162100049E-2</v>
      </c>
      <c r="M6" s="6">
        <v>5.4140232721912188E-3</v>
      </c>
      <c r="N6" s="6">
        <v>1.9243433836713037E-3</v>
      </c>
      <c r="O6" s="6">
        <v>6.8012706349533606E-3</v>
      </c>
      <c r="P6" s="6">
        <v>2.0927812240336335E-4</v>
      </c>
      <c r="Q6" s="6">
        <v>4.219665413378107E-3</v>
      </c>
      <c r="R6" s="6">
        <v>3.0072750245439678E-3</v>
      </c>
      <c r="S6" s="6">
        <v>5.1443968861018758E-3</v>
      </c>
      <c r="T6" s="6">
        <v>7.103165039780288E-4</v>
      </c>
      <c r="U6" s="6">
        <v>3.2125589323955765E-3</v>
      </c>
      <c r="V6" s="6">
        <v>1.8722739196493478E-3</v>
      </c>
      <c r="W6" s="6">
        <v>2.8040186389058025E-3</v>
      </c>
      <c r="X6" s="6">
        <v>5.261918487960919E-3</v>
      </c>
      <c r="Z6" s="31">
        <v>0.13637992995084186</v>
      </c>
    </row>
    <row r="7" spans="2:26" x14ac:dyDescent="0.3">
      <c r="B7" s="4" t="s">
        <v>10</v>
      </c>
      <c r="C7" s="16">
        <v>1.7596974046515449E-2</v>
      </c>
      <c r="D7" s="4" t="s">
        <v>10</v>
      </c>
      <c r="E7" s="16">
        <v>3.377502989251073E-2</v>
      </c>
      <c r="F7" s="16"/>
      <c r="I7" s="4" t="s">
        <v>7</v>
      </c>
      <c r="J7" s="6">
        <v>1.5137616408890227E-2</v>
      </c>
      <c r="K7" s="6">
        <v>5.7544871889643244E-5</v>
      </c>
      <c r="L7" s="6">
        <v>5.4140232721912188E-3</v>
      </c>
      <c r="M7" s="6">
        <v>0.10613168722620463</v>
      </c>
      <c r="N7" s="6">
        <v>2.4174881342552169E-3</v>
      </c>
      <c r="O7" s="6">
        <v>-3.6489215451156278E-3</v>
      </c>
      <c r="P7" s="6">
        <v>7.2075447729482833E-4</v>
      </c>
      <c r="Q7" s="6">
        <v>8.4044402120652933E-3</v>
      </c>
      <c r="R7" s="6">
        <v>3.9565835711269154E-3</v>
      </c>
      <c r="S7" s="6">
        <v>2.791007231241256E-3</v>
      </c>
      <c r="T7" s="6">
        <v>2.9329386252713455E-3</v>
      </c>
      <c r="U7" s="6">
        <v>6.2170644626399589E-3</v>
      </c>
      <c r="V7" s="6">
        <v>1.5344277113900698E-3</v>
      </c>
      <c r="W7" s="6">
        <v>8.2584450952613245E-3</v>
      </c>
      <c r="X7" s="6">
        <v>2.0079880674678265E-3</v>
      </c>
      <c r="Z7" s="31">
        <v>0.38991983682590226</v>
      </c>
    </row>
    <row r="8" spans="2:26" x14ac:dyDescent="0.3">
      <c r="B8" s="4" t="s">
        <v>11</v>
      </c>
      <c r="C8" s="16">
        <v>2.3634486385452506E-2</v>
      </c>
      <c r="D8" s="4" t="s">
        <v>11</v>
      </c>
      <c r="E8" s="16">
        <v>1.9166821426876399E-2</v>
      </c>
      <c r="F8" s="16"/>
      <c r="I8" s="4" t="s">
        <v>10</v>
      </c>
      <c r="J8" s="6">
        <v>8.4972341693875606E-3</v>
      </c>
      <c r="K8" s="6">
        <v>-1.7880004209745639E-4</v>
      </c>
      <c r="L8" s="6">
        <v>1.9243433836713037E-3</v>
      </c>
      <c r="M8" s="6">
        <v>2.4174881342552169E-3</v>
      </c>
      <c r="N8" s="6">
        <v>5.3582673382490051E-2</v>
      </c>
      <c r="O8" s="6">
        <v>5.4385849145131941E-3</v>
      </c>
      <c r="P8" s="6">
        <v>-6.606202449306541E-4</v>
      </c>
      <c r="Q8" s="6">
        <v>3.1778413029797865E-3</v>
      </c>
      <c r="R8" s="6">
        <v>-2.2497827880594543E-4</v>
      </c>
      <c r="S8" s="6">
        <v>4.1150023060720752E-3</v>
      </c>
      <c r="T8" s="6">
        <v>1.7650043523450331E-3</v>
      </c>
      <c r="U8" s="6">
        <v>4.3805683840673643E-4</v>
      </c>
      <c r="V8" s="6">
        <v>-8.2227554956582733E-4</v>
      </c>
      <c r="W8" s="6">
        <v>2.9942223443799949E-3</v>
      </c>
      <c r="X8" s="6">
        <v>7.5675784057809316E-3</v>
      </c>
      <c r="Z8" s="31">
        <v>0.1253769342941263</v>
      </c>
    </row>
    <row r="9" spans="2:26" x14ac:dyDescent="0.3">
      <c r="B9" s="4" t="s">
        <v>12</v>
      </c>
      <c r="C9" s="16">
        <v>9.2468079371318332E-2</v>
      </c>
      <c r="D9" s="4" t="s">
        <v>12</v>
      </c>
      <c r="E9" s="16">
        <v>0.10814967676793134</v>
      </c>
      <c r="F9" s="16"/>
      <c r="I9" s="4" t="s">
        <v>11</v>
      </c>
      <c r="J9" s="6">
        <v>1.4935745533457952E-2</v>
      </c>
      <c r="K9" s="6">
        <v>-3.4795799036723882E-4</v>
      </c>
      <c r="L9" s="6">
        <v>6.8012706349533606E-3</v>
      </c>
      <c r="M9" s="6">
        <v>-3.6489215451156278E-3</v>
      </c>
      <c r="N9" s="6">
        <v>5.4385849145131941E-3</v>
      </c>
      <c r="O9" s="6">
        <v>0.3208762912989338</v>
      </c>
      <c r="P9" s="6">
        <v>-8.1424514303877994E-5</v>
      </c>
      <c r="Q9" s="6">
        <v>3.0030589018443E-3</v>
      </c>
      <c r="R9" s="6">
        <v>5.3812002994241574E-3</v>
      </c>
      <c r="S9" s="6">
        <v>1.2028267946628191E-2</v>
      </c>
      <c r="T9" s="6">
        <v>-6.5273002944430756E-3</v>
      </c>
      <c r="U9" s="6">
        <v>-3.9786412047032134E-3</v>
      </c>
      <c r="V9" s="6">
        <v>-8.8137241980388583E-4</v>
      </c>
      <c r="W9" s="6">
        <v>-3.1460381408143713E-4</v>
      </c>
      <c r="X9" s="6">
        <v>1.4739413156550278E-2</v>
      </c>
      <c r="Z9" s="31">
        <v>0.23613735585422868</v>
      </c>
    </row>
    <row r="10" spans="2:26" x14ac:dyDescent="0.3">
      <c r="B10" s="4" t="s">
        <v>13</v>
      </c>
      <c r="C10" s="16">
        <v>0.17830048789302849</v>
      </c>
      <c r="D10" s="4" t="s">
        <v>13</v>
      </c>
      <c r="E10" s="16">
        <v>0.15128854844727338</v>
      </c>
      <c r="F10" s="16"/>
      <c r="I10" s="4" t="s">
        <v>12</v>
      </c>
      <c r="J10" s="6">
        <v>2.700446203610685E-4</v>
      </c>
      <c r="K10" s="6">
        <v>-2.4720256713510791E-5</v>
      </c>
      <c r="L10" s="6">
        <v>2.0927812240336335E-4</v>
      </c>
      <c r="M10" s="6">
        <v>7.2075447729482833E-4</v>
      </c>
      <c r="N10" s="6">
        <v>-6.606202449306541E-4</v>
      </c>
      <c r="O10" s="6">
        <v>-8.1424514303877994E-5</v>
      </c>
      <c r="P10" s="6">
        <v>1.9482516269083511E-2</v>
      </c>
      <c r="Q10" s="6">
        <v>-4.4052936629347607E-4</v>
      </c>
      <c r="R10" s="6">
        <v>7.4256837845291027E-4</v>
      </c>
      <c r="S10" s="6">
        <v>-1.8646901288994979E-3</v>
      </c>
      <c r="T10" s="6">
        <v>6.6050589447346451E-4</v>
      </c>
      <c r="U10" s="6">
        <v>5.0749632091530179E-4</v>
      </c>
      <c r="V10" s="6">
        <v>1.1479105647356153E-3</v>
      </c>
      <c r="W10" s="6">
        <v>-6.4648604172845841E-4</v>
      </c>
      <c r="X10" s="6">
        <v>-2.6241250749234118E-3</v>
      </c>
      <c r="Z10" s="31">
        <v>8.9868282706137698E-2</v>
      </c>
    </row>
    <row r="11" spans="2:26" x14ac:dyDescent="0.3">
      <c r="B11" s="4" t="s">
        <v>16</v>
      </c>
      <c r="C11" s="16">
        <v>9.8680229469468833E-2</v>
      </c>
      <c r="D11" s="4" t="s">
        <v>16</v>
      </c>
      <c r="E11" s="16">
        <v>8.7400686747383799E-2</v>
      </c>
      <c r="F11" s="16"/>
      <c r="I11" s="4" t="s">
        <v>13</v>
      </c>
      <c r="J11" s="6">
        <v>1.0085068581237859E-2</v>
      </c>
      <c r="K11" s="6">
        <v>3.2578347912016551E-5</v>
      </c>
      <c r="L11" s="6">
        <v>4.219665413378107E-3</v>
      </c>
      <c r="M11" s="6">
        <v>8.4044402120652933E-3</v>
      </c>
      <c r="N11" s="6">
        <v>3.1778413029797865E-3</v>
      </c>
      <c r="O11" s="6">
        <v>3.0030589018443E-3</v>
      </c>
      <c r="P11" s="6">
        <v>-4.4052936629347607E-4</v>
      </c>
      <c r="Q11" s="6">
        <v>5.0112904572558604E-2</v>
      </c>
      <c r="R11" s="6">
        <v>2.3973440867239328E-3</v>
      </c>
      <c r="S11" s="6">
        <v>3.9832252306184783E-3</v>
      </c>
      <c r="T11" s="6">
        <v>5.0306543907963129E-4</v>
      </c>
      <c r="U11" s="6">
        <v>1.9554692301031115E-3</v>
      </c>
      <c r="V11" s="6">
        <v>1.2059760960553736E-3</v>
      </c>
      <c r="W11" s="6">
        <v>3.0395102199177165E-3</v>
      </c>
      <c r="X11" s="6">
        <v>5.476107430198756E-3</v>
      </c>
      <c r="Z11" s="31">
        <v>0.2996925750854213</v>
      </c>
    </row>
    <row r="12" spans="2:26" x14ac:dyDescent="0.3">
      <c r="B12" s="4" t="s">
        <v>18</v>
      </c>
      <c r="C12" s="16">
        <v>4.8586218693191477E-2</v>
      </c>
      <c r="D12" s="4" t="s">
        <v>18</v>
      </c>
      <c r="E12" s="16">
        <v>5.3951724403031087E-2</v>
      </c>
      <c r="F12" s="16"/>
      <c r="I12" s="4" t="s">
        <v>16</v>
      </c>
      <c r="J12" s="6">
        <v>4.412639821998402E-3</v>
      </c>
      <c r="K12" s="6">
        <v>2.0087782101591299E-4</v>
      </c>
      <c r="L12" s="6">
        <v>3.0072750245439678E-3</v>
      </c>
      <c r="M12" s="6">
        <v>3.9565835711269154E-3</v>
      </c>
      <c r="N12" s="6">
        <v>-2.2497827880594543E-4</v>
      </c>
      <c r="O12" s="6">
        <v>5.3812002994241574E-3</v>
      </c>
      <c r="P12" s="6">
        <v>7.4256837845291027E-4</v>
      </c>
      <c r="Q12" s="6">
        <v>2.3973440867239328E-3</v>
      </c>
      <c r="R12" s="6">
        <v>6.746889661541608E-2</v>
      </c>
      <c r="S12" s="6">
        <v>2.6345329400062865E-3</v>
      </c>
      <c r="T12" s="6">
        <v>7.4133103586648602E-4</v>
      </c>
      <c r="U12" s="6">
        <v>2.5457269160235299E-3</v>
      </c>
      <c r="V12" s="6">
        <v>2.4820320407318006E-3</v>
      </c>
      <c r="W12" s="6">
        <v>2.9391521457908711E-3</v>
      </c>
      <c r="X12" s="6">
        <v>5.3051005016358579E-3</v>
      </c>
      <c r="Z12" s="31">
        <v>0.24615393406231834</v>
      </c>
    </row>
    <row r="13" spans="2:26" x14ac:dyDescent="0.3">
      <c r="B13" s="4" t="s">
        <v>20</v>
      </c>
      <c r="C13" s="16">
        <v>0.10966581154050674</v>
      </c>
      <c r="D13" s="4" t="s">
        <v>20</v>
      </c>
      <c r="E13" s="16">
        <v>9.5259860097194532E-2</v>
      </c>
      <c r="F13" s="16"/>
      <c r="I13" s="4" t="s">
        <v>18</v>
      </c>
      <c r="J13" s="6">
        <v>1.7517925030366047E-2</v>
      </c>
      <c r="K13" s="6">
        <v>-3.4950661827473607E-4</v>
      </c>
      <c r="L13" s="6">
        <v>5.1443968861018758E-3</v>
      </c>
      <c r="M13" s="6">
        <v>2.791007231241256E-3</v>
      </c>
      <c r="N13" s="6">
        <v>4.1150023060720752E-3</v>
      </c>
      <c r="O13" s="6">
        <v>1.2028267946628191E-2</v>
      </c>
      <c r="P13" s="6">
        <v>-1.8646901288994979E-3</v>
      </c>
      <c r="Q13" s="6">
        <v>3.9832252306184783E-3</v>
      </c>
      <c r="R13" s="6">
        <v>2.6345329400062865E-3</v>
      </c>
      <c r="S13" s="6">
        <v>6.5586628638085648E-2</v>
      </c>
      <c r="T13" s="6">
        <v>4.0328347280546627E-4</v>
      </c>
      <c r="U13" s="6">
        <v>2.4600005321071283E-3</v>
      </c>
      <c r="V13" s="6">
        <v>6.5065360432063775E-4</v>
      </c>
      <c r="W13" s="6">
        <v>4.0450502720660812E-3</v>
      </c>
      <c r="X13" s="6">
        <v>1.2507472173537093E-2</v>
      </c>
      <c r="Z13" s="31">
        <v>0.2011381755651778</v>
      </c>
    </row>
    <row r="14" spans="2:26" x14ac:dyDescent="0.3">
      <c r="B14" s="4" t="s">
        <v>22</v>
      </c>
      <c r="C14" s="16">
        <v>6.5134858348194916E-3</v>
      </c>
      <c r="D14" s="4" t="s">
        <v>22</v>
      </c>
      <c r="E14" s="16">
        <v>2.5283789878574006E-2</v>
      </c>
      <c r="F14" s="16"/>
      <c r="I14" s="4" t="s">
        <v>20</v>
      </c>
      <c r="J14" s="6">
        <v>3.8642482591279568E-3</v>
      </c>
      <c r="K14" s="6">
        <v>9.0762946905487993E-6</v>
      </c>
      <c r="L14" s="6">
        <v>7.103165039780288E-4</v>
      </c>
      <c r="M14" s="6">
        <v>2.9329386252713455E-3</v>
      </c>
      <c r="N14" s="6">
        <v>1.7650043523450331E-3</v>
      </c>
      <c r="O14" s="6">
        <v>-6.5273002944430756E-3</v>
      </c>
      <c r="P14" s="6">
        <v>6.6050589447346451E-4</v>
      </c>
      <c r="Q14" s="6">
        <v>5.0306543907963129E-4</v>
      </c>
      <c r="R14" s="6">
        <v>7.4133103586648602E-4</v>
      </c>
      <c r="S14" s="6">
        <v>4.0328347280546627E-4</v>
      </c>
      <c r="T14" s="6">
        <v>5.848385811763078E-2</v>
      </c>
      <c r="U14" s="6">
        <v>3.133828654019663E-3</v>
      </c>
      <c r="V14" s="6">
        <v>1.3278284018313122E-3</v>
      </c>
      <c r="W14" s="6">
        <v>3.4053293794160467E-3</v>
      </c>
      <c r="X14" s="6">
        <v>4.7943552117269833E-3</v>
      </c>
      <c r="Z14" s="31">
        <v>0.21293496076887458</v>
      </c>
    </row>
    <row r="15" spans="2:26" x14ac:dyDescent="0.3">
      <c r="B15" s="4" t="s">
        <v>23</v>
      </c>
      <c r="C15" s="16">
        <v>0.15343079086735517</v>
      </c>
      <c r="D15" s="4" t="s">
        <v>23</v>
      </c>
      <c r="E15" s="16">
        <v>0.14913131808100316</v>
      </c>
      <c r="F15" s="16"/>
      <c r="I15" s="4" t="s">
        <v>22</v>
      </c>
      <c r="J15" s="6">
        <v>5.8975683227307871E-3</v>
      </c>
      <c r="K15" s="6">
        <v>-2.7408477286461824E-4</v>
      </c>
      <c r="L15" s="6">
        <v>3.2125589323955765E-3</v>
      </c>
      <c r="M15" s="6">
        <v>6.2170644626399589E-3</v>
      </c>
      <c r="N15" s="6">
        <v>4.3805683840673643E-4</v>
      </c>
      <c r="O15" s="6">
        <v>-3.9786412047032134E-3</v>
      </c>
      <c r="P15" s="6">
        <v>5.0749632091530179E-4</v>
      </c>
      <c r="Q15" s="6">
        <v>1.9554692301031115E-3</v>
      </c>
      <c r="R15" s="6">
        <v>2.5457269160235299E-3</v>
      </c>
      <c r="S15" s="6">
        <v>2.4600005321071283E-3</v>
      </c>
      <c r="T15" s="6">
        <v>3.133828654019663E-3</v>
      </c>
      <c r="U15" s="6">
        <v>5.715090971534631E-2</v>
      </c>
      <c r="V15" s="6">
        <v>2.7362217375879422E-3</v>
      </c>
      <c r="W15" s="6">
        <v>2.7353148500695564E-3</v>
      </c>
      <c r="X15" s="6">
        <v>9.3860319800396315E-4</v>
      </c>
      <c r="Z15" s="31">
        <v>0.13708404028238769</v>
      </c>
    </row>
    <row r="16" spans="2:26" x14ac:dyDescent="0.3">
      <c r="B16" s="4" t="s">
        <v>24</v>
      </c>
      <c r="C16" s="16">
        <v>0.11817790292622743</v>
      </c>
      <c r="D16" s="4" t="s">
        <v>24</v>
      </c>
      <c r="E16" s="16">
        <v>9.8478957418655935E-2</v>
      </c>
      <c r="F16" s="16"/>
      <c r="I16" s="4" t="s">
        <v>23</v>
      </c>
      <c r="J16" s="6">
        <v>1.6926332332543167E-3</v>
      </c>
      <c r="K16" s="6">
        <v>1.0260099913855148E-4</v>
      </c>
      <c r="L16" s="6">
        <v>1.8722739196493478E-3</v>
      </c>
      <c r="M16" s="6">
        <v>1.5344277113900698E-3</v>
      </c>
      <c r="N16" s="6">
        <v>-8.2227554956582733E-4</v>
      </c>
      <c r="O16" s="6">
        <v>-8.8137241980388583E-4</v>
      </c>
      <c r="P16" s="6">
        <v>1.1479105647356153E-3</v>
      </c>
      <c r="Q16" s="6">
        <v>1.2059760960553736E-3</v>
      </c>
      <c r="R16" s="6">
        <v>2.4820320407318006E-3</v>
      </c>
      <c r="S16" s="6">
        <v>6.5065360432063775E-4</v>
      </c>
      <c r="T16" s="6">
        <v>1.3278284018313122E-3</v>
      </c>
      <c r="U16" s="6">
        <v>2.7362217375879422E-3</v>
      </c>
      <c r="V16" s="6">
        <v>2.4427287674387826E-2</v>
      </c>
      <c r="W16" s="6">
        <v>2.5546277990662128E-3</v>
      </c>
      <c r="X16" s="6">
        <v>9.3511806012550676E-4</v>
      </c>
      <c r="Z16" s="31">
        <v>0.16130926519569172</v>
      </c>
    </row>
    <row r="17" spans="2:26" x14ac:dyDescent="0.3">
      <c r="B17" s="4" t="s">
        <v>25</v>
      </c>
      <c r="C17" s="16">
        <v>0</v>
      </c>
      <c r="D17" s="4" t="s">
        <v>25</v>
      </c>
      <c r="E17" s="16">
        <v>5.6729917701795769E-3</v>
      </c>
      <c r="F17" s="16"/>
      <c r="I17" s="4" t="s">
        <v>24</v>
      </c>
      <c r="J17" s="6">
        <v>3.0945990855320072E-3</v>
      </c>
      <c r="K17" s="6">
        <v>-2.4879081154756156E-4</v>
      </c>
      <c r="L17" s="6">
        <v>2.8040186389058025E-3</v>
      </c>
      <c r="M17" s="6">
        <v>8.2584450952613245E-3</v>
      </c>
      <c r="N17" s="6">
        <v>2.9942223443799949E-3</v>
      </c>
      <c r="O17" s="6">
        <v>-3.1460381408143713E-4</v>
      </c>
      <c r="P17" s="6">
        <v>-6.4648604172845841E-4</v>
      </c>
      <c r="Q17" s="6">
        <v>3.0395102199177165E-3</v>
      </c>
      <c r="R17" s="6">
        <v>2.9391521457908711E-3</v>
      </c>
      <c r="S17" s="6">
        <v>4.0450502720660812E-3</v>
      </c>
      <c r="T17" s="6">
        <v>3.4053293794160467E-3</v>
      </c>
      <c r="U17" s="6">
        <v>2.7353148500695564E-3</v>
      </c>
      <c r="V17" s="6">
        <v>2.5546277990662128E-3</v>
      </c>
      <c r="W17" s="6">
        <v>9.0589232252217211E-2</v>
      </c>
      <c r="X17" s="6">
        <v>7.9490020788859674E-3</v>
      </c>
      <c r="Z17" s="31">
        <v>0.34299950974181853</v>
      </c>
    </row>
    <row r="18" spans="2:26" x14ac:dyDescent="0.3">
      <c r="I18" s="4" t="s">
        <v>25</v>
      </c>
      <c r="J18" s="6">
        <v>3.1205027656519564E-2</v>
      </c>
      <c r="K18" s="6">
        <v>9.5013478304070822E-5</v>
      </c>
      <c r="L18" s="6">
        <v>5.261918487960919E-3</v>
      </c>
      <c r="M18" s="6">
        <v>2.0079880674678265E-3</v>
      </c>
      <c r="N18" s="6">
        <v>7.5675784057809316E-3</v>
      </c>
      <c r="O18" s="6">
        <v>1.4739413156550278E-2</v>
      </c>
      <c r="P18" s="6">
        <v>-2.6241250749234118E-3</v>
      </c>
      <c r="Q18" s="6">
        <v>5.476107430198756E-3</v>
      </c>
      <c r="R18" s="6">
        <v>5.3051005016358579E-3</v>
      </c>
      <c r="S18" s="6">
        <v>1.2507472173537093E-2</v>
      </c>
      <c r="T18" s="6">
        <v>4.7943552117269833E-3</v>
      </c>
      <c r="U18" s="6">
        <v>9.3860319800396315E-4</v>
      </c>
      <c r="V18" s="6">
        <v>9.3511806012550676E-4</v>
      </c>
      <c r="W18" s="6">
        <v>7.9490020788859674E-3</v>
      </c>
      <c r="X18" s="6">
        <v>0.19961011288770425</v>
      </c>
      <c r="Z18" s="31">
        <v>0.2019891737894029</v>
      </c>
    </row>
    <row r="19" spans="2:26" x14ac:dyDescent="0.3">
      <c r="B19" s="24" t="s">
        <v>60</v>
      </c>
      <c r="C19" s="25">
        <v>0.30076891414046369</v>
      </c>
      <c r="D19" s="24" t="s">
        <v>60</v>
      </c>
      <c r="E19" s="25">
        <v>0.27077113625222993</v>
      </c>
      <c r="F19" s="27"/>
    </row>
    <row r="20" spans="2:26" x14ac:dyDescent="0.3">
      <c r="B20" s="24" t="s">
        <v>61</v>
      </c>
      <c r="C20" s="25">
        <v>1.1573786425978692E-2</v>
      </c>
      <c r="D20" s="24" t="s">
        <v>61</v>
      </c>
      <c r="E20" s="25">
        <v>8.9769406601630589E-3</v>
      </c>
      <c r="F20" s="27"/>
      <c r="H20" t="s">
        <v>58</v>
      </c>
      <c r="I20" s="8" t="s">
        <v>68</v>
      </c>
      <c r="J20" s="16">
        <v>5.2684001281053661E-2</v>
      </c>
      <c r="K20" s="16">
        <v>0</v>
      </c>
      <c r="L20" s="16">
        <v>0</v>
      </c>
      <c r="M20" s="16">
        <v>0.10026153169106242</v>
      </c>
      <c r="N20" s="16">
        <v>1.7596974046515449E-2</v>
      </c>
      <c r="O20" s="16">
        <v>2.3634486385452506E-2</v>
      </c>
      <c r="P20" s="16">
        <v>9.2468079371318332E-2</v>
      </c>
      <c r="Q20" s="16">
        <v>0.17830048789302849</v>
      </c>
      <c r="R20" s="16">
        <v>9.8680229469468833E-2</v>
      </c>
      <c r="S20" s="16">
        <v>4.8586218693191477E-2</v>
      </c>
      <c r="T20" s="16">
        <v>0.10966581154050674</v>
      </c>
      <c r="U20" s="16">
        <v>6.5134858348194916E-3</v>
      </c>
      <c r="V20" s="16">
        <v>0.15343079086735517</v>
      </c>
      <c r="W20" s="16">
        <v>0.11817790292622743</v>
      </c>
      <c r="X20" s="16">
        <v>0</v>
      </c>
    </row>
    <row r="21" spans="2:26" x14ac:dyDescent="0.3">
      <c r="B21" s="24" t="s">
        <v>62</v>
      </c>
      <c r="C21" s="25">
        <v>0.10758153385213789</v>
      </c>
      <c r="D21" s="24" t="s">
        <v>62</v>
      </c>
      <c r="E21" s="25">
        <v>9.4746718466462251E-2</v>
      </c>
      <c r="F21" s="27"/>
      <c r="I21" s="8" t="s">
        <v>69</v>
      </c>
      <c r="J21" s="16">
        <v>3.975626204215417E-2</v>
      </c>
      <c r="K21" s="16">
        <v>0</v>
      </c>
      <c r="L21" s="16">
        <v>4.579299917368148E-2</v>
      </c>
      <c r="M21" s="16">
        <v>8.6891332495381515E-2</v>
      </c>
      <c r="N21" s="16">
        <v>3.377502989251073E-2</v>
      </c>
      <c r="O21" s="16">
        <v>1.9166821426876399E-2</v>
      </c>
      <c r="P21" s="16">
        <v>0.10814967676793134</v>
      </c>
      <c r="Q21" s="16">
        <v>0.15128854844727338</v>
      </c>
      <c r="R21" s="16">
        <v>8.7400686747383799E-2</v>
      </c>
      <c r="S21" s="16">
        <v>5.3951724403031087E-2</v>
      </c>
      <c r="T21" s="16">
        <v>9.5259860097194532E-2</v>
      </c>
      <c r="U21" s="16">
        <v>2.5283789878574006E-2</v>
      </c>
      <c r="V21" s="16">
        <v>0.14913131808100316</v>
      </c>
      <c r="W21" s="16">
        <v>9.8478957418655935E-2</v>
      </c>
      <c r="X21" s="16">
        <v>5.6729917701795769E-3</v>
      </c>
    </row>
    <row r="22" spans="2:26" x14ac:dyDescent="0.3">
      <c r="B22" s="24" t="s">
        <v>43</v>
      </c>
      <c r="C22" s="28">
        <v>2.3309661534025463</v>
      </c>
      <c r="D22" s="24" t="s">
        <v>43</v>
      </c>
      <c r="E22" s="28">
        <v>2.54120818271354</v>
      </c>
      <c r="F22" s="27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4" spans="2:26" x14ac:dyDescent="0.3">
      <c r="H24" s="30" t="s">
        <v>70</v>
      </c>
      <c r="J24" s="12">
        <f t="array" ref="J24">MMULT(J20:X20,$Z$4:$Z$18)</f>
        <v>0.30076891414046369</v>
      </c>
      <c r="L24" s="30"/>
      <c r="M24" s="30"/>
      <c r="N24" s="30"/>
      <c r="O24" s="30"/>
      <c r="P24" s="30"/>
    </row>
    <row r="25" spans="2:26" x14ac:dyDescent="0.3">
      <c r="H25" s="30" t="s">
        <v>71</v>
      </c>
      <c r="J25" s="12">
        <f t="array" ref="J25">MMULT(J21:X21,$Z$4:$Z$18)</f>
        <v>0.27077113625222993</v>
      </c>
      <c r="L25" s="30"/>
      <c r="M25" s="30"/>
      <c r="N25" s="30"/>
      <c r="O25" s="30"/>
      <c r="P25" s="30"/>
    </row>
    <row r="26" spans="2:26" x14ac:dyDescent="0.3">
      <c r="H26" s="30"/>
      <c r="L26" s="30"/>
      <c r="M26" s="32"/>
      <c r="N26" s="30"/>
      <c r="O26" s="30"/>
      <c r="P26" s="30"/>
    </row>
    <row r="27" spans="2:26" x14ac:dyDescent="0.3">
      <c r="H27" s="30" t="s">
        <v>72</v>
      </c>
      <c r="J27" s="12">
        <f t="array" ref="J27">MMULT(MMULT(J20:X20,$J$4:$X$18),TRANSPOSE(J20:X20))</f>
        <v>1.1573786425978692E-2</v>
      </c>
      <c r="L27" s="30"/>
      <c r="M27" s="32"/>
      <c r="N27" s="30"/>
      <c r="O27" s="30"/>
      <c r="P27" s="30"/>
    </row>
    <row r="28" spans="2:26" x14ac:dyDescent="0.3">
      <c r="H28" s="30" t="s">
        <v>73</v>
      </c>
      <c r="J28" s="12">
        <f t="array" ref="J28">MMULT(MMULT(J21:X21,$J$4:$X$18),TRANSPOSE(J21:X21))</f>
        <v>8.9769406601630589E-3</v>
      </c>
      <c r="L28" s="30"/>
      <c r="M28" s="32"/>
      <c r="N28" s="30"/>
      <c r="O28" s="30"/>
      <c r="P28" s="30"/>
    </row>
    <row r="29" spans="2:26" x14ac:dyDescent="0.3">
      <c r="H29" s="30" t="s">
        <v>74</v>
      </c>
      <c r="J29" s="6">
        <f t="array" ref="J29">MMULT(J20:X20,TRANSPOSE(MMULT(J21:X21,J4:X18)))</f>
        <v>1.0095381472671293E-2</v>
      </c>
    </row>
    <row r="30" spans="2:26" x14ac:dyDescent="0.3">
      <c r="H30" s="30" t="s">
        <v>75</v>
      </c>
      <c r="J30" s="6">
        <f>J29/(SQRT(J27)*SQRT(J28))</f>
        <v>0.9904232460253235</v>
      </c>
    </row>
    <row r="32" spans="2:26" x14ac:dyDescent="0.3">
      <c r="U32">
        <v>1</v>
      </c>
      <c r="V32" s="17">
        <v>0.2858</v>
      </c>
      <c r="X32" t="s">
        <v>86</v>
      </c>
      <c r="Y32" s="17">
        <v>0.30080000000000001</v>
      </c>
      <c r="Z32" s="12">
        <v>0.10842952247759305</v>
      </c>
    </row>
    <row r="33" spans="8:31" x14ac:dyDescent="0.3">
      <c r="H33" s="34" t="s">
        <v>77</v>
      </c>
      <c r="I33" s="18" t="s">
        <v>78</v>
      </c>
      <c r="J33" s="18" t="s">
        <v>79</v>
      </c>
      <c r="K33" s="18" t="s">
        <v>80</v>
      </c>
      <c r="L33" s="18" t="s">
        <v>43</v>
      </c>
      <c r="N33" s="43" t="s">
        <v>67</v>
      </c>
      <c r="O33" s="43"/>
      <c r="P33" s="43"/>
      <c r="X33" t="s">
        <v>85</v>
      </c>
      <c r="Y33" s="17">
        <v>0.2858</v>
      </c>
      <c r="Z33" s="17">
        <v>0.2858</v>
      </c>
      <c r="AD33" t="s">
        <v>87</v>
      </c>
      <c r="AE33">
        <v>0</v>
      </c>
    </row>
    <row r="34" spans="8:31" x14ac:dyDescent="0.3">
      <c r="H34" s="35">
        <v>-5</v>
      </c>
      <c r="I34" s="36">
        <f>1-H34</f>
        <v>6</v>
      </c>
      <c r="J34" s="37">
        <f>SQRT(H34^2*$J$27+(1-H34)^2*$J$28+2*$J$29*H34*(1-H34))</f>
        <v>8.2411383042998596E-2</v>
      </c>
      <c r="K34" s="38">
        <f>(H34*$J$24)+((1-H34)*$J$25)</f>
        <v>0.12078224681106109</v>
      </c>
      <c r="L34" s="35">
        <f>(K34-5%)/J34</f>
        <v>0.85888919949480835</v>
      </c>
      <c r="N34" s="5" t="s">
        <v>46</v>
      </c>
      <c r="O34" s="23" t="s">
        <v>50</v>
      </c>
      <c r="P34" s="23" t="s">
        <v>51</v>
      </c>
      <c r="U34" t="s">
        <v>93</v>
      </c>
      <c r="X34" t="s">
        <v>84</v>
      </c>
      <c r="Y34" s="9">
        <v>0.05</v>
      </c>
      <c r="Z34" s="9">
        <v>0.05</v>
      </c>
      <c r="AD34" t="s">
        <v>88</v>
      </c>
      <c r="AE34" s="17">
        <f>$P$36</f>
        <v>0.1009226065253523</v>
      </c>
    </row>
    <row r="35" spans="8:31" x14ac:dyDescent="0.3">
      <c r="H35" s="35">
        <v>-4.75</v>
      </c>
      <c r="I35" s="36">
        <f t="shared" ref="I35:I74" si="0">1-H35</f>
        <v>5.75</v>
      </c>
      <c r="J35" s="37">
        <f t="shared" ref="J35:J74" si="1">SQRT(H35^2*$J$27+(1-H35)^2*$J$28+2*$J$29*H35*(1-H35))</f>
        <v>8.0457714783083362E-2</v>
      </c>
      <c r="K35" s="38">
        <f t="shared" ref="K35:K74" si="2">(H35*$J$24)+((1-H35)*$J$25)</f>
        <v>0.1282816912831195</v>
      </c>
      <c r="L35" s="35">
        <f t="shared" ref="L35:L74" si="3">(K35-5%)/J35</f>
        <v>0.97295444562612188</v>
      </c>
      <c r="N35" s="3">
        <v>0</v>
      </c>
      <c r="O35" s="17">
        <f>(N35*$K$76)+((1-N35)*5%)</f>
        <v>0.05</v>
      </c>
      <c r="P35" s="17">
        <f>N35*$J$76</f>
        <v>0</v>
      </c>
      <c r="U35" t="s">
        <v>94</v>
      </c>
      <c r="X35" t="s">
        <v>96</v>
      </c>
      <c r="Y35" s="3">
        <f>(Y32-Y34)/(Y33-Y34)</f>
        <v>1.0636132315521629</v>
      </c>
      <c r="Z35" s="3">
        <f>(Z32-Z34)/(Z33-Z34)</f>
        <v>0.24779271618996201</v>
      </c>
      <c r="AD35" t="s">
        <v>89</v>
      </c>
      <c r="AE35" s="9">
        <v>0.05</v>
      </c>
    </row>
    <row r="36" spans="8:31" x14ac:dyDescent="0.3">
      <c r="H36" s="35">
        <v>-4.5</v>
      </c>
      <c r="I36" s="36">
        <f t="shared" si="0"/>
        <v>5.5</v>
      </c>
      <c r="J36" s="37">
        <f t="shared" si="1"/>
        <v>7.8741648438243855E-2</v>
      </c>
      <c r="K36" s="38">
        <f t="shared" si="2"/>
        <v>0.13578113575517814</v>
      </c>
      <c r="L36" s="35">
        <f t="shared" si="3"/>
        <v>1.0893997961251125</v>
      </c>
      <c r="N36" s="3">
        <v>1</v>
      </c>
      <c r="O36" s="17">
        <f t="shared" ref="O36:O37" si="4">(N36*$K$76)+((1-N36)*5%)</f>
        <v>0.28577002519634681</v>
      </c>
      <c r="P36" s="17">
        <f t="shared" ref="P36:P37" si="5">N36*$J$76</f>
        <v>0.1009226065253523</v>
      </c>
      <c r="U36" t="s">
        <v>95</v>
      </c>
      <c r="AD36" t="s">
        <v>90</v>
      </c>
      <c r="AE36" s="17">
        <f>$O$36</f>
        <v>0.28577002519634681</v>
      </c>
    </row>
    <row r="37" spans="8:31" x14ac:dyDescent="0.3">
      <c r="H37" s="35">
        <v>-4.25</v>
      </c>
      <c r="I37" s="36">
        <f t="shared" si="0"/>
        <v>5.25</v>
      </c>
      <c r="J37" s="37">
        <f t="shared" si="1"/>
        <v>7.7279014273138158E-2</v>
      </c>
      <c r="K37" s="38">
        <f t="shared" si="2"/>
        <v>0.14328058022723655</v>
      </c>
      <c r="L37" s="35">
        <f t="shared" si="3"/>
        <v>1.207062241989032</v>
      </c>
      <c r="N37" s="3">
        <v>2</v>
      </c>
      <c r="O37" s="17">
        <f t="shared" si="4"/>
        <v>0.52154005039269358</v>
      </c>
      <c r="P37" s="17">
        <f t="shared" si="5"/>
        <v>0.2018452130507046</v>
      </c>
    </row>
    <row r="38" spans="8:31" x14ac:dyDescent="0.3">
      <c r="H38" s="35">
        <v>-4</v>
      </c>
      <c r="I38" s="36">
        <f t="shared" si="0"/>
        <v>5</v>
      </c>
      <c r="J38" s="37">
        <f t="shared" si="1"/>
        <v>7.6084429503570569E-2</v>
      </c>
      <c r="K38" s="38">
        <f t="shared" si="2"/>
        <v>0.15078002469929475</v>
      </c>
      <c r="L38" s="35">
        <f t="shared" si="3"/>
        <v>1.3245814597921803</v>
      </c>
      <c r="AD38" s="3">
        <f>(AE36-AE35)/(AE34-AE33)</f>
        <v>2.3361468090612596</v>
      </c>
    </row>
    <row r="39" spans="8:31" x14ac:dyDescent="0.3">
      <c r="H39" s="35">
        <v>-3.75</v>
      </c>
      <c r="I39" s="36">
        <f t="shared" si="0"/>
        <v>4.75</v>
      </c>
      <c r="J39" s="37">
        <f t="shared" si="1"/>
        <v>7.5170674443825566E-2</v>
      </c>
      <c r="K39" s="38">
        <f t="shared" si="2"/>
        <v>0.15827946917135316</v>
      </c>
      <c r="L39" s="35">
        <f t="shared" si="3"/>
        <v>1.4404482861500667</v>
      </c>
    </row>
    <row r="40" spans="8:31" x14ac:dyDescent="0.3">
      <c r="H40" s="35">
        <v>-3.5</v>
      </c>
      <c r="I40" s="36">
        <f t="shared" si="0"/>
        <v>4.5</v>
      </c>
      <c r="J40" s="37">
        <f t="shared" si="1"/>
        <v>7.4548076416465686E-2</v>
      </c>
      <c r="K40" s="38">
        <f t="shared" si="2"/>
        <v>0.16577891364341157</v>
      </c>
      <c r="L40" s="35">
        <f t="shared" si="3"/>
        <v>1.5530771444270168</v>
      </c>
      <c r="AD40" t="s">
        <v>91</v>
      </c>
    </row>
    <row r="41" spans="8:31" x14ac:dyDescent="0.3">
      <c r="H41" s="35">
        <v>-3.25</v>
      </c>
      <c r="I41" s="36">
        <f t="shared" si="0"/>
        <v>4.25</v>
      </c>
      <c r="J41" s="37">
        <f t="shared" si="1"/>
        <v>7.4223962546139777E-2</v>
      </c>
      <c r="K41" s="38">
        <f t="shared" si="2"/>
        <v>0.17327835811547021</v>
      </c>
      <c r="L41" s="35">
        <f t="shared" si="3"/>
        <v>1.6608970187873868</v>
      </c>
      <c r="AD41" t="s">
        <v>92</v>
      </c>
    </row>
    <row r="42" spans="8:31" x14ac:dyDescent="0.3">
      <c r="H42" s="35">
        <v>-3</v>
      </c>
      <c r="I42" s="36">
        <f t="shared" si="0"/>
        <v>4</v>
      </c>
      <c r="J42" s="37">
        <f t="shared" si="1"/>
        <v>7.4202244253837285E-2</v>
      </c>
      <c r="K42" s="38">
        <f t="shared" si="2"/>
        <v>0.18077780258752862</v>
      </c>
      <c r="L42" s="35">
        <f t="shared" si="3"/>
        <v>1.7624507708978845</v>
      </c>
      <c r="AD42" s="17">
        <f>(($P$73-5%)/AD38)+5%</f>
        <v>2.8597235496474797E-2</v>
      </c>
    </row>
    <row r="43" spans="8:31" x14ac:dyDescent="0.3">
      <c r="H43" s="35">
        <v>-2.75</v>
      </c>
      <c r="I43" s="36">
        <f t="shared" si="0"/>
        <v>3.75</v>
      </c>
      <c r="J43" s="37">
        <f t="shared" si="1"/>
        <v>7.4483186063442883E-2</v>
      </c>
      <c r="K43" s="38">
        <f t="shared" si="2"/>
        <v>0.18827724705958704</v>
      </c>
      <c r="L43" s="35">
        <f t="shared" si="3"/>
        <v>1.8564894222141088</v>
      </c>
    </row>
    <row r="44" spans="8:31" x14ac:dyDescent="0.3">
      <c r="H44" s="35">
        <v>-2.5</v>
      </c>
      <c r="I44" s="36">
        <f t="shared" si="0"/>
        <v>3.5</v>
      </c>
      <c r="J44" s="37">
        <f t="shared" si="1"/>
        <v>7.5063389729059515E-2</v>
      </c>
      <c r="K44" s="38">
        <f t="shared" si="2"/>
        <v>0.19577669153164556</v>
      </c>
      <c r="L44" s="35">
        <f t="shared" si="3"/>
        <v>1.9420478086298121</v>
      </c>
    </row>
    <row r="45" spans="8:31" x14ac:dyDescent="0.3">
      <c r="H45" s="35">
        <v>-2.25</v>
      </c>
      <c r="I45" s="36">
        <f t="shared" si="0"/>
        <v>3.25</v>
      </c>
      <c r="J45" s="37">
        <f t="shared" si="1"/>
        <v>7.5935995856193081E-2</v>
      </c>
      <c r="K45" s="38">
        <f t="shared" si="2"/>
        <v>0.20327613600370398</v>
      </c>
      <c r="L45" s="35">
        <f t="shared" si="3"/>
        <v>2.018491155287895</v>
      </c>
    </row>
    <row r="46" spans="8:31" x14ac:dyDescent="0.3">
      <c r="H46" s="35">
        <v>-2</v>
      </c>
      <c r="I46" s="36">
        <f t="shared" si="0"/>
        <v>3</v>
      </c>
      <c r="J46" s="37">
        <f t="shared" si="1"/>
        <v>7.7091075834539807E-2</v>
      </c>
      <c r="K46" s="38">
        <f t="shared" si="2"/>
        <v>0.21077558047576239</v>
      </c>
      <c r="L46" s="35">
        <f t="shared" si="3"/>
        <v>2.0855277830190646</v>
      </c>
    </row>
    <row r="47" spans="8:31" x14ac:dyDescent="0.3">
      <c r="H47" s="35">
        <v>-1.75</v>
      </c>
      <c r="I47" s="36">
        <f t="shared" si="0"/>
        <v>2.75</v>
      </c>
      <c r="J47" s="37">
        <f t="shared" si="1"/>
        <v>7.8516163925536217E-2</v>
      </c>
      <c r="K47" s="38">
        <f t="shared" si="2"/>
        <v>0.21827502494782081</v>
      </c>
      <c r="L47" s="35">
        <f t="shared" si="3"/>
        <v>2.1431895871455313</v>
      </c>
    </row>
    <row r="48" spans="8:31" x14ac:dyDescent="0.3">
      <c r="H48" s="35">
        <v>-1.5</v>
      </c>
      <c r="I48" s="36">
        <f t="shared" si="0"/>
        <v>2.5</v>
      </c>
      <c r="J48" s="37">
        <f t="shared" si="1"/>
        <v>8.0196867391666052E-2</v>
      </c>
      <c r="K48" s="38">
        <f t="shared" si="2"/>
        <v>0.22577446941987922</v>
      </c>
      <c r="L48" s="35">
        <f t="shared" si="3"/>
        <v>2.1917872248230168</v>
      </c>
    </row>
    <row r="49" spans="8:12" x14ac:dyDescent="0.3">
      <c r="H49" s="35">
        <v>-1.25</v>
      </c>
      <c r="I49" s="36">
        <f t="shared" si="0"/>
        <v>2.25</v>
      </c>
      <c r="J49" s="37">
        <f t="shared" si="1"/>
        <v>8.2117492648589654E-2</v>
      </c>
      <c r="K49" s="38">
        <f t="shared" si="2"/>
        <v>0.23327391389193769</v>
      </c>
      <c r="L49" s="35">
        <f t="shared" si="3"/>
        <v>2.2318498529446438</v>
      </c>
    </row>
    <row r="50" spans="8:12" x14ac:dyDescent="0.3">
      <c r="H50" s="35">
        <v>-1</v>
      </c>
      <c r="I50" s="36">
        <f t="shared" si="0"/>
        <v>2</v>
      </c>
      <c r="J50" s="37">
        <f t="shared" si="1"/>
        <v>8.4261635255588024E-2</v>
      </c>
      <c r="K50" s="38">
        <f t="shared" si="2"/>
        <v>0.24077335836399616</v>
      </c>
      <c r="L50" s="35">
        <f t="shared" si="3"/>
        <v>2.2640595305957412</v>
      </c>
    </row>
    <row r="51" spans="8:12" x14ac:dyDescent="0.3">
      <c r="H51" s="35">
        <v>-0.75</v>
      </c>
      <c r="I51" s="36">
        <f t="shared" si="0"/>
        <v>1.75</v>
      </c>
      <c r="J51" s="37">
        <f t="shared" si="1"/>
        <v>8.6612696936420569E-2</v>
      </c>
      <c r="K51" s="38">
        <f t="shared" si="2"/>
        <v>0.24827280283605463</v>
      </c>
      <c r="L51" s="35">
        <f t="shared" si="3"/>
        <v>2.2891886507309658</v>
      </c>
    </row>
    <row r="52" spans="8:12" x14ac:dyDescent="0.3">
      <c r="H52" s="35">
        <v>-0.5</v>
      </c>
      <c r="I52" s="36">
        <f t="shared" si="0"/>
        <v>1.5</v>
      </c>
      <c r="J52" s="37">
        <f t="shared" si="1"/>
        <v>8.915430939026231E-2</v>
      </c>
      <c r="K52" s="38">
        <f t="shared" si="2"/>
        <v>0.25577224730811304</v>
      </c>
      <c r="L52" s="35">
        <f t="shared" si="3"/>
        <v>2.3080460015384077</v>
      </c>
    </row>
    <row r="53" spans="8:12" x14ac:dyDescent="0.3">
      <c r="H53" s="35">
        <v>-0.25</v>
      </c>
      <c r="I53" s="36">
        <f t="shared" si="0"/>
        <v>1.25</v>
      </c>
      <c r="J53" s="37">
        <f t="shared" si="1"/>
        <v>9.1870659150290676E-2</v>
      </c>
      <c r="K53" s="38">
        <f t="shared" si="2"/>
        <v>0.26327169178017146</v>
      </c>
      <c r="L53" s="35">
        <f t="shared" si="3"/>
        <v>2.3214342179833669</v>
      </c>
    </row>
    <row r="54" spans="8:12" x14ac:dyDescent="0.3">
      <c r="H54" s="35">
        <v>0</v>
      </c>
      <c r="I54" s="36">
        <f t="shared" si="0"/>
        <v>1</v>
      </c>
      <c r="J54" s="37">
        <f t="shared" si="1"/>
        <v>9.4746718466462251E-2</v>
      </c>
      <c r="K54" s="38">
        <f t="shared" si="2"/>
        <v>0.27077113625222993</v>
      </c>
      <c r="L54" s="35">
        <f t="shared" si="3"/>
        <v>2.3301190777428022</v>
      </c>
    </row>
    <row r="55" spans="8:12" x14ac:dyDescent="0.3">
      <c r="H55" s="35">
        <v>0.25</v>
      </c>
      <c r="I55" s="36">
        <f t="shared" si="0"/>
        <v>0.75</v>
      </c>
      <c r="J55" s="37">
        <f t="shared" si="1"/>
        <v>9.7768393794810421E-2</v>
      </c>
      <c r="K55" s="38">
        <f t="shared" si="2"/>
        <v>0.27827058072428834</v>
      </c>
      <c r="L55" s="35">
        <f t="shared" si="3"/>
        <v>2.3348095623148617</v>
      </c>
    </row>
    <row r="56" spans="8:12" x14ac:dyDescent="0.3">
      <c r="H56" s="35">
        <v>0.5</v>
      </c>
      <c r="I56" s="36">
        <f t="shared" si="0"/>
        <v>0.5</v>
      </c>
      <c r="J56" s="37">
        <f t="shared" si="1"/>
        <v>0.1009226065253523</v>
      </c>
      <c r="K56" s="38">
        <f t="shared" si="2"/>
        <v>0.28577002519634681</v>
      </c>
      <c r="L56" s="35">
        <f t="shared" si="3"/>
        <v>2.3361468090612596</v>
      </c>
    </row>
    <row r="57" spans="8:12" x14ac:dyDescent="0.3">
      <c r="H57" s="35">
        <v>0.75</v>
      </c>
      <c r="I57" s="36">
        <f t="shared" si="0"/>
        <v>0.25</v>
      </c>
      <c r="J57" s="37">
        <f t="shared" si="1"/>
        <v>0.1041973210218235</v>
      </c>
      <c r="K57" s="38">
        <f t="shared" si="2"/>
        <v>0.29326946966840528</v>
      </c>
      <c r="L57" s="35">
        <f t="shared" si="3"/>
        <v>2.3346998491204394</v>
      </c>
    </row>
    <row r="58" spans="8:12" x14ac:dyDescent="0.3">
      <c r="H58" s="35">
        <v>1</v>
      </c>
      <c r="I58" s="36">
        <f t="shared" si="0"/>
        <v>0</v>
      </c>
      <c r="J58" s="37">
        <f t="shared" si="1"/>
        <v>0.10758153385213789</v>
      </c>
      <c r="K58" s="38">
        <f t="shared" si="2"/>
        <v>0.30076891414046369</v>
      </c>
      <c r="L58" s="35">
        <f t="shared" si="3"/>
        <v>2.3309661534025463</v>
      </c>
    </row>
    <row r="59" spans="8:12" x14ac:dyDescent="0.3">
      <c r="H59" s="35">
        <v>1.25</v>
      </c>
      <c r="I59" s="36">
        <f t="shared" si="0"/>
        <v>-0.25</v>
      </c>
      <c r="J59" s="37">
        <f t="shared" si="1"/>
        <v>0.11106523606166036</v>
      </c>
      <c r="K59" s="38">
        <f t="shared" si="2"/>
        <v>0.30826835861252211</v>
      </c>
      <c r="L59" s="35">
        <f t="shared" si="3"/>
        <v>2.3253753178819938</v>
      </c>
    </row>
    <row r="60" spans="8:12" x14ac:dyDescent="0.3">
      <c r="H60" s="35">
        <v>1.5</v>
      </c>
      <c r="I60" s="36">
        <f t="shared" si="0"/>
        <v>-0.5</v>
      </c>
      <c r="J60" s="37">
        <f t="shared" si="1"/>
        <v>0.11463935805161281</v>
      </c>
      <c r="K60" s="38">
        <f t="shared" si="2"/>
        <v>0.31576780308458058</v>
      </c>
      <c r="L60" s="35">
        <f t="shared" si="3"/>
        <v>2.3182945857471298</v>
      </c>
    </row>
    <row r="61" spans="8:12" x14ac:dyDescent="0.3">
      <c r="H61" s="35">
        <v>1.75</v>
      </c>
      <c r="I61" s="36">
        <f t="shared" si="0"/>
        <v>-0.75</v>
      </c>
      <c r="J61" s="37">
        <f t="shared" si="1"/>
        <v>0.11829570442386875</v>
      </c>
      <c r="K61" s="38">
        <f t="shared" si="2"/>
        <v>0.32326724755663905</v>
      </c>
      <c r="L61" s="35">
        <f t="shared" si="3"/>
        <v>2.3100352534990392</v>
      </c>
    </row>
    <row r="62" spans="8:12" x14ac:dyDescent="0.3">
      <c r="H62" s="35">
        <v>2</v>
      </c>
      <c r="I62" s="36">
        <f t="shared" si="0"/>
        <v>-1</v>
      </c>
      <c r="J62" s="37">
        <f t="shared" si="1"/>
        <v>0.12202688422389819</v>
      </c>
      <c r="K62" s="38">
        <f t="shared" si="2"/>
        <v>0.33076669202869746</v>
      </c>
      <c r="L62" s="35">
        <f t="shared" si="3"/>
        <v>2.3008593050162554</v>
      </c>
    </row>
    <row r="63" spans="8:12" x14ac:dyDescent="0.3">
      <c r="H63" s="35">
        <v>2.25</v>
      </c>
      <c r="I63" s="36">
        <f t="shared" si="0"/>
        <v>-1.25</v>
      </c>
      <c r="J63" s="37">
        <f t="shared" si="1"/>
        <v>0.12582624042403034</v>
      </c>
      <c r="K63" s="38">
        <f t="shared" si="2"/>
        <v>0.33826613650075588</v>
      </c>
      <c r="L63" s="35">
        <f t="shared" si="3"/>
        <v>2.2909858510379739</v>
      </c>
    </row>
    <row r="64" spans="8:12" x14ac:dyDescent="0.3">
      <c r="H64" s="35">
        <v>2.5</v>
      </c>
      <c r="I64" s="36">
        <f t="shared" si="0"/>
        <v>-1.5</v>
      </c>
      <c r="J64" s="37">
        <f t="shared" si="1"/>
        <v>0.1296877812390165</v>
      </c>
      <c r="K64" s="38">
        <f t="shared" si="2"/>
        <v>0.34576558097281435</v>
      </c>
      <c r="L64" s="35">
        <f t="shared" si="3"/>
        <v>2.2805971244716878</v>
      </c>
    </row>
    <row r="65" spans="8:19" x14ac:dyDescent="0.3">
      <c r="H65" s="35">
        <v>2.75</v>
      </c>
      <c r="I65" s="36">
        <f t="shared" si="0"/>
        <v>-1.75</v>
      </c>
      <c r="J65" s="37">
        <f t="shared" si="1"/>
        <v>0.13360611491901128</v>
      </c>
      <c r="K65" s="38">
        <f t="shared" si="2"/>
        <v>0.35326502544487282</v>
      </c>
      <c r="L65" s="35">
        <f t="shared" si="3"/>
        <v>2.2698439036918674</v>
      </c>
    </row>
    <row r="66" spans="8:19" x14ac:dyDescent="0.3">
      <c r="H66" s="35">
        <v>3</v>
      </c>
      <c r="I66" s="36">
        <f t="shared" si="0"/>
        <v>-2</v>
      </c>
      <c r="J66" s="37">
        <f t="shared" si="1"/>
        <v>0.13757638897138183</v>
      </c>
      <c r="K66" s="38">
        <f t="shared" si="2"/>
        <v>0.36076446991693123</v>
      </c>
      <c r="L66" s="35">
        <f t="shared" si="3"/>
        <v>2.2588503175612162</v>
      </c>
    </row>
    <row r="67" spans="8:19" x14ac:dyDescent="0.3">
      <c r="H67" s="35">
        <v>3.25</v>
      </c>
      <c r="I67" s="36">
        <f t="shared" si="0"/>
        <v>-2.25</v>
      </c>
      <c r="J67" s="37">
        <f t="shared" si="1"/>
        <v>0.14159423427053017</v>
      </c>
      <c r="K67" s="38">
        <f t="shared" si="2"/>
        <v>0.36826391438898964</v>
      </c>
      <c r="L67" s="35">
        <f t="shared" si="3"/>
        <v>2.2477180375926475</v>
      </c>
    </row>
    <row r="68" spans="8:19" x14ac:dyDescent="0.3">
      <c r="H68" s="35">
        <v>3.5</v>
      </c>
      <c r="I68" s="36">
        <f t="shared" si="0"/>
        <v>-2.5</v>
      </c>
      <c r="J68" s="37">
        <f t="shared" si="1"/>
        <v>0.14565571417733833</v>
      </c>
      <c r="K68" s="38">
        <f t="shared" si="2"/>
        <v>0.37576335886104828</v>
      </c>
      <c r="L68" s="35">
        <f t="shared" si="3"/>
        <v>2.2365298931178614</v>
      </c>
    </row>
    <row r="69" spans="8:19" x14ac:dyDescent="0.3">
      <c r="H69" s="35">
        <v>3.75</v>
      </c>
      <c r="I69" s="36">
        <f t="shared" si="0"/>
        <v>-2.75</v>
      </c>
      <c r="J69" s="37">
        <f t="shared" si="1"/>
        <v>0.14975727856756438</v>
      </c>
      <c r="K69" s="38">
        <f t="shared" si="2"/>
        <v>0.38326280333310658</v>
      </c>
      <c r="L69" s="35">
        <f t="shared" si="3"/>
        <v>2.2253529612769505</v>
      </c>
    </row>
    <row r="70" spans="8:19" x14ac:dyDescent="0.3">
      <c r="H70" s="35">
        <v>4</v>
      </c>
      <c r="I70" s="36">
        <f t="shared" si="0"/>
        <v>-3</v>
      </c>
      <c r="J70" s="37">
        <f t="shared" si="1"/>
        <v>0.15389572252995051</v>
      </c>
      <c r="K70" s="38">
        <f t="shared" si="2"/>
        <v>0.390762247805165</v>
      </c>
      <c r="L70" s="35">
        <f t="shared" si="3"/>
        <v>2.2142411900944636</v>
      </c>
    </row>
    <row r="71" spans="8:19" x14ac:dyDescent="0.3">
      <c r="H71" s="35">
        <v>4.25</v>
      </c>
      <c r="I71" s="36">
        <f t="shared" si="0"/>
        <v>-3.25</v>
      </c>
      <c r="J71" s="37">
        <f t="shared" si="1"/>
        <v>0.15806814941558578</v>
      </c>
      <c r="K71" s="38">
        <f t="shared" si="2"/>
        <v>0.39826169227722341</v>
      </c>
      <c r="L71" s="35">
        <f t="shared" si="3"/>
        <v>2.2032376134270364</v>
      </c>
      <c r="P71" s="9"/>
    </row>
    <row r="72" spans="8:19" x14ac:dyDescent="0.3">
      <c r="H72" s="35">
        <v>4.5</v>
      </c>
      <c r="I72" s="36">
        <f t="shared" si="0"/>
        <v>-3.5</v>
      </c>
      <c r="J72" s="37">
        <f t="shared" si="1"/>
        <v>0.16227193788181701</v>
      </c>
      <c r="K72" s="38">
        <f t="shared" si="2"/>
        <v>0.40576113674928171</v>
      </c>
      <c r="L72" s="35">
        <f t="shared" si="3"/>
        <v>2.1923762136148475</v>
      </c>
      <c r="P72" s="17"/>
      <c r="S72" s="40"/>
    </row>
    <row r="73" spans="8:19" x14ac:dyDescent="0.3">
      <c r="H73" s="35">
        <v>4.75</v>
      </c>
      <c r="I73" s="36">
        <f t="shared" si="0"/>
        <v>-3.75</v>
      </c>
      <c r="J73" s="37">
        <f t="shared" si="1"/>
        <v>0.16650471256325583</v>
      </c>
      <c r="K73" s="38">
        <f t="shared" si="2"/>
        <v>0.41326058122134035</v>
      </c>
      <c r="L73" s="35">
        <f t="shared" si="3"/>
        <v>2.1816834828824208</v>
      </c>
      <c r="P73" s="39"/>
    </row>
    <row r="74" spans="8:19" x14ac:dyDescent="0.3">
      <c r="H74" s="35">
        <v>5</v>
      </c>
      <c r="I74" s="36">
        <f t="shared" si="0"/>
        <v>-4</v>
      </c>
      <c r="J74" s="37">
        <f t="shared" si="1"/>
        <v>0.17076431800942643</v>
      </c>
      <c r="K74" s="38">
        <f t="shared" si="2"/>
        <v>0.42076002569339876</v>
      </c>
      <c r="L74" s="35">
        <f t="shared" si="3"/>
        <v>2.1711797289696801</v>
      </c>
    </row>
    <row r="76" spans="8:19" x14ac:dyDescent="0.3">
      <c r="I76" t="s">
        <v>81</v>
      </c>
      <c r="J76" s="26">
        <f>INDEX(J34:J74,MATCH(MAX(L34:L74),L34:L74,0),1)</f>
        <v>0.1009226065253523</v>
      </c>
      <c r="K76" s="26">
        <f>INDEX(K34:K74,MATCH(MAX(L34:L74),L34:L74,0),1)</f>
        <v>0.28577002519634681</v>
      </c>
      <c r="L76" s="33">
        <f>INDEX(L34:L74,MATCH(MAX(L34:L74),L34:L74,0),1)</f>
        <v>2.3361468090612596</v>
      </c>
    </row>
    <row r="77" spans="8:19" x14ac:dyDescent="0.3">
      <c r="O77" s="3"/>
    </row>
    <row r="78" spans="8:19" x14ac:dyDescent="0.3">
      <c r="I78" t="s">
        <v>97</v>
      </c>
      <c r="J78" s="17">
        <v>0.1</v>
      </c>
      <c r="K78" s="17">
        <v>0.18</v>
      </c>
      <c r="L78" s="35">
        <f t="shared" ref="L78" si="6">(K78-5%)/J78</f>
        <v>1.3</v>
      </c>
    </row>
    <row r="80" spans="8:19" x14ac:dyDescent="0.3">
      <c r="I80" t="s">
        <v>46</v>
      </c>
      <c r="J80" t="s">
        <v>98</v>
      </c>
      <c r="K80" t="s">
        <v>42</v>
      </c>
    </row>
    <row r="81" spans="9:11" x14ac:dyDescent="0.3">
      <c r="I81">
        <v>0</v>
      </c>
      <c r="J81" s="12">
        <f>(I81*$K$78)+((1-I81)*5%)</f>
        <v>0.05</v>
      </c>
      <c r="K81" s="12">
        <f>I81*$J$78</f>
        <v>0</v>
      </c>
    </row>
    <row r="82" spans="9:11" x14ac:dyDescent="0.3">
      <c r="I82">
        <v>1</v>
      </c>
      <c r="J82" s="12">
        <f t="shared" ref="J82:J87" si="7">(I82*$K$78)+((1-I82)*5%)</f>
        <v>0.18</v>
      </c>
      <c r="K82" s="12">
        <f t="shared" ref="K82:K83" si="8">I82*$J$78</f>
        <v>0.1</v>
      </c>
    </row>
    <row r="83" spans="9:11" x14ac:dyDescent="0.3">
      <c r="I83">
        <v>2</v>
      </c>
      <c r="J83" s="12">
        <f t="shared" si="7"/>
        <v>0.31</v>
      </c>
      <c r="K83" s="12">
        <f t="shared" si="8"/>
        <v>0.2</v>
      </c>
    </row>
    <row r="84" spans="9:11" x14ac:dyDescent="0.3">
      <c r="I84">
        <v>3</v>
      </c>
      <c r="J84" s="12">
        <f t="shared" si="7"/>
        <v>0.44000000000000006</v>
      </c>
      <c r="K84" s="12">
        <f t="shared" ref="K84:K87" si="9">I84*$J$78</f>
        <v>0.30000000000000004</v>
      </c>
    </row>
    <row r="85" spans="9:11" x14ac:dyDescent="0.3">
      <c r="I85">
        <v>4</v>
      </c>
      <c r="J85" s="12">
        <f t="shared" si="7"/>
        <v>0.56999999999999995</v>
      </c>
      <c r="K85" s="12">
        <f t="shared" si="9"/>
        <v>0.4</v>
      </c>
    </row>
    <row r="86" spans="9:11" x14ac:dyDescent="0.3">
      <c r="I86">
        <v>5</v>
      </c>
      <c r="J86" s="12">
        <f t="shared" si="7"/>
        <v>0.7</v>
      </c>
      <c r="K86" s="12">
        <f t="shared" si="9"/>
        <v>0.5</v>
      </c>
    </row>
    <row r="87" spans="9:11" x14ac:dyDescent="0.3">
      <c r="I87">
        <v>6</v>
      </c>
      <c r="J87" s="12">
        <f t="shared" si="7"/>
        <v>0.83000000000000007</v>
      </c>
      <c r="K87" s="12">
        <f t="shared" si="9"/>
        <v>0.60000000000000009</v>
      </c>
    </row>
  </sheetData>
  <mergeCells count="4">
    <mergeCell ref="J2:X2"/>
    <mergeCell ref="N33:P33"/>
    <mergeCell ref="B2:C2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data_monthly_2015to2022</vt:lpstr>
      <vt:lpstr>Trial 1</vt:lpstr>
      <vt:lpstr>Portfolio 1A</vt:lpstr>
      <vt:lpstr>Portfolio 1B</vt:lpstr>
      <vt:lpstr>Portfolio 2</vt:lpstr>
      <vt:lpstr>Efficient Frontier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Hrishita Bapuram</dc:creator>
  <cp:lastModifiedBy>Hrishita</cp:lastModifiedBy>
  <dcterms:created xsi:type="dcterms:W3CDTF">2022-04-19T10:44:08Z</dcterms:created>
  <dcterms:modified xsi:type="dcterms:W3CDTF">2022-05-06T13:18:02Z</dcterms:modified>
</cp:coreProperties>
</file>