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~ONE\Documents\"/>
    </mc:Choice>
  </mc:AlternateContent>
  <xr:revisionPtr revIDLastSave="0" documentId="13_ncr:1_{488696CE-CC72-41AB-B82E-89C8D0548EA6}" xr6:coauthVersionLast="45" xr6:coauthVersionMax="45" xr10:uidLastSave="{00000000-0000-0000-0000-000000000000}"/>
  <bookViews>
    <workbookView xWindow="-120" yWindow="-120" windowWidth="20730" windowHeight="11310" xr2:uid="{A994BFA2-56F9-4816-9035-B745C247E3A2}"/>
  </bookViews>
  <sheets>
    <sheet name="Summary of observation" sheetId="14" r:id="rId1"/>
    <sheet name="Portfolio View" sheetId="2" r:id="rId2"/>
    <sheet name="Bad Portfolio View" sheetId="4" r:id="rId3"/>
    <sheet name="Vintage View" sheetId="13" r:id="rId4"/>
    <sheet name="Sheet1" sheetId="11" state="hidden" r:id="rId5"/>
  </sheets>
  <externalReferences>
    <externalReference r:id="rId6"/>
  </externalReferences>
  <definedNames>
    <definedName name="_xlnm._FilterDatabase" localSheetId="1" hidden="1">'Portfolio View'!$I$27:$K$59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13" l="1"/>
  <c r="C8" i="13"/>
  <c r="I178" i="4" l="1"/>
  <c r="J178" i="4"/>
  <c r="K178" i="4"/>
  <c r="L178" i="4"/>
  <c r="I179" i="4"/>
  <c r="J179" i="4"/>
  <c r="K179" i="4"/>
  <c r="L179" i="4"/>
  <c r="I180" i="4"/>
  <c r="J180" i="4"/>
  <c r="K180" i="4"/>
  <c r="L180" i="4"/>
  <c r="I181" i="4"/>
  <c r="J181" i="4"/>
  <c r="K181" i="4"/>
  <c r="L181" i="4"/>
  <c r="L177" i="4"/>
  <c r="K177" i="4"/>
  <c r="J177" i="4"/>
  <c r="I177" i="4"/>
  <c r="L424" i="13" l="1"/>
  <c r="K424" i="13"/>
  <c r="J424" i="13"/>
  <c r="I424" i="13"/>
  <c r="H424" i="13"/>
  <c r="G424" i="13"/>
  <c r="F424" i="13"/>
  <c r="E424" i="13"/>
  <c r="D424" i="13"/>
  <c r="C424" i="13"/>
  <c r="L423" i="13"/>
  <c r="K423" i="13"/>
  <c r="J423" i="13"/>
  <c r="I423" i="13"/>
  <c r="H423" i="13"/>
  <c r="G423" i="13"/>
  <c r="F423" i="13"/>
  <c r="E423" i="13"/>
  <c r="D423" i="13"/>
  <c r="C423" i="13"/>
  <c r="L422" i="13"/>
  <c r="K422" i="13"/>
  <c r="J422" i="13"/>
  <c r="I422" i="13"/>
  <c r="H422" i="13"/>
  <c r="G422" i="13"/>
  <c r="F422" i="13"/>
  <c r="E422" i="13"/>
  <c r="D422" i="13"/>
  <c r="C422" i="13"/>
  <c r="L421" i="13"/>
  <c r="K421" i="13"/>
  <c r="J421" i="13"/>
  <c r="I421" i="13"/>
  <c r="H421" i="13"/>
  <c r="G421" i="13"/>
  <c r="F421" i="13"/>
  <c r="E421" i="13"/>
  <c r="D421" i="13"/>
  <c r="C421" i="13"/>
  <c r="L420" i="13"/>
  <c r="K420" i="13"/>
  <c r="J420" i="13"/>
  <c r="I420" i="13"/>
  <c r="H420" i="13"/>
  <c r="G420" i="13"/>
  <c r="F420" i="13"/>
  <c r="E420" i="13"/>
  <c r="D420" i="13"/>
  <c r="C420" i="13"/>
  <c r="L388" i="13"/>
  <c r="K388" i="13"/>
  <c r="J388" i="13"/>
  <c r="I388" i="13"/>
  <c r="H388" i="13"/>
  <c r="G388" i="13"/>
  <c r="F388" i="13"/>
  <c r="E388" i="13"/>
  <c r="D388" i="13"/>
  <c r="C388" i="13"/>
  <c r="L387" i="13"/>
  <c r="K387" i="13"/>
  <c r="J387" i="13"/>
  <c r="I387" i="13"/>
  <c r="H387" i="13"/>
  <c r="G387" i="13"/>
  <c r="F387" i="13"/>
  <c r="E387" i="13"/>
  <c r="D387" i="13"/>
  <c r="C387" i="13"/>
  <c r="L386" i="13"/>
  <c r="K386" i="13"/>
  <c r="J386" i="13"/>
  <c r="I386" i="13"/>
  <c r="H386" i="13"/>
  <c r="G386" i="13"/>
  <c r="F386" i="13"/>
  <c r="E386" i="13"/>
  <c r="D386" i="13"/>
  <c r="C386" i="13"/>
  <c r="L385" i="13"/>
  <c r="K385" i="13"/>
  <c r="J385" i="13"/>
  <c r="I385" i="13"/>
  <c r="H385" i="13"/>
  <c r="G385" i="13"/>
  <c r="F385" i="13"/>
  <c r="E385" i="13"/>
  <c r="D385" i="13"/>
  <c r="C385" i="13"/>
  <c r="L384" i="13"/>
  <c r="K384" i="13"/>
  <c r="J384" i="13"/>
  <c r="I384" i="13"/>
  <c r="H384" i="13"/>
  <c r="G384" i="13"/>
  <c r="F384" i="13"/>
  <c r="E384" i="13"/>
  <c r="D384" i="13"/>
  <c r="C384" i="13"/>
  <c r="L383" i="13"/>
  <c r="K383" i="13"/>
  <c r="J383" i="13"/>
  <c r="I383" i="13"/>
  <c r="H383" i="13"/>
  <c r="G383" i="13"/>
  <c r="F383" i="13"/>
  <c r="E383" i="13"/>
  <c r="D383" i="13"/>
  <c r="C383" i="13"/>
  <c r="L350" i="13"/>
  <c r="K350" i="13"/>
  <c r="J350" i="13"/>
  <c r="I350" i="13"/>
  <c r="H350" i="13"/>
  <c r="G350" i="13"/>
  <c r="F350" i="13"/>
  <c r="E350" i="13"/>
  <c r="D350" i="13"/>
  <c r="C350" i="13"/>
  <c r="L349" i="13"/>
  <c r="K349" i="13"/>
  <c r="J349" i="13"/>
  <c r="I349" i="13"/>
  <c r="H349" i="13"/>
  <c r="G349" i="13"/>
  <c r="F349" i="13"/>
  <c r="E349" i="13"/>
  <c r="D349" i="13"/>
  <c r="C349" i="13"/>
  <c r="L348" i="13"/>
  <c r="K348" i="13"/>
  <c r="J348" i="13"/>
  <c r="I348" i="13"/>
  <c r="H348" i="13"/>
  <c r="G348" i="13"/>
  <c r="F348" i="13"/>
  <c r="E348" i="13"/>
  <c r="D348" i="13"/>
  <c r="C348" i="13"/>
  <c r="L347" i="13"/>
  <c r="K347" i="13"/>
  <c r="J347" i="13"/>
  <c r="I347" i="13"/>
  <c r="H347" i="13"/>
  <c r="G347" i="13"/>
  <c r="F347" i="13"/>
  <c r="E347" i="13"/>
  <c r="D347" i="13"/>
  <c r="C347" i="13"/>
  <c r="L346" i="13"/>
  <c r="K346" i="13"/>
  <c r="J346" i="13"/>
  <c r="I346" i="13"/>
  <c r="H346" i="13"/>
  <c r="G346" i="13"/>
  <c r="F346" i="13"/>
  <c r="E346" i="13"/>
  <c r="D346" i="13"/>
  <c r="C346" i="13"/>
  <c r="L345" i="13"/>
  <c r="K345" i="13"/>
  <c r="J345" i="13"/>
  <c r="I345" i="13"/>
  <c r="H345" i="13"/>
  <c r="G345" i="13"/>
  <c r="F345" i="13"/>
  <c r="E345" i="13"/>
  <c r="D345" i="13"/>
  <c r="C345" i="13"/>
  <c r="L312" i="13"/>
  <c r="K312" i="13"/>
  <c r="J312" i="13"/>
  <c r="I312" i="13"/>
  <c r="H312" i="13"/>
  <c r="G312" i="13"/>
  <c r="F312" i="13"/>
  <c r="E312" i="13"/>
  <c r="D312" i="13"/>
  <c r="C312" i="13"/>
  <c r="L311" i="13"/>
  <c r="K311" i="13"/>
  <c r="J311" i="13"/>
  <c r="I311" i="13"/>
  <c r="H311" i="13"/>
  <c r="G311" i="13"/>
  <c r="F311" i="13"/>
  <c r="E311" i="13"/>
  <c r="D311" i="13"/>
  <c r="C311" i="13"/>
  <c r="L310" i="13"/>
  <c r="K310" i="13"/>
  <c r="J310" i="13"/>
  <c r="I310" i="13"/>
  <c r="H310" i="13"/>
  <c r="G310" i="13"/>
  <c r="F310" i="13"/>
  <c r="E310" i="13"/>
  <c r="D310" i="13"/>
  <c r="C310" i="13"/>
  <c r="L309" i="13"/>
  <c r="K309" i="13"/>
  <c r="J309" i="13"/>
  <c r="I309" i="13"/>
  <c r="H309" i="13"/>
  <c r="G309" i="13"/>
  <c r="F309" i="13"/>
  <c r="E309" i="13"/>
  <c r="D309" i="13"/>
  <c r="C309" i="13"/>
  <c r="L308" i="13"/>
  <c r="K308" i="13"/>
  <c r="J308" i="13"/>
  <c r="I308" i="13"/>
  <c r="H308" i="13"/>
  <c r="G308" i="13"/>
  <c r="F308" i="13"/>
  <c r="E308" i="13"/>
  <c r="D308" i="13"/>
  <c r="C308" i="13"/>
  <c r="L276" i="13"/>
  <c r="K276" i="13"/>
  <c r="J276" i="13"/>
  <c r="I276" i="13"/>
  <c r="H276" i="13"/>
  <c r="G276" i="13"/>
  <c r="F276" i="13"/>
  <c r="E276" i="13"/>
  <c r="D276" i="13"/>
  <c r="C276" i="13"/>
  <c r="L275" i="13"/>
  <c r="K275" i="13"/>
  <c r="J275" i="13"/>
  <c r="I275" i="13"/>
  <c r="H275" i="13"/>
  <c r="G275" i="13"/>
  <c r="F275" i="13"/>
  <c r="E275" i="13"/>
  <c r="D275" i="13"/>
  <c r="C275" i="13"/>
  <c r="L274" i="13"/>
  <c r="K274" i="13"/>
  <c r="J274" i="13"/>
  <c r="I274" i="13"/>
  <c r="H274" i="13"/>
  <c r="G274" i="13"/>
  <c r="F274" i="13"/>
  <c r="E274" i="13"/>
  <c r="D274" i="13"/>
  <c r="C274" i="13"/>
  <c r="L273" i="13"/>
  <c r="K273" i="13"/>
  <c r="J273" i="13"/>
  <c r="I273" i="13"/>
  <c r="H273" i="13"/>
  <c r="G273" i="13"/>
  <c r="F273" i="13"/>
  <c r="E273" i="13"/>
  <c r="D273" i="13"/>
  <c r="C273" i="13"/>
  <c r="L242" i="13"/>
  <c r="K242" i="13"/>
  <c r="J242" i="13"/>
  <c r="I242" i="13"/>
  <c r="H242" i="13"/>
  <c r="G242" i="13"/>
  <c r="F242" i="13"/>
  <c r="E242" i="13"/>
  <c r="D242" i="13"/>
  <c r="C242" i="13"/>
  <c r="L241" i="13"/>
  <c r="K241" i="13"/>
  <c r="J241" i="13"/>
  <c r="I241" i="13"/>
  <c r="H241" i="13"/>
  <c r="G241" i="13"/>
  <c r="F241" i="13"/>
  <c r="E241" i="13"/>
  <c r="D241" i="13"/>
  <c r="C241" i="13"/>
  <c r="L240" i="13"/>
  <c r="K240" i="13"/>
  <c r="J240" i="13"/>
  <c r="I240" i="13"/>
  <c r="H240" i="13"/>
  <c r="G240" i="13"/>
  <c r="F240" i="13"/>
  <c r="E240" i="13"/>
  <c r="D240" i="13"/>
  <c r="C240" i="13"/>
  <c r="L239" i="13"/>
  <c r="K239" i="13"/>
  <c r="J239" i="13"/>
  <c r="I239" i="13"/>
  <c r="H239" i="13"/>
  <c r="G239" i="13"/>
  <c r="F239" i="13"/>
  <c r="E239" i="13"/>
  <c r="D239" i="13"/>
  <c r="C239" i="13"/>
  <c r="L238" i="13"/>
  <c r="K238" i="13"/>
  <c r="J238" i="13"/>
  <c r="I238" i="13"/>
  <c r="H238" i="13"/>
  <c r="G238" i="13"/>
  <c r="F238" i="13"/>
  <c r="E238" i="13"/>
  <c r="D238" i="13"/>
  <c r="C238" i="13"/>
  <c r="L237" i="13"/>
  <c r="K237" i="13"/>
  <c r="J237" i="13"/>
  <c r="I237" i="13"/>
  <c r="H237" i="13"/>
  <c r="G237" i="13"/>
  <c r="F237" i="13"/>
  <c r="E237" i="13"/>
  <c r="D237" i="13"/>
  <c r="C237" i="13"/>
  <c r="L236" i="13"/>
  <c r="K236" i="13"/>
  <c r="J236" i="13"/>
  <c r="I236" i="13"/>
  <c r="H236" i="13"/>
  <c r="G236" i="13"/>
  <c r="F236" i="13"/>
  <c r="E236" i="13"/>
  <c r="D236" i="13"/>
  <c r="C236" i="13"/>
  <c r="L235" i="13"/>
  <c r="K235" i="13"/>
  <c r="J235" i="13"/>
  <c r="I235" i="13"/>
  <c r="H235" i="13"/>
  <c r="G235" i="13"/>
  <c r="F235" i="13"/>
  <c r="E235" i="13"/>
  <c r="D235" i="13"/>
  <c r="C235" i="13"/>
  <c r="L234" i="13"/>
  <c r="K234" i="13"/>
  <c r="J234" i="13"/>
  <c r="I234" i="13"/>
  <c r="H234" i="13"/>
  <c r="G234" i="13"/>
  <c r="F234" i="13"/>
  <c r="E234" i="13"/>
  <c r="D234" i="13"/>
  <c r="C234" i="13"/>
  <c r="L233" i="13"/>
  <c r="K233" i="13"/>
  <c r="J233" i="13"/>
  <c r="I233" i="13"/>
  <c r="H233" i="13"/>
  <c r="G233" i="13"/>
  <c r="F233" i="13"/>
  <c r="E233" i="13"/>
  <c r="D233" i="13"/>
  <c r="C233" i="13"/>
  <c r="L232" i="13"/>
  <c r="K232" i="13"/>
  <c r="J232" i="13"/>
  <c r="I232" i="13"/>
  <c r="H232" i="13"/>
  <c r="G232" i="13"/>
  <c r="F232" i="13"/>
  <c r="E232" i="13"/>
  <c r="D232" i="13"/>
  <c r="C232" i="13"/>
  <c r="L231" i="13"/>
  <c r="K231" i="13"/>
  <c r="J231" i="13"/>
  <c r="I231" i="13"/>
  <c r="H231" i="13"/>
  <c r="G231" i="13"/>
  <c r="F231" i="13"/>
  <c r="E231" i="13"/>
  <c r="D231" i="13"/>
  <c r="C231" i="13"/>
  <c r="L191" i="13"/>
  <c r="K191" i="13"/>
  <c r="J191" i="13"/>
  <c r="I191" i="13"/>
  <c r="H191" i="13"/>
  <c r="G191" i="13"/>
  <c r="F191" i="13"/>
  <c r="E191" i="13"/>
  <c r="D191" i="13"/>
  <c r="C191" i="13"/>
  <c r="L190" i="13"/>
  <c r="K190" i="13"/>
  <c r="J190" i="13"/>
  <c r="I190" i="13"/>
  <c r="H190" i="13"/>
  <c r="G190" i="13"/>
  <c r="F190" i="13"/>
  <c r="E190" i="13"/>
  <c r="D190" i="13"/>
  <c r="C190" i="13"/>
  <c r="L186" i="13"/>
  <c r="L192" i="13" s="1"/>
  <c r="K186" i="13"/>
  <c r="K192" i="13" s="1"/>
  <c r="J186" i="13"/>
  <c r="J192" i="13" s="1"/>
  <c r="I186" i="13"/>
  <c r="I192" i="13" s="1"/>
  <c r="H186" i="13"/>
  <c r="H192" i="13" s="1"/>
  <c r="G186" i="13"/>
  <c r="G192" i="13" s="1"/>
  <c r="F186" i="13"/>
  <c r="F192" i="13" s="1"/>
  <c r="E186" i="13"/>
  <c r="E192" i="13" s="1"/>
  <c r="D186" i="13"/>
  <c r="D192" i="13" s="1"/>
  <c r="C186" i="13"/>
  <c r="C192" i="13" s="1"/>
  <c r="L160" i="13"/>
  <c r="K160" i="13"/>
  <c r="J160" i="13"/>
  <c r="I160" i="13"/>
  <c r="H160" i="13"/>
  <c r="G160" i="13"/>
  <c r="F160" i="13"/>
  <c r="E160" i="13"/>
  <c r="D160" i="13"/>
  <c r="C160" i="13"/>
  <c r="L159" i="13"/>
  <c r="K159" i="13"/>
  <c r="J159" i="13"/>
  <c r="I159" i="13"/>
  <c r="H159" i="13"/>
  <c r="G159" i="13"/>
  <c r="F159" i="13"/>
  <c r="E159" i="13"/>
  <c r="D159" i="13"/>
  <c r="C159" i="13"/>
  <c r="L158" i="13"/>
  <c r="K158" i="13"/>
  <c r="J158" i="13"/>
  <c r="I158" i="13"/>
  <c r="H158" i="13"/>
  <c r="G158" i="13"/>
  <c r="F158" i="13"/>
  <c r="E158" i="13"/>
  <c r="D158" i="13"/>
  <c r="C158" i="13"/>
  <c r="L157" i="13"/>
  <c r="K157" i="13"/>
  <c r="J157" i="13"/>
  <c r="I157" i="13"/>
  <c r="H157" i="13"/>
  <c r="G157" i="13"/>
  <c r="F157" i="13"/>
  <c r="E157" i="13"/>
  <c r="D157" i="13"/>
  <c r="C157" i="13"/>
  <c r="L156" i="13"/>
  <c r="K156" i="13"/>
  <c r="J156" i="13"/>
  <c r="I156" i="13"/>
  <c r="H156" i="13"/>
  <c r="G156" i="13"/>
  <c r="F156" i="13"/>
  <c r="E156" i="13"/>
  <c r="D156" i="13"/>
  <c r="C156" i="13"/>
  <c r="L155" i="13"/>
  <c r="K155" i="13"/>
  <c r="J155" i="13"/>
  <c r="I155" i="13"/>
  <c r="H155" i="13"/>
  <c r="G155" i="13"/>
  <c r="F155" i="13"/>
  <c r="E155" i="13"/>
  <c r="D155" i="13"/>
  <c r="C155" i="13"/>
  <c r="L154" i="13"/>
  <c r="K154" i="13"/>
  <c r="J154" i="13"/>
  <c r="I154" i="13"/>
  <c r="H154" i="13"/>
  <c r="G154" i="13"/>
  <c r="F154" i="13"/>
  <c r="E154" i="13"/>
  <c r="D154" i="13"/>
  <c r="C154" i="13"/>
  <c r="L120" i="13"/>
  <c r="K120" i="13"/>
  <c r="J120" i="13"/>
  <c r="I120" i="13"/>
  <c r="H120" i="13"/>
  <c r="G120" i="13"/>
  <c r="F120" i="13"/>
  <c r="E120" i="13"/>
  <c r="D120" i="13"/>
  <c r="C120" i="13"/>
  <c r="L119" i="13"/>
  <c r="K119" i="13"/>
  <c r="J119" i="13"/>
  <c r="I119" i="13"/>
  <c r="H119" i="13"/>
  <c r="G119" i="13"/>
  <c r="F119" i="13"/>
  <c r="E119" i="13"/>
  <c r="D119" i="13"/>
  <c r="C119" i="13"/>
  <c r="G86" i="13"/>
  <c r="G87" i="13" s="1"/>
  <c r="F86" i="13"/>
  <c r="F89" i="13" s="1"/>
  <c r="E86" i="13"/>
  <c r="E89" i="13" s="1"/>
  <c r="D86" i="13"/>
  <c r="D88" i="13" s="1"/>
  <c r="C86" i="13"/>
  <c r="C87" i="13" s="1"/>
  <c r="G9" i="13"/>
  <c r="F9" i="13"/>
  <c r="E9" i="13"/>
  <c r="D9" i="13"/>
  <c r="C9" i="13"/>
  <c r="G8" i="13"/>
  <c r="F8" i="13"/>
  <c r="E8" i="13"/>
  <c r="D8" i="13"/>
  <c r="G124" i="2"/>
  <c r="G115" i="2"/>
  <c r="G116" i="2"/>
  <c r="G117" i="2"/>
  <c r="G118" i="2"/>
  <c r="G119" i="2"/>
  <c r="G120" i="2"/>
  <c r="G121" i="2"/>
  <c r="G122" i="2"/>
  <c r="G123" i="2"/>
  <c r="G114" i="2"/>
  <c r="H150" i="2"/>
  <c r="G148" i="2"/>
  <c r="G147" i="2"/>
  <c r="H147" i="2"/>
  <c r="H148" i="2"/>
  <c r="G149" i="2"/>
  <c r="H149" i="2"/>
  <c r="G150" i="2"/>
  <c r="H146" i="2"/>
  <c r="G146" i="2"/>
  <c r="H174" i="2"/>
  <c r="G175" i="2"/>
  <c r="H206" i="2"/>
  <c r="G203" i="2"/>
  <c r="H86" i="2"/>
  <c r="G59" i="2"/>
  <c r="G87" i="2"/>
  <c r="H87" i="2"/>
  <c r="H84" i="2"/>
  <c r="G85" i="2"/>
  <c r="G91" i="2"/>
  <c r="G90" i="2"/>
  <c r="G83" i="2"/>
  <c r="G84" i="2"/>
  <c r="G86" i="2"/>
  <c r="G88" i="2"/>
  <c r="G89" i="2"/>
  <c r="G92" i="2"/>
  <c r="G82" i="2"/>
  <c r="E83" i="2"/>
  <c r="F91" i="2"/>
  <c r="F83" i="2"/>
  <c r="H85" i="2"/>
  <c r="H83" i="2"/>
  <c r="H88" i="2"/>
  <c r="H89" i="2"/>
  <c r="H90" i="2"/>
  <c r="H91" i="2"/>
  <c r="H92" i="2"/>
  <c r="H82" i="2"/>
  <c r="D60" i="2"/>
  <c r="H57" i="2" s="1"/>
  <c r="C60" i="2"/>
  <c r="G57" i="2" s="1"/>
  <c r="E6" i="2"/>
  <c r="G57" i="4"/>
  <c r="H57" i="4"/>
  <c r="G58" i="4"/>
  <c r="H58" i="4"/>
  <c r="C59" i="4"/>
  <c r="I58" i="4" s="1"/>
  <c r="D59" i="4"/>
  <c r="E59" i="4"/>
  <c r="K57" i="4" s="1"/>
  <c r="F59" i="4"/>
  <c r="L57" i="4" s="1"/>
  <c r="I59" i="4"/>
  <c r="J59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E57" i="2"/>
  <c r="F58" i="2"/>
  <c r="E88" i="13" l="1"/>
  <c r="D87" i="13"/>
  <c r="D89" i="13"/>
  <c r="F88" i="13"/>
  <c r="F87" i="13"/>
  <c r="I57" i="4"/>
  <c r="G59" i="4"/>
  <c r="J57" i="4"/>
  <c r="C88" i="13"/>
  <c r="G88" i="13"/>
  <c r="E87" i="13"/>
  <c r="C89" i="13"/>
  <c r="G89" i="13"/>
  <c r="G60" i="2"/>
  <c r="H59" i="2"/>
  <c r="F60" i="2"/>
  <c r="H58" i="2"/>
  <c r="H60" i="2"/>
  <c r="L58" i="4"/>
  <c r="K58" i="4"/>
  <c r="L59" i="4"/>
  <c r="H59" i="4"/>
  <c r="J58" i="4"/>
  <c r="K59" i="4"/>
  <c r="L114" i="4"/>
  <c r="K114" i="4"/>
  <c r="J114" i="4"/>
  <c r="I148" i="4"/>
  <c r="L91" i="4" l="1"/>
  <c r="L92" i="4"/>
  <c r="K91" i="4"/>
  <c r="K92" i="4"/>
  <c r="J91" i="4"/>
  <c r="J92" i="4"/>
  <c r="I91" i="4"/>
  <c r="I92" i="4"/>
  <c r="I31" i="4" l="1"/>
  <c r="J31" i="4" l="1"/>
  <c r="I35" i="4" l="1"/>
  <c r="I34" i="4"/>
  <c r="I33" i="4"/>
  <c r="I32" i="4"/>
  <c r="I30" i="4"/>
  <c r="G58" i="2" l="1"/>
  <c r="I124" i="4"/>
  <c r="J124" i="4"/>
  <c r="E150" i="2"/>
  <c r="F150" i="2"/>
  <c r="E172" i="2"/>
  <c r="F172" i="2"/>
  <c r="G172" i="2"/>
  <c r="H172" i="2"/>
  <c r="E173" i="2"/>
  <c r="F173" i="2"/>
  <c r="G173" i="2"/>
  <c r="H173" i="2"/>
  <c r="E174" i="2"/>
  <c r="F174" i="2"/>
  <c r="G174" i="2"/>
  <c r="E175" i="2"/>
  <c r="F175" i="2"/>
  <c r="H175" i="2"/>
  <c r="G124" i="4"/>
  <c r="F124" i="4"/>
  <c r="L124" i="4" s="1"/>
  <c r="E124" i="4"/>
  <c r="H124" i="4" s="1"/>
  <c r="K124" i="4" l="1"/>
  <c r="E124" i="2"/>
  <c r="F124" i="2"/>
  <c r="F204" i="2"/>
  <c r="G178" i="4" l="1"/>
  <c r="H178" i="4"/>
  <c r="G179" i="4"/>
  <c r="H179" i="4"/>
  <c r="G180" i="4"/>
  <c r="H180" i="4"/>
  <c r="G181" i="4"/>
  <c r="H181" i="4"/>
  <c r="H177" i="4"/>
  <c r="G177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H146" i="4"/>
  <c r="G146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H114" i="4"/>
  <c r="G114" i="4"/>
  <c r="H92" i="4"/>
  <c r="G92" i="4"/>
  <c r="H91" i="4"/>
  <c r="G91" i="4"/>
  <c r="I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29" i="4"/>
  <c r="G7" i="4"/>
  <c r="H7" i="4"/>
  <c r="H6" i="4"/>
  <c r="G6" i="4"/>
  <c r="I147" i="4"/>
  <c r="J147" i="4"/>
  <c r="K147" i="4"/>
  <c r="L147" i="4"/>
  <c r="J148" i="4"/>
  <c r="K148" i="4"/>
  <c r="L148" i="4"/>
  <c r="I149" i="4"/>
  <c r="J149" i="4"/>
  <c r="K149" i="4"/>
  <c r="L149" i="4"/>
  <c r="I150" i="4"/>
  <c r="J150" i="4"/>
  <c r="K150" i="4"/>
  <c r="L150" i="4"/>
  <c r="I151" i="4"/>
  <c r="J151" i="4"/>
  <c r="K151" i="4"/>
  <c r="L151" i="4"/>
  <c r="I152" i="4"/>
  <c r="J152" i="4"/>
  <c r="K152" i="4"/>
  <c r="L152" i="4"/>
  <c r="I153" i="4"/>
  <c r="J153" i="4"/>
  <c r="K153" i="4"/>
  <c r="L153" i="4"/>
  <c r="I154" i="4"/>
  <c r="J154" i="4"/>
  <c r="K154" i="4"/>
  <c r="L154" i="4"/>
  <c r="I155" i="4"/>
  <c r="J155" i="4"/>
  <c r="K155" i="4"/>
  <c r="L155" i="4"/>
  <c r="L146" i="4"/>
  <c r="K146" i="4"/>
  <c r="J146" i="4"/>
  <c r="I146" i="4"/>
  <c r="I115" i="4"/>
  <c r="J115" i="4"/>
  <c r="K115" i="4"/>
  <c r="L115" i="4"/>
  <c r="I116" i="4"/>
  <c r="J116" i="4"/>
  <c r="K116" i="4"/>
  <c r="L116" i="4"/>
  <c r="I117" i="4"/>
  <c r="J117" i="4"/>
  <c r="K117" i="4"/>
  <c r="L117" i="4"/>
  <c r="I118" i="4"/>
  <c r="J118" i="4"/>
  <c r="K118" i="4"/>
  <c r="L118" i="4"/>
  <c r="I119" i="4"/>
  <c r="J119" i="4"/>
  <c r="K119" i="4"/>
  <c r="L119" i="4"/>
  <c r="I120" i="4"/>
  <c r="J120" i="4"/>
  <c r="K120" i="4"/>
  <c r="L120" i="4"/>
  <c r="I121" i="4"/>
  <c r="J121" i="4"/>
  <c r="K121" i="4"/>
  <c r="L121" i="4"/>
  <c r="I122" i="4"/>
  <c r="J122" i="4"/>
  <c r="K122" i="4"/>
  <c r="L122" i="4"/>
  <c r="I123" i="4"/>
  <c r="J123" i="4"/>
  <c r="K123" i="4"/>
  <c r="L123" i="4"/>
  <c r="I114" i="4"/>
  <c r="J30" i="4"/>
  <c r="K30" i="4"/>
  <c r="L30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L29" i="4"/>
  <c r="K29" i="4"/>
  <c r="J29" i="4"/>
  <c r="I7" i="4"/>
  <c r="J7" i="4"/>
  <c r="K7" i="4"/>
  <c r="L7" i="4"/>
  <c r="L6" i="4"/>
  <c r="K6" i="4"/>
  <c r="J6" i="4"/>
  <c r="I6" i="4"/>
  <c r="G7" i="2"/>
  <c r="G181" i="2"/>
  <c r="H181" i="2"/>
  <c r="G176" i="2"/>
  <c r="H176" i="2"/>
  <c r="G177" i="2"/>
  <c r="G178" i="2"/>
  <c r="H178" i="2"/>
  <c r="G179" i="2"/>
  <c r="H179" i="2"/>
  <c r="G180" i="2"/>
  <c r="H180" i="2"/>
  <c r="G204" i="2"/>
  <c r="H204" i="2"/>
  <c r="G205" i="2"/>
  <c r="H205" i="2"/>
  <c r="G206" i="2"/>
  <c r="G207" i="2"/>
  <c r="H207" i="2"/>
  <c r="H203" i="2"/>
  <c r="G30" i="2"/>
  <c r="G31" i="2"/>
  <c r="G32" i="2"/>
  <c r="G33" i="2"/>
  <c r="G34" i="2"/>
  <c r="G35" i="2"/>
  <c r="G29" i="2"/>
  <c r="G6" i="2"/>
  <c r="A3" i="11" l="1"/>
  <c r="B3" i="11"/>
  <c r="C3" i="11"/>
  <c r="D3" i="11"/>
  <c r="A4" i="11"/>
  <c r="B4" i="11"/>
  <c r="C4" i="11"/>
  <c r="D4" i="11"/>
  <c r="A5" i="11"/>
  <c r="B5" i="11"/>
  <c r="C5" i="11"/>
  <c r="D5" i="11"/>
  <c r="A6" i="11"/>
  <c r="B6" i="11"/>
  <c r="C6" i="11"/>
  <c r="D6" i="11"/>
  <c r="A7" i="11"/>
  <c r="B7" i="11"/>
  <c r="C7" i="11"/>
  <c r="D7" i="11"/>
  <c r="A8" i="11"/>
  <c r="B8" i="11"/>
  <c r="C8" i="11"/>
  <c r="D8" i="11"/>
  <c r="A9" i="11"/>
  <c r="B9" i="11"/>
  <c r="C9" i="11"/>
  <c r="D9" i="11"/>
  <c r="A10" i="11"/>
  <c r="B10" i="11"/>
  <c r="C10" i="11"/>
  <c r="D10" i="11"/>
  <c r="A11" i="11"/>
  <c r="B11" i="11"/>
  <c r="C11" i="11"/>
  <c r="D11" i="11"/>
  <c r="A12" i="11"/>
  <c r="B12" i="11"/>
  <c r="C12" i="11"/>
  <c r="D12" i="11"/>
  <c r="A13" i="11"/>
  <c r="B13" i="11"/>
  <c r="C13" i="11"/>
  <c r="D13" i="11"/>
  <c r="A14" i="11"/>
  <c r="B14" i="11"/>
  <c r="C14" i="11"/>
  <c r="D14" i="11"/>
  <c r="A15" i="11"/>
  <c r="B15" i="11"/>
  <c r="C15" i="11"/>
  <c r="D15" i="11"/>
  <c r="D2" i="11"/>
  <c r="A2" i="11"/>
  <c r="B2" i="11"/>
  <c r="C2" i="11"/>
  <c r="F6" i="2" l="1"/>
  <c r="F149" i="2"/>
  <c r="E149" i="2"/>
  <c r="F148" i="2"/>
  <c r="E148" i="2"/>
  <c r="F147" i="2"/>
  <c r="E147" i="2"/>
  <c r="F146" i="2"/>
  <c r="E146" i="2"/>
  <c r="F207" i="2"/>
  <c r="E207" i="2"/>
  <c r="F206" i="2"/>
  <c r="E206" i="2"/>
  <c r="F205" i="2"/>
  <c r="E205" i="2"/>
  <c r="E204" i="2"/>
  <c r="F203" i="2"/>
  <c r="E203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H115" i="2" s="1"/>
  <c r="F114" i="2"/>
  <c r="E114" i="2"/>
  <c r="F57" i="2"/>
  <c r="E58" i="2"/>
  <c r="F59" i="2"/>
  <c r="E59" i="2"/>
  <c r="F82" i="2"/>
  <c r="E82" i="2"/>
  <c r="F84" i="2"/>
  <c r="E84" i="2"/>
  <c r="F85" i="2"/>
  <c r="E85" i="2"/>
  <c r="F86" i="2"/>
  <c r="E86" i="2"/>
  <c r="F87" i="2"/>
  <c r="E87" i="2"/>
  <c r="F88" i="2"/>
  <c r="E88" i="2"/>
  <c r="F89" i="2"/>
  <c r="E89" i="2"/>
  <c r="F90" i="2"/>
  <c r="E90" i="2"/>
  <c r="E91" i="2"/>
  <c r="F92" i="2"/>
  <c r="E92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7" i="2"/>
  <c r="E7" i="2"/>
  <c r="H121" i="2" l="1"/>
  <c r="H117" i="2"/>
  <c r="H119" i="2"/>
  <c r="H123" i="2"/>
  <c r="H114" i="2"/>
  <c r="H124" i="2"/>
  <c r="H116" i="2"/>
  <c r="H118" i="2"/>
  <c r="H120" i="2"/>
  <c r="H122" i="2"/>
  <c r="E60" i="2"/>
  <c r="H30" i="2"/>
  <c r="H7" i="2"/>
  <c r="H34" i="2"/>
  <c r="H32" i="2"/>
  <c r="H29" i="2"/>
  <c r="H33" i="2"/>
  <c r="H35" i="2"/>
  <c r="H31" i="2"/>
  <c r="H6" i="2"/>
</calcChain>
</file>

<file path=xl/sharedStrings.xml><?xml version="1.0" encoding="utf-8"?>
<sst xmlns="http://schemas.openxmlformats.org/spreadsheetml/2006/main" count="598" uniqueCount="219">
  <si>
    <t>Term</t>
  </si>
  <si>
    <t>Accounts</t>
  </si>
  <si>
    <t>Balance</t>
  </si>
  <si>
    <t>Balance in Million</t>
  </si>
  <si>
    <t>Average Balance</t>
  </si>
  <si>
    <t>% Accounts</t>
  </si>
  <si>
    <t>% Balance</t>
  </si>
  <si>
    <t xml:space="preserve"> 36 months</t>
  </si>
  <si>
    <t xml:space="preserve"> 60 months</t>
  </si>
  <si>
    <t>Grade</t>
  </si>
  <si>
    <t>A</t>
  </si>
  <si>
    <t>B</t>
  </si>
  <si>
    <t>C</t>
  </si>
  <si>
    <t>D</t>
  </si>
  <si>
    <t>E</t>
  </si>
  <si>
    <t>F</t>
  </si>
  <si>
    <t>G</t>
  </si>
  <si>
    <t>Purpose</t>
  </si>
  <si>
    <t>educational</t>
  </si>
  <si>
    <t>renewable_energy</t>
  </si>
  <si>
    <t>wedding</t>
  </si>
  <si>
    <t>house</t>
  </si>
  <si>
    <t>moving</t>
  </si>
  <si>
    <t>vacation</t>
  </si>
  <si>
    <t>car</t>
  </si>
  <si>
    <t>small_business</t>
  </si>
  <si>
    <t>medical</t>
  </si>
  <si>
    <t>major_purchase</t>
  </si>
  <si>
    <t>other</t>
  </si>
  <si>
    <t>home_improvement</t>
  </si>
  <si>
    <t>credit_card</t>
  </si>
  <si>
    <t>debt_consolidation</t>
  </si>
  <si>
    <t>Income Band 1</t>
  </si>
  <si>
    <t>Interest Band 1</t>
  </si>
  <si>
    <t>Interest rate band 2</t>
  </si>
  <si>
    <t>Income band 2</t>
  </si>
  <si>
    <t>Total Account</t>
  </si>
  <si>
    <t>Bad Account</t>
  </si>
  <si>
    <t>Total Loan Amount</t>
  </si>
  <si>
    <t>Bad Loan Amount</t>
  </si>
  <si>
    <t>$ Bad Rate</t>
  </si>
  <si>
    <t>% Bad Accounts</t>
  </si>
  <si>
    <t>% loan Amount</t>
  </si>
  <si>
    <t>% Bad loan Amount</t>
  </si>
  <si>
    <t>Income Band</t>
  </si>
  <si>
    <t>&lt;=34000</t>
  </si>
  <si>
    <t>42001-50000</t>
  </si>
  <si>
    <t>72096.47-83806.72</t>
  </si>
  <si>
    <t>34001-42000</t>
  </si>
  <si>
    <t>65001-72096.46</t>
  </si>
  <si>
    <t>98801-125000</t>
  </si>
  <si>
    <t>83806.71-98800</t>
  </si>
  <si>
    <t>56001-65000</t>
  </si>
  <si>
    <t>50001-56000</t>
  </si>
  <si>
    <t>125001-9500000</t>
  </si>
  <si>
    <t>Interest Rate Band 1</t>
  </si>
  <si>
    <t>Interest Rate Band 2</t>
  </si>
  <si>
    <t>36 months</t>
  </si>
  <si>
    <t>60 months</t>
  </si>
  <si>
    <t># /$  Bad Rate,  by Demographics</t>
  </si>
  <si>
    <t>Loan_amnt</t>
  </si>
  <si>
    <t>&lt;34000</t>
  </si>
  <si>
    <t>&gt;=34000-&lt;42000</t>
  </si>
  <si>
    <t>&gt;=42000-&lt;50000</t>
  </si>
  <si>
    <t>&gt;=50000-&lt;56000</t>
  </si>
  <si>
    <t>&gt;=56000-&lt;65000</t>
  </si>
  <si>
    <t>&gt;=65000-&lt;72096</t>
  </si>
  <si>
    <t>&gt;=72096-&lt;83806</t>
  </si>
  <si>
    <t>&gt;=83806-&lt;98800</t>
  </si>
  <si>
    <t>&gt;=98800-&lt;125000</t>
  </si>
  <si>
    <t>&gt;=125000</t>
  </si>
  <si>
    <t>&lt; 50000</t>
  </si>
  <si>
    <t>&gt;=50000 -&lt; 100000</t>
  </si>
  <si>
    <t>&gt;=100000 -&lt; 150000</t>
  </si>
  <si>
    <t xml:space="preserve">&gt;=150000 </t>
  </si>
  <si>
    <t>&gt;=9.2%-&lt;11%</t>
  </si>
  <si>
    <t>&lt;7.7%</t>
  </si>
  <si>
    <t>&gt;=7.7%-&lt;9.2%</t>
  </si>
  <si>
    <t>&gt;=11%-&lt;12%</t>
  </si>
  <si>
    <t>&gt;=12%-&lt;13%</t>
  </si>
  <si>
    <t>&gt;=13%-&lt;14%</t>
  </si>
  <si>
    <t>&gt;=14%-&lt;15.4%</t>
  </si>
  <si>
    <t>&gt;=15.4%-&lt;17%</t>
  </si>
  <si>
    <t>&gt;=17%-&lt;19%</t>
  </si>
  <si>
    <t>&gt;=11%-&lt;16%</t>
  </si>
  <si>
    <t>&gt;=16%-21%</t>
  </si>
  <si>
    <t>&lt;11%</t>
  </si>
  <si>
    <t>&gt;=21%-&lt;26%</t>
  </si>
  <si>
    <t>&gt;=19%</t>
  </si>
  <si>
    <t>&gt;=26%</t>
  </si>
  <si>
    <t>Rest</t>
  </si>
  <si>
    <t>&gt;=21%-&lt;31%</t>
  </si>
  <si>
    <t>&gt;=31%</t>
  </si>
  <si>
    <t>Missing</t>
  </si>
  <si>
    <t>Purpose - Rest</t>
  </si>
  <si>
    <t># Bad Rate</t>
  </si>
  <si>
    <t>Portfolio View</t>
  </si>
  <si>
    <t xml:space="preserve">Income Band </t>
  </si>
  <si>
    <t>Income Band 2</t>
  </si>
  <si>
    <t>Interest rate Band</t>
  </si>
  <si>
    <t>Interest rate Band 1</t>
  </si>
  <si>
    <t>Interest rate Band 2</t>
  </si>
  <si>
    <t>Delinquent</t>
  </si>
  <si>
    <t>Charged Off</t>
  </si>
  <si>
    <t>Year</t>
  </si>
  <si>
    <t>2014 and Before</t>
  </si>
  <si>
    <t>Total Acquisition</t>
  </si>
  <si>
    <t>Vintage View</t>
  </si>
  <si>
    <t>Acquisitions</t>
  </si>
  <si>
    <t>Loan Amount</t>
  </si>
  <si>
    <t>Average Loan Amount</t>
  </si>
  <si>
    <t>Loan Amount in Million</t>
  </si>
  <si>
    <t>Vintage View - Home Ownership</t>
  </si>
  <si>
    <t>home_ownership</t>
  </si>
  <si>
    <t>MORTGAGE</t>
  </si>
  <si>
    <t>OWN</t>
  </si>
  <si>
    <t>RENT</t>
  </si>
  <si>
    <t>OTHERS</t>
  </si>
  <si>
    <t>Vintage View - Employee Length</t>
  </si>
  <si>
    <t>emp_len_band</t>
  </si>
  <si>
    <t>others</t>
  </si>
  <si>
    <t>&lt;=3 year</t>
  </si>
  <si>
    <t>&lt;=6 years</t>
  </si>
  <si>
    <t>&lt;=9 years</t>
  </si>
  <si>
    <t>&gt;10 years</t>
  </si>
  <si>
    <t>Here: Others = employee length is less than 1</t>
  </si>
  <si>
    <t xml:space="preserve">Vintage View - Closer, Delinquency &amp; Bad Rate </t>
  </si>
  <si>
    <t>loan_status</t>
  </si>
  <si>
    <t>Fully Paid</t>
  </si>
  <si>
    <t>Bad Rate</t>
  </si>
  <si>
    <t>Closer Rate</t>
  </si>
  <si>
    <t>Delinquency Rate</t>
  </si>
  <si>
    <t>&gt;=150000</t>
  </si>
  <si>
    <t>DTI Band</t>
  </si>
  <si>
    <t>&lt;11</t>
  </si>
  <si>
    <t>&gt;=11-&lt;16</t>
  </si>
  <si>
    <t>&gt;=16-&lt;21</t>
  </si>
  <si>
    <t>&gt;=21-&lt;31</t>
  </si>
  <si>
    <t>&gt;=31</t>
  </si>
  <si>
    <t>Inquiry Band</t>
  </si>
  <si>
    <t>&lt;2</t>
  </si>
  <si>
    <t>&gt;=2-&lt;3</t>
  </si>
  <si>
    <t>&gt;=3-&lt;5</t>
  </si>
  <si>
    <t>&gt;=5-&lt;6</t>
  </si>
  <si>
    <t>&gt;=6</t>
  </si>
  <si>
    <t>All Utilization Band</t>
  </si>
  <si>
    <t>&lt;41</t>
  </si>
  <si>
    <t>&gt;=41-&lt;56</t>
  </si>
  <si>
    <t>&gt;=56-&lt;66</t>
  </si>
  <si>
    <t>&gt;=66-&lt;76</t>
  </si>
  <si>
    <t>&gt;=76</t>
  </si>
  <si>
    <t>Portfoilo View</t>
  </si>
  <si>
    <t>Income band 1</t>
  </si>
  <si>
    <t>Introduction To Data</t>
  </si>
  <si>
    <t>Pupose</t>
  </si>
  <si>
    <t>Interest Band 2</t>
  </si>
  <si>
    <t>Acquisition</t>
  </si>
  <si>
    <t>Employee Length</t>
  </si>
  <si>
    <t>As per the concentration of distribution, main customer base belongs between the $50k - $110K.</t>
  </si>
  <si>
    <t xml:space="preserve">Del, Bad &amp; closer rate </t>
  </si>
  <si>
    <t>DTI</t>
  </si>
  <si>
    <t>Inquiry</t>
  </si>
  <si>
    <t xml:space="preserve">All utlization </t>
  </si>
  <si>
    <t>Inquiry Band '&lt;2' have highest delinquency rate in over all portfolio.</t>
  </si>
  <si>
    <t>Interest Rate 1</t>
  </si>
  <si>
    <t>Interest Rate 2</t>
  </si>
  <si>
    <t xml:space="preserve"> Home Ownership</t>
  </si>
  <si>
    <t>Number of accounts and balances are increasing from grade 'A' to 'B' then a fall down from grade 'C' to 'G'</t>
  </si>
  <si>
    <t xml:space="preserve">The lending club which is  a lending firm started in 2007. </t>
  </si>
  <si>
    <t>*</t>
  </si>
  <si>
    <t>"Diversity in portfolio can help in balancing the portfolio".</t>
  </si>
  <si>
    <t>Majority of loans are from grade A, B, &amp; C(87%), On other hand Grade 'E', 'F' and 'G' are far less prevelent (4%).</t>
  </si>
  <si>
    <r>
      <t>The dataset used for analysis is a</t>
    </r>
    <r>
      <rPr>
        <u/>
        <sz val="16"/>
        <color rgb="FF00B0F0"/>
        <rFont val="Calibri"/>
        <family val="2"/>
        <scheme val="minor"/>
      </rPr>
      <t xml:space="preserve"> </t>
    </r>
    <r>
      <rPr>
        <sz val="16"/>
        <color rgb="FF0943E7"/>
        <rFont val="Calibri"/>
        <family val="2"/>
        <scheme val="minor"/>
      </rPr>
      <t>smaller version of Lending Club's</t>
    </r>
    <r>
      <rPr>
        <sz val="16"/>
        <color theme="1"/>
        <rFont val="Calibri"/>
        <family val="2"/>
        <scheme val="minor"/>
      </rPr>
      <t xml:space="preserve"> complete loan data. </t>
    </r>
  </si>
  <si>
    <r>
      <t xml:space="preserve">In this analysis, I'm doing </t>
    </r>
    <r>
      <rPr>
        <b/>
        <sz val="16"/>
        <color rgb="FF0943E7"/>
        <rFont val="Calibri"/>
        <family val="2"/>
        <scheme val="minor"/>
      </rPr>
      <t xml:space="preserve"> </t>
    </r>
    <r>
      <rPr>
        <sz val="16"/>
        <color rgb="FF0943E7"/>
        <rFont val="Calibri"/>
        <family val="2"/>
        <scheme val="minor"/>
      </rPr>
      <t>Portfolio Investigation, Risk Identification and Top-up strategy proposition.</t>
    </r>
  </si>
  <si>
    <r>
      <rPr>
        <b/>
        <sz val="16"/>
        <color rgb="FFC00000"/>
        <rFont val="Calibri"/>
        <family val="2"/>
        <scheme val="minor"/>
      </rPr>
      <t xml:space="preserve">* </t>
    </r>
    <r>
      <rPr>
        <sz val="16"/>
        <color rgb="FFC00000"/>
        <rFont val="Calibri"/>
        <family val="2"/>
        <scheme val="minor"/>
      </rPr>
      <t xml:space="preserve"> </t>
    </r>
  </si>
  <si>
    <t>The last band of Income is risky because the percentage of balance is 2.5 times of percentage of accounts.</t>
  </si>
  <si>
    <t xml:space="preserve">Interests rate increasing and becomes more variable as the loan grade gets lower. </t>
  </si>
  <si>
    <t>Loans that involved a greater recovery effort( &gt;31%) that is why it has higher interest rate.</t>
  </si>
  <si>
    <t xml:space="preserve">'Debt consolidation', 'credit card', &amp; 'home improvement' has higher number of accounts compare to the 'Rest' </t>
  </si>
  <si>
    <t>Term '60 Months' has 29% of the total account and 40% bad account which signals high risk</t>
  </si>
  <si>
    <t>The ratio of % Account &amp; % Bad Account and % Loan amount &amp; % Bad loan amount is almost same.</t>
  </si>
  <si>
    <t xml:space="preserve">Grade 'A' &amp; 'B' are performing well as expected as they are higher grade. </t>
  </si>
  <si>
    <t>Loans for debt consolidation have higher bad rate, shows customer are less able to repay.</t>
  </si>
  <si>
    <t>Rest' Purpose has same distribution of accounts and bad accounts in the over all portfolio</t>
  </si>
  <si>
    <t>if proper risk mitigation machanism is applied.</t>
  </si>
  <si>
    <t xml:space="preserve">Home improvement has lower and small buiseness has higher bad rate. </t>
  </si>
  <si>
    <t>$ Bad rate of Band '&gt;=19%' is greater than # Bad rate</t>
  </si>
  <si>
    <t>There is higher number of high risk account that is why it has high interest rate.</t>
  </si>
  <si>
    <t xml:space="preserve">Lending Club assigned grades according to the indicators based on an internal algorithm. </t>
  </si>
  <si>
    <t xml:space="preserve">We have summed up the acquisition and corresponding attributes from 2007 to 2014. </t>
  </si>
  <si>
    <t>After interest rate 16, bad rate and interest rate both are incresing. i.e. Higher the risk higher the interest rate.</t>
  </si>
  <si>
    <t xml:space="preserve">Income between '&gt;34000' - '72096', %bad account more than the % of total account </t>
  </si>
  <si>
    <t xml:space="preserve">But in later bands it is reversed. i.e. Higher the income lower the bad.   </t>
  </si>
  <si>
    <t>And Sudden increament in 2018, although acquisition is slightly high in 2018.</t>
  </si>
  <si>
    <t>A plurality of customers are mortagage borrowers and mazor reason for seeking loan is debt consolidation.</t>
  </si>
  <si>
    <t xml:space="preserve">Mean of income $93K this reavels a most  middle-class cohort of borrowers. </t>
  </si>
  <si>
    <t>The ratio of bad rate and closer rate of over all portfolio is 1:4. Delinquency rate is incresing till 2017 .</t>
  </si>
  <si>
    <t>Selected some of the customer demographics to analyse delinquency and bad rate in vintage view.</t>
  </si>
  <si>
    <t>Bad Portfolio View</t>
  </si>
  <si>
    <t xml:space="preserve">DTI band '&gt;=21-&lt;31' have higher Delinquency and bad rate thorough out the portfolio in all years </t>
  </si>
  <si>
    <t>Indicates a risk factor which have dti greater the 20.</t>
  </si>
  <si>
    <t xml:space="preserve">Kept missing value as missing band because it may represent 0 inquiries. </t>
  </si>
  <si>
    <t>All utilzation band '&gt;=76' have highest delinquency and bad rate</t>
  </si>
  <si>
    <r>
      <t xml:space="preserve">In '36 Months' number of </t>
    </r>
    <r>
      <rPr>
        <sz val="16"/>
        <color rgb="FF0943E7"/>
        <rFont val="Calibri"/>
        <family val="2"/>
        <scheme val="minor"/>
      </rPr>
      <t>account is high but balances are low</t>
    </r>
    <r>
      <rPr>
        <sz val="16"/>
        <color theme="1"/>
        <rFont val="Calibri"/>
        <family val="2"/>
        <scheme val="minor"/>
      </rPr>
      <t xml:space="preserve"> as compare to the term '60 Months' </t>
    </r>
  </si>
  <si>
    <r>
      <t xml:space="preserve">Grade </t>
    </r>
    <r>
      <rPr>
        <sz val="16"/>
        <color rgb="FF0943E7"/>
        <rFont val="Calibri"/>
        <family val="2"/>
        <scheme val="minor"/>
      </rPr>
      <t>'A' is lowest risk</t>
    </r>
    <r>
      <rPr>
        <sz val="16"/>
        <color theme="1"/>
        <rFont val="Calibri"/>
        <family val="2"/>
        <scheme val="minor"/>
      </rPr>
      <t xml:space="preserve"> grade and grade </t>
    </r>
    <r>
      <rPr>
        <sz val="16"/>
        <color rgb="FF0943E7"/>
        <rFont val="Calibri"/>
        <family val="2"/>
        <scheme val="minor"/>
      </rPr>
      <t>'G' is highest risk</t>
    </r>
    <r>
      <rPr>
        <sz val="16"/>
        <color theme="1"/>
        <rFont val="Calibri"/>
        <family val="2"/>
        <scheme val="minor"/>
      </rPr>
      <t xml:space="preserve"> grade. </t>
    </r>
  </si>
  <si>
    <t xml:space="preserve">Percentage and average balance  is also lower for the purpose 'Rest' </t>
  </si>
  <si>
    <r>
      <t xml:space="preserve"> 'Others' have higher number of accounts becuause it has a lot of </t>
    </r>
    <r>
      <rPr>
        <sz val="16"/>
        <color rgb="FF0943E7"/>
        <rFont val="Calibri"/>
        <family val="2"/>
        <scheme val="minor"/>
      </rPr>
      <t>unspecified purposes.</t>
    </r>
  </si>
  <si>
    <r>
      <t xml:space="preserve">Income band '&gt;=125000' have </t>
    </r>
    <r>
      <rPr>
        <sz val="16"/>
        <color rgb="FF0943E7"/>
        <rFont val="Calibri"/>
        <family val="2"/>
        <scheme val="minor"/>
      </rPr>
      <t>highest average balance</t>
    </r>
    <r>
      <rPr>
        <sz val="16"/>
        <color theme="1"/>
        <rFont val="Calibri"/>
        <family val="2"/>
        <scheme val="minor"/>
      </rPr>
      <t xml:space="preserve"> although it has not higher number of accounts. </t>
    </r>
  </si>
  <si>
    <r>
      <t>The interest rate</t>
    </r>
    <r>
      <rPr>
        <sz val="16"/>
        <color rgb="FF0943E7"/>
        <rFont val="Calibri"/>
        <family val="2"/>
        <scheme val="minor"/>
      </rPr>
      <t xml:space="preserve"> adjustment is according to risk</t>
    </r>
    <r>
      <rPr>
        <sz val="16"/>
        <color theme="1"/>
        <rFont val="Calibri"/>
        <family val="2"/>
        <scheme val="minor"/>
      </rPr>
      <t xml:space="preserve"> and unceratainity associated with each loan. </t>
    </r>
  </si>
  <si>
    <r>
      <t xml:space="preserve">Grade </t>
    </r>
    <r>
      <rPr>
        <sz val="16"/>
        <color rgb="FF0943E7"/>
        <rFont val="Calibri"/>
        <family val="2"/>
        <scheme val="minor"/>
      </rPr>
      <t>'D' to  'G' have higher bad rate</t>
    </r>
    <r>
      <rPr>
        <sz val="16"/>
        <color theme="1"/>
        <rFont val="Calibri"/>
        <family val="2"/>
        <scheme val="minor"/>
      </rPr>
      <t xml:space="preserve"> in the over all portfolio which might require higher collection effort.</t>
    </r>
  </si>
  <si>
    <r>
      <rPr>
        <sz val="16"/>
        <color rgb="FF0943E7"/>
        <rFont val="Calibri"/>
        <family val="2"/>
        <scheme val="minor"/>
      </rPr>
      <t>More than 50% of the accounts captured by debt consolidation</t>
    </r>
    <r>
      <rPr>
        <sz val="16"/>
        <color theme="1"/>
        <rFont val="Calibri"/>
        <family val="2"/>
        <scheme val="minor"/>
      </rPr>
      <t xml:space="preserve">, high potential of revenue and porfitablity. </t>
    </r>
  </si>
  <si>
    <t xml:space="preserve">Lending club is founded in 2007 so In the first 8 years, there is very low number of acquisition </t>
  </si>
  <si>
    <r>
      <t xml:space="preserve">Acquisition is increasing  but </t>
    </r>
    <r>
      <rPr>
        <sz val="16"/>
        <color rgb="FF0943E7"/>
        <rFont val="Calibri"/>
        <family val="2"/>
        <scheme val="minor"/>
      </rPr>
      <t>very less increament in loan amount</t>
    </r>
    <r>
      <rPr>
        <sz val="16"/>
        <color theme="1"/>
        <rFont val="Calibri"/>
        <family val="2"/>
        <scheme val="minor"/>
      </rPr>
      <t xml:space="preserve"> till 2017.</t>
    </r>
  </si>
  <si>
    <r>
      <t xml:space="preserve">The vast majority of borrowers have been employed for </t>
    </r>
    <r>
      <rPr>
        <sz val="16"/>
        <color rgb="FF0943E7"/>
        <rFont val="Calibri"/>
        <family val="2"/>
        <scheme val="minor"/>
      </rPr>
      <t>at least 10 years</t>
    </r>
    <r>
      <rPr>
        <sz val="16"/>
        <color theme="1"/>
        <rFont val="Calibri"/>
        <family val="2"/>
        <scheme val="minor"/>
      </rPr>
      <t xml:space="preserve"> .</t>
    </r>
  </si>
  <si>
    <r>
      <t xml:space="preserve">Years till 2016 there is </t>
    </r>
    <r>
      <rPr>
        <sz val="16"/>
        <color rgb="FF0943E7"/>
        <rFont val="Calibri"/>
        <family val="2"/>
        <scheme val="minor"/>
      </rPr>
      <t>high number of closer and bad rate</t>
    </r>
    <r>
      <rPr>
        <sz val="16"/>
        <color theme="1"/>
        <rFont val="Calibri"/>
        <family val="2"/>
        <scheme val="minor"/>
      </rPr>
      <t xml:space="preserve"> as those loans are already matured.</t>
    </r>
  </si>
  <si>
    <r>
      <t xml:space="preserve">In last three years, the borrower of this band seems more risky as their </t>
    </r>
    <r>
      <rPr>
        <sz val="16"/>
        <color rgb="FF0943E7"/>
        <rFont val="Calibri"/>
        <family val="2"/>
        <scheme val="minor"/>
      </rPr>
      <t>utilization is very high.</t>
    </r>
  </si>
  <si>
    <r>
      <t>This dataset contains data of loans issued between 2007 to 2018.</t>
    </r>
    <r>
      <rPr>
        <sz val="16"/>
        <color rgb="FF0943E7"/>
        <rFont val="Calibri"/>
        <family val="2"/>
        <scheme val="minor"/>
      </rPr>
      <t xml:space="preserve"> </t>
    </r>
  </si>
  <si>
    <t>In  2018, delinquency rate is  fallen .</t>
  </si>
  <si>
    <r>
      <t>A Comman trend in demographics (Term, Grade, Purpose, Income, interest rate).</t>
    </r>
    <r>
      <rPr>
        <sz val="16"/>
        <color rgb="FF0943E7"/>
        <rFont val="Calibri"/>
        <family val="2"/>
        <scheme val="minor"/>
      </rPr>
      <t xml:space="preserve"> Delinquency and bad rate both are increasing.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</si>
</sst>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u/>
      <sz val="16"/>
      <color rgb="FF00B0F0"/>
      <name val="Calibri"/>
      <family val="2"/>
      <scheme val="minor"/>
    </font>
    <font>
      <sz val="16"/>
      <color rgb="FF0943E7"/>
      <name val="Calibri"/>
      <family val="2"/>
      <scheme val="minor"/>
    </font>
    <font>
      <b/>
      <sz val="16"/>
      <color rgb="FF0943E7"/>
      <name val="Calibri"/>
      <family val="2"/>
      <scheme val="minor"/>
    </font>
    <font>
      <b/>
      <sz val="28"/>
      <color rgb="FF0070C0"/>
      <name val="Arial"/>
      <family val="2"/>
    </font>
    <font>
      <b/>
      <sz val="28"/>
      <color rgb="FF0070C0"/>
      <name val="Calibri"/>
      <family val="2"/>
      <scheme val="minor"/>
    </font>
    <font>
      <sz val="16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2" fontId="0" fillId="0" borderId="1" xfId="0" applyNumberFormat="1" applyBorder="1"/>
    <xf numFmtId="1" fontId="0" fillId="0" borderId="1" xfId="0" applyNumberFormat="1" applyBorder="1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3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9" fontId="0" fillId="0" borderId="1" xfId="2" applyFont="1" applyBorder="1"/>
    <xf numFmtId="166" fontId="0" fillId="0" borderId="1" xfId="2" applyNumberFormat="1" applyFont="1" applyBorder="1"/>
    <xf numFmtId="10" fontId="0" fillId="0" borderId="1" xfId="2" applyNumberFormat="1" applyFont="1" applyBorder="1"/>
    <xf numFmtId="9" fontId="0" fillId="0" borderId="1" xfId="2" applyNumberFormat="1" applyFont="1" applyBorder="1"/>
    <xf numFmtId="4" fontId="0" fillId="0" borderId="2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vertical="center" wrapText="1"/>
    </xf>
    <xf numFmtId="4" fontId="0" fillId="0" borderId="8" xfId="0" applyNumberFormat="1" applyBorder="1" applyAlignment="1">
      <alignment vertical="center"/>
    </xf>
    <xf numFmtId="2" fontId="0" fillId="0" borderId="7" xfId="0" applyNumberFormat="1" applyBorder="1"/>
    <xf numFmtId="1" fontId="0" fillId="0" borderId="7" xfId="0" applyNumberFormat="1" applyBorder="1"/>
    <xf numFmtId="0" fontId="0" fillId="0" borderId="1" xfId="0" applyFill="1" applyBorder="1" applyAlignment="1">
      <alignment vertical="center" wrapText="1"/>
    </xf>
    <xf numFmtId="4" fontId="0" fillId="0" borderId="1" xfId="0" applyNumberFormat="1" applyBorder="1" applyAlignment="1">
      <alignment vertical="center"/>
    </xf>
    <xf numFmtId="4" fontId="0" fillId="0" borderId="1" xfId="0" applyNumberFormat="1" applyBorder="1"/>
    <xf numFmtId="4" fontId="0" fillId="0" borderId="7" xfId="0" applyNumberFormat="1" applyBorder="1"/>
    <xf numFmtId="164" fontId="0" fillId="0" borderId="0" xfId="0" applyNumberFormat="1"/>
    <xf numFmtId="3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164" fontId="0" fillId="0" borderId="0" xfId="1" applyNumberFormat="1" applyFont="1" applyBorder="1"/>
    <xf numFmtId="2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 applyBorder="1"/>
    <xf numFmtId="10" fontId="0" fillId="0" borderId="0" xfId="2" applyNumberFormat="1" applyFont="1" applyBorder="1"/>
    <xf numFmtId="0" fontId="4" fillId="0" borderId="0" xfId="0" applyFont="1" applyBorder="1" applyAlignment="1">
      <alignment horizontal="center" vertical="top"/>
    </xf>
    <xf numFmtId="10" fontId="0" fillId="0" borderId="2" xfId="2" applyNumberFormat="1" applyFont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2" fillId="2" borderId="1" xfId="0" applyFont="1" applyFill="1" applyBorder="1" applyAlignment="1">
      <alignment vertical="center"/>
    </xf>
    <xf numFmtId="0" fontId="6" fillId="0" borderId="0" xfId="0" applyFont="1"/>
    <xf numFmtId="1" fontId="0" fillId="0" borderId="3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0" xfId="2" applyNumberFormat="1" applyFont="1" applyBorder="1" applyAlignment="1">
      <alignment vertical="center" wrapText="1"/>
    </xf>
    <xf numFmtId="10" fontId="0" fillId="0" borderId="0" xfId="2" applyNumberFormat="1" applyFont="1"/>
    <xf numFmtId="0" fontId="0" fillId="0" borderId="0" xfId="0" applyAlignment="1">
      <alignment horizontal="center" vertical="center"/>
    </xf>
    <xf numFmtId="9" fontId="0" fillId="0" borderId="0" xfId="2" applyFont="1"/>
    <xf numFmtId="166" fontId="0" fillId="0" borderId="0" xfId="0" applyNumberFormat="1"/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/>
    <xf numFmtId="0" fontId="8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11" fillId="0" borderId="0" xfId="0" quotePrefix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20" fillId="3" borderId="0" xfId="0" applyFont="1" applyFill="1" applyBorder="1" applyAlignment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9" fillId="3" borderId="12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9" fillId="3" borderId="17" xfId="0" applyFont="1" applyFill="1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6" xfId="0" applyBorder="1" applyAlignment="1">
      <alignment horizontal="left"/>
    </xf>
    <xf numFmtId="0" fontId="20" fillId="3" borderId="17" xfId="0" applyFont="1" applyFill="1" applyBorder="1" applyAlignment="1"/>
    <xf numFmtId="0" fontId="15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3">
    <cellStyle name="Comma 2" xfId="1" xr:uid="{71F71372-4CD1-4734-9989-069853C26708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943E7"/>
      <color rgb="FF007033"/>
      <color rgb="FF4DD608"/>
      <color rgb="FF3309E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View'!$G$5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View'!$B$6:$B$7</c:f>
              <c:strCache>
                <c:ptCount val="2"/>
                <c:pt idx="0">
                  <c:v> 36 months</c:v>
                </c:pt>
                <c:pt idx="1">
                  <c:v> 60 months</c:v>
                </c:pt>
              </c:strCache>
            </c:strRef>
          </c:cat>
          <c:val>
            <c:numRef>
              <c:f>'Portfolio View'!$G$6:$G$7</c:f>
              <c:numCache>
                <c:formatCode>0%</c:formatCode>
                <c:ptCount val="2"/>
                <c:pt idx="0">
                  <c:v>0.71207006070772005</c:v>
                </c:pt>
                <c:pt idx="1">
                  <c:v>0.28792993929228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A-4880-B49B-98781794AB0D}"/>
            </c:ext>
          </c:extLst>
        </c:ser>
        <c:ser>
          <c:idx val="1"/>
          <c:order val="1"/>
          <c:tx>
            <c:strRef>
              <c:f>'Portfolio View'!$H$5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View'!$B$6:$B$7</c:f>
              <c:strCache>
                <c:ptCount val="2"/>
                <c:pt idx="0">
                  <c:v> 36 months</c:v>
                </c:pt>
                <c:pt idx="1">
                  <c:v> 60 months</c:v>
                </c:pt>
              </c:strCache>
            </c:strRef>
          </c:cat>
          <c:val>
            <c:numRef>
              <c:f>'Portfolio View'!$H$6:$H$7</c:f>
              <c:numCache>
                <c:formatCode>0%</c:formatCode>
                <c:ptCount val="2"/>
                <c:pt idx="0">
                  <c:v>0.49421410177866854</c:v>
                </c:pt>
                <c:pt idx="1">
                  <c:v>0.50578589822133158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A-4880-B49B-98781794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7896111"/>
        <c:axId val="1047898991"/>
      </c:barChart>
      <c:catAx>
        <c:axId val="99789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98991"/>
        <c:crosses val="autoZero"/>
        <c:auto val="1"/>
        <c:lblAlgn val="ctr"/>
        <c:lblOffset val="100"/>
        <c:noMultiLvlLbl val="0"/>
      </c:catAx>
      <c:valAx>
        <c:axId val="10478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9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View'!$C$56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View'!$B$57:$B$60</c:f>
              <c:strCache>
                <c:ptCount val="4"/>
                <c:pt idx="0">
                  <c:v>debt_consolidation</c:v>
                </c:pt>
                <c:pt idx="1">
                  <c:v>credit_card</c:v>
                </c:pt>
                <c:pt idx="2">
                  <c:v>home_improvement</c:v>
                </c:pt>
                <c:pt idx="3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View'!$C$57:$C$92</c15:sqref>
                  </c15:fullRef>
                </c:ext>
              </c:extLst>
              <c:f>'Portfolio View'!$C$57:$C$60</c:f>
              <c:numCache>
                <c:formatCode>General</c:formatCode>
                <c:ptCount val="4"/>
                <c:pt idx="0">
                  <c:v>1277877</c:v>
                </c:pt>
                <c:pt idx="1">
                  <c:v>516971</c:v>
                </c:pt>
                <c:pt idx="2">
                  <c:v>150457</c:v>
                </c:pt>
                <c:pt idx="3">
                  <c:v>315363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3-4F9A-A263-506F1E4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0641055"/>
        <c:axId val="2056435775"/>
      </c:barChart>
      <c:lineChart>
        <c:grouping val="standard"/>
        <c:varyColors val="0"/>
        <c:ser>
          <c:idx val="1"/>
          <c:order val="1"/>
          <c:tx>
            <c:strRef>
              <c:f>'Portfolio View'!$E$56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View'!$B$57:$B$60</c:f>
              <c:strCache>
                <c:ptCount val="4"/>
                <c:pt idx="0">
                  <c:v>debt_consolidation</c:v>
                </c:pt>
                <c:pt idx="1">
                  <c:v>credit_card</c:v>
                </c:pt>
                <c:pt idx="2">
                  <c:v>home_improvement</c:v>
                </c:pt>
                <c:pt idx="3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View'!$E$57:$E$92</c15:sqref>
                  </c15:fullRef>
                </c:ext>
              </c:extLst>
              <c:f>'Portfolio View'!$E$57:$E$60</c:f>
              <c:numCache>
                <c:formatCode>0.00</c:formatCode>
                <c:ptCount val="4"/>
                <c:pt idx="0">
                  <c:v>587.22979569999995</c:v>
                </c:pt>
                <c:pt idx="1">
                  <c:v>243.11564250000001</c:v>
                </c:pt>
                <c:pt idx="2">
                  <c:v>65.889471200000003</c:v>
                </c:pt>
                <c:pt idx="3">
                  <c:v>108.92429399999999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3-4F9A-A263-506F1E4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63055"/>
        <c:axId val="313362431"/>
      </c:lineChart>
      <c:catAx>
        <c:axId val="3106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35775"/>
        <c:crosses val="autoZero"/>
        <c:auto val="1"/>
        <c:lblAlgn val="ctr"/>
        <c:lblOffset val="100"/>
        <c:noMultiLvlLbl val="0"/>
      </c:catAx>
      <c:valAx>
        <c:axId val="20564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41055"/>
        <c:crosses val="autoZero"/>
        <c:crossBetween val="between"/>
      </c:valAx>
      <c:valAx>
        <c:axId val="3133624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3055"/>
        <c:crosses val="max"/>
        <c:crossBetween val="between"/>
      </c:valAx>
      <c:catAx>
        <c:axId val="310563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3362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View'!$G$56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View'!$B$57:$B$60</c:f>
              <c:strCache>
                <c:ptCount val="4"/>
                <c:pt idx="0">
                  <c:v>debt_consolidation</c:v>
                </c:pt>
                <c:pt idx="1">
                  <c:v>credit_card</c:v>
                </c:pt>
                <c:pt idx="2">
                  <c:v>home_improvement</c:v>
                </c:pt>
                <c:pt idx="3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View'!$G$57:$G$92</c15:sqref>
                  </c15:fullRef>
                </c:ext>
              </c:extLst>
              <c:f>'Portfolio View'!$G$57:$G$60</c:f>
              <c:numCache>
                <c:formatCode>0.00%</c:formatCode>
                <c:ptCount val="4"/>
                <c:pt idx="0">
                  <c:v>0.56526522249175903</c:v>
                </c:pt>
                <c:pt idx="1">
                  <c:v>0.22868063775839709</c:v>
                </c:pt>
                <c:pt idx="2">
                  <c:v>6.6554222026409898E-2</c:v>
                </c:pt>
                <c:pt idx="3">
                  <c:v>0.13949991772343395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5-472F-ADE5-36A36709B548}"/>
            </c:ext>
          </c:extLst>
        </c:ser>
        <c:ser>
          <c:idx val="1"/>
          <c:order val="1"/>
          <c:tx>
            <c:strRef>
              <c:f>'Portfolio View'!$H$56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View'!$B$57:$B$60</c:f>
              <c:strCache>
                <c:ptCount val="4"/>
                <c:pt idx="0">
                  <c:v>debt_consolidation</c:v>
                </c:pt>
                <c:pt idx="1">
                  <c:v>credit_card</c:v>
                </c:pt>
                <c:pt idx="2">
                  <c:v>home_improvement</c:v>
                </c:pt>
                <c:pt idx="3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View'!$H$57:$H$92</c15:sqref>
                  </c15:fullRef>
                </c:ext>
              </c:extLst>
              <c:f>'Portfolio View'!$H$57:$H$60</c:f>
              <c:numCache>
                <c:formatCode>0.00%</c:formatCode>
                <c:ptCount val="4"/>
                <c:pt idx="0">
                  <c:v>0.58421570803278389</c:v>
                </c:pt>
                <c:pt idx="1">
                  <c:v>0.2418677973376252</c:v>
                </c:pt>
                <c:pt idx="2">
                  <c:v>6.5551278819440395E-2</c:v>
                </c:pt>
                <c:pt idx="3">
                  <c:v>0.10836521581015053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72F-ADE5-36A36709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1073392"/>
        <c:axId val="1186387152"/>
      </c:barChart>
      <c:catAx>
        <c:axId val="12610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7152"/>
        <c:crosses val="autoZero"/>
        <c:auto val="1"/>
        <c:lblAlgn val="ctr"/>
        <c:lblOffset val="100"/>
        <c:noMultiLvlLbl val="0"/>
      </c:catAx>
      <c:valAx>
        <c:axId val="11863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View'!$G$145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View'!$B$146:$B$149</c:f>
              <c:strCache>
                <c:ptCount val="4"/>
                <c:pt idx="0">
                  <c:v>&lt; 50000</c:v>
                </c:pt>
                <c:pt idx="1">
                  <c:v>&gt;=50000 -&lt; 100000</c:v>
                </c:pt>
                <c:pt idx="2">
                  <c:v>&gt;=100000 -&lt; 150000</c:v>
                </c:pt>
                <c:pt idx="3">
                  <c:v>&gt;=150000 </c:v>
                </c:pt>
              </c:strCache>
            </c:strRef>
          </c:cat>
          <c:val>
            <c:numRef>
              <c:f>'Portfolio View'!$G$146:$G$149</c:f>
              <c:numCache>
                <c:formatCode>0.0%</c:formatCode>
                <c:ptCount val="4"/>
                <c:pt idx="0">
                  <c:v>0.29044379802783954</c:v>
                </c:pt>
                <c:pt idx="1">
                  <c:v>0.47135713868644136</c:v>
                </c:pt>
                <c:pt idx="2">
                  <c:v>0.14947174905824295</c:v>
                </c:pt>
                <c:pt idx="3">
                  <c:v>8.87255448389591E-2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3-4058-B84E-E6D3BDB560A4}"/>
            </c:ext>
          </c:extLst>
        </c:ser>
        <c:ser>
          <c:idx val="1"/>
          <c:order val="1"/>
          <c:tx>
            <c:strRef>
              <c:f>'Portfolio View'!$H$145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View'!$B$146:$B$149</c:f>
              <c:strCache>
                <c:ptCount val="4"/>
                <c:pt idx="0">
                  <c:v>&lt; 50000</c:v>
                </c:pt>
                <c:pt idx="1">
                  <c:v>&gt;=50000 -&lt; 100000</c:v>
                </c:pt>
                <c:pt idx="2">
                  <c:v>&gt;=100000 -&lt; 150000</c:v>
                </c:pt>
                <c:pt idx="3">
                  <c:v>&gt;=150000 </c:v>
                </c:pt>
              </c:strCache>
            </c:strRef>
          </c:cat>
          <c:val>
            <c:numRef>
              <c:f>'Portfolio View'!$H$146:$H$149</c:f>
              <c:numCache>
                <c:formatCode>0.0%</c:formatCode>
                <c:ptCount val="4"/>
                <c:pt idx="0">
                  <c:v>0.15033796110475031</c:v>
                </c:pt>
                <c:pt idx="1">
                  <c:v>0.42829724040693329</c:v>
                </c:pt>
                <c:pt idx="2">
                  <c:v>0.21716833617305945</c:v>
                </c:pt>
                <c:pt idx="3">
                  <c:v>0.20419646231525693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3-4058-B84E-E6D3BDB5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900367"/>
        <c:axId val="2004674751"/>
      </c:barChart>
      <c:catAx>
        <c:axId val="45590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74751"/>
        <c:crosses val="autoZero"/>
        <c:auto val="1"/>
        <c:lblAlgn val="ctr"/>
        <c:lblOffset val="100"/>
        <c:noMultiLvlLbl val="0"/>
      </c:catAx>
      <c:valAx>
        <c:axId val="20046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0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Rate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View'!$C$171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View'!$B$172:$B$181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'Portfolio View'!$C$172:$C$181</c:f>
              <c:numCache>
                <c:formatCode>General</c:formatCode>
                <c:ptCount val="10"/>
                <c:pt idx="0">
                  <c:v>295174</c:v>
                </c:pt>
                <c:pt idx="1">
                  <c:v>232945</c:v>
                </c:pt>
                <c:pt idx="2">
                  <c:v>311315</c:v>
                </c:pt>
                <c:pt idx="3">
                  <c:v>207467</c:v>
                </c:pt>
                <c:pt idx="4">
                  <c:v>184832</c:v>
                </c:pt>
                <c:pt idx="5">
                  <c:v>194719</c:v>
                </c:pt>
                <c:pt idx="6">
                  <c:v>211908</c:v>
                </c:pt>
                <c:pt idx="7">
                  <c:v>197453</c:v>
                </c:pt>
                <c:pt idx="8">
                  <c:v>173227</c:v>
                </c:pt>
                <c:pt idx="9">
                  <c:v>251628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4FC9-BBC5-48C7A4FA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28255"/>
        <c:axId val="2093829103"/>
      </c:barChart>
      <c:lineChart>
        <c:grouping val="standard"/>
        <c:varyColors val="0"/>
        <c:ser>
          <c:idx val="1"/>
          <c:order val="1"/>
          <c:tx>
            <c:strRef>
              <c:f>'Portfolio View'!$E$171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'Portfolio View'!$B$172:$B$181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'Portfolio View'!$E$172:$E$181</c:f>
              <c:numCache>
                <c:formatCode>0.00</c:formatCode>
                <c:ptCount val="10"/>
                <c:pt idx="0">
                  <c:v>143.69856970000001</c:v>
                </c:pt>
                <c:pt idx="1">
                  <c:v>78.703446400000004</c:v>
                </c:pt>
                <c:pt idx="2">
                  <c:v>158.871061</c:v>
                </c:pt>
                <c:pt idx="3">
                  <c:v>90.479692099999994</c:v>
                </c:pt>
                <c:pt idx="4">
                  <c:v>67.383926400000007</c:v>
                </c:pt>
                <c:pt idx="5">
                  <c:v>71.738730599999997</c:v>
                </c:pt>
                <c:pt idx="6">
                  <c:v>110.39312459999999</c:v>
                </c:pt>
                <c:pt idx="7">
                  <c:v>85.066858199999999</c:v>
                </c:pt>
                <c:pt idx="8">
                  <c:v>68.636220699999996</c:v>
                </c:pt>
                <c:pt idx="9">
                  <c:v>130.1875737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F-4FC9-BBC5-48C7A4FA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49855"/>
        <c:axId val="2093827855"/>
      </c:lineChart>
      <c:catAx>
        <c:axId val="4448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103"/>
        <c:crosses val="autoZero"/>
        <c:auto val="1"/>
        <c:lblAlgn val="ctr"/>
        <c:lblOffset val="100"/>
        <c:noMultiLvlLbl val="0"/>
      </c:catAx>
      <c:valAx>
        <c:axId val="20938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8255"/>
        <c:crosses val="autoZero"/>
        <c:crossBetween val="between"/>
      </c:valAx>
      <c:valAx>
        <c:axId val="20938278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9855"/>
        <c:crosses val="max"/>
        <c:crossBetween val="between"/>
      </c:valAx>
      <c:catAx>
        <c:axId val="44484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3827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Rate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View'!$G$171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View'!$B$172:$B$181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'Portfolio View'!$G$172:$G$181</c:f>
              <c:numCache>
                <c:formatCode>0.0%</c:formatCode>
                <c:ptCount val="10"/>
                <c:pt idx="0">
                  <c:v>0.13056937153089263</c:v>
                </c:pt>
                <c:pt idx="1">
                  <c:v>0.10304255202444587</c:v>
                </c:pt>
                <c:pt idx="2">
                  <c:v>0.1377092965442073</c:v>
                </c:pt>
                <c:pt idx="3">
                  <c:v>9.1772431865271675E-2</c:v>
                </c:pt>
                <c:pt idx="4">
                  <c:v>8.1759904594571164E-2</c:v>
                </c:pt>
                <c:pt idx="5">
                  <c:v>8.6133390661521286E-2</c:v>
                </c:pt>
                <c:pt idx="6">
                  <c:v>9.3736895466295808E-2</c:v>
                </c:pt>
                <c:pt idx="7">
                  <c:v>8.7342767712906097E-2</c:v>
                </c:pt>
                <c:pt idx="8">
                  <c:v>7.6626466159559911E-2</c:v>
                </c:pt>
                <c:pt idx="9">
                  <c:v>0.11130692344032826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D-4DD4-8055-322E91703903}"/>
            </c:ext>
          </c:extLst>
        </c:ser>
        <c:ser>
          <c:idx val="1"/>
          <c:order val="1"/>
          <c:tx>
            <c:strRef>
              <c:f>'Portfolio View'!$H$171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View'!$B$172:$B$181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'Portfolio View'!$H$172:$H$181</c:f>
              <c:numCache>
                <c:formatCode>0.0%</c:formatCode>
                <c:ptCount val="10"/>
                <c:pt idx="0">
                  <c:v>0.14296100479797885</c:v>
                </c:pt>
                <c:pt idx="1">
                  <c:v>7.8299483438824174E-2</c:v>
                </c:pt>
                <c:pt idx="2">
                  <c:v>0.15805561990837957</c:v>
                </c:pt>
                <c:pt idx="3">
                  <c:v>9.00152849359067E-2</c:v>
                </c:pt>
                <c:pt idx="4">
                  <c:v>6.7038063395401026E-2</c:v>
                </c:pt>
                <c:pt idx="5">
                  <c:v>0.01</c:v>
                </c:pt>
                <c:pt idx="6">
                  <c:v>0.10982650731007573</c:v>
                </c:pt>
                <c:pt idx="7">
                  <c:v>8.4630233611011282E-2</c:v>
                </c:pt>
                <c:pt idx="8">
                  <c:v>6.8283930016095604E-2</c:v>
                </c:pt>
                <c:pt idx="9">
                  <c:v>0.12951935699303571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D-4DD4-8055-322E9170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7134159"/>
        <c:axId val="2004657279"/>
      </c:barChart>
      <c:catAx>
        <c:axId val="3671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57279"/>
        <c:crosses val="autoZero"/>
        <c:auto val="1"/>
        <c:lblAlgn val="ctr"/>
        <c:lblOffset val="100"/>
        <c:noMultiLvlLbl val="0"/>
      </c:catAx>
      <c:valAx>
        <c:axId val="20046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Rate Band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View'!$C$202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View'!$B$203:$B$207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&gt;=21%-&lt;31%</c:v>
                </c:pt>
                <c:pt idx="4">
                  <c:v>&gt;=31%</c:v>
                </c:pt>
              </c:strCache>
            </c:strRef>
          </c:cat>
          <c:val>
            <c:numRef>
              <c:f>'Portfolio View'!$C$203:$C$207</c:f>
              <c:numCache>
                <c:formatCode>General</c:formatCode>
                <c:ptCount val="5"/>
                <c:pt idx="0">
                  <c:v>650690</c:v>
                </c:pt>
                <c:pt idx="1">
                  <c:v>925167</c:v>
                </c:pt>
                <c:pt idx="2">
                  <c:v>507001</c:v>
                </c:pt>
                <c:pt idx="3">
                  <c:v>128737</c:v>
                </c:pt>
                <c:pt idx="4">
                  <c:v>49073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D-441B-8D51-E10A2EF6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01999"/>
        <c:axId val="135199151"/>
      </c:barChart>
      <c:lineChart>
        <c:grouping val="standard"/>
        <c:varyColors val="0"/>
        <c:ser>
          <c:idx val="1"/>
          <c:order val="1"/>
          <c:tx>
            <c:strRef>
              <c:f>'Portfolio View'!$E$202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'Portfolio View'!$B$203:$B$207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&gt;=21%-&lt;31%</c:v>
                </c:pt>
                <c:pt idx="4">
                  <c:v>&gt;=31%</c:v>
                </c:pt>
              </c:strCache>
            </c:strRef>
          </c:cat>
          <c:val>
            <c:numRef>
              <c:f>'Portfolio View'!$E$203:$E$207</c:f>
              <c:numCache>
                <c:formatCode>0.00</c:formatCode>
                <c:ptCount val="5"/>
                <c:pt idx="0">
                  <c:v>281.61654770000001</c:v>
                </c:pt>
                <c:pt idx="1">
                  <c:v>395.00400089999999</c:v>
                </c:pt>
                <c:pt idx="2">
                  <c:v>234.75791369999999</c:v>
                </c:pt>
                <c:pt idx="3">
                  <c:v>59.114713899999998</c:v>
                </c:pt>
                <c:pt idx="4">
                  <c:v>34.6660276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D-441B-8D51-E10A2EF6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58351"/>
        <c:axId val="135196239"/>
      </c:lineChart>
      <c:catAx>
        <c:axId val="13130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9151"/>
        <c:crosses val="autoZero"/>
        <c:auto val="1"/>
        <c:lblAlgn val="ctr"/>
        <c:lblOffset val="100"/>
        <c:noMultiLvlLbl val="0"/>
      </c:catAx>
      <c:valAx>
        <c:axId val="1351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1999"/>
        <c:crosses val="autoZero"/>
        <c:crossBetween val="between"/>
      </c:valAx>
      <c:valAx>
        <c:axId val="135196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58351"/>
        <c:crosses val="max"/>
        <c:crossBetween val="between"/>
      </c:valAx>
      <c:catAx>
        <c:axId val="1891058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196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Rate Band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View'!$G$202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View'!$B$203:$B$207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&gt;=21%-&lt;31%</c:v>
                </c:pt>
                <c:pt idx="4">
                  <c:v>&gt;=31%</c:v>
                </c:pt>
              </c:strCache>
            </c:strRef>
          </c:cat>
          <c:val>
            <c:numRef>
              <c:f>'Portfolio View'!$G$203:$G$207</c:f>
              <c:numCache>
                <c:formatCode>0.0%</c:formatCode>
                <c:ptCount val="5"/>
                <c:pt idx="0">
                  <c:v>0.28783085353532673</c:v>
                </c:pt>
                <c:pt idx="1">
                  <c:v>0.4092449665320162</c:v>
                </c:pt>
                <c:pt idx="2">
                  <c:v>0.22427043687971873</c:v>
                </c:pt>
                <c:pt idx="3">
                  <c:v>5.6946442378978251E-2</c:v>
                </c:pt>
                <c:pt idx="4">
                  <c:v>2.1707300673960084E-2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8-4DB9-8148-495A4B9DC588}"/>
            </c:ext>
          </c:extLst>
        </c:ser>
        <c:ser>
          <c:idx val="1"/>
          <c:order val="1"/>
          <c:tx>
            <c:strRef>
              <c:f>'Portfolio View'!$H$202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View'!$B$203:$B$207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&gt;=21%-&lt;31%</c:v>
                </c:pt>
                <c:pt idx="4">
                  <c:v>&gt;=31%</c:v>
                </c:pt>
              </c:strCache>
            </c:strRef>
          </c:cat>
          <c:val>
            <c:numRef>
              <c:f>'Portfolio View'!$H$203:$H$207</c:f>
              <c:numCache>
                <c:formatCode>0.0%</c:formatCode>
                <c:ptCount val="5"/>
                <c:pt idx="0">
                  <c:v>0.2801710879583551</c:v>
                </c:pt>
                <c:pt idx="1">
                  <c:v>0.39297655476534371</c:v>
                </c:pt>
                <c:pt idx="2">
                  <c:v>0.23355296634851347</c:v>
                </c:pt>
                <c:pt idx="3">
                  <c:v>5.8811294446210194E-2</c:v>
                </c:pt>
                <c:pt idx="4">
                  <c:v>3.4488096481577482E-2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8-4DB9-8148-495A4B9D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3780655"/>
        <c:axId val="2004672671"/>
      </c:barChart>
      <c:catAx>
        <c:axId val="4037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72671"/>
        <c:crosses val="autoZero"/>
        <c:auto val="1"/>
        <c:lblAlgn val="ctr"/>
        <c:lblOffset val="100"/>
        <c:noMultiLvlLbl val="0"/>
      </c:catAx>
      <c:valAx>
        <c:axId val="20046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Average balance -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View'!$F$5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View'!$B$6:$B$7</c:f>
              <c:strCache>
                <c:ptCount val="2"/>
                <c:pt idx="0">
                  <c:v> 36 months</c:v>
                </c:pt>
                <c:pt idx="1">
                  <c:v> 60 months</c:v>
                </c:pt>
              </c:strCache>
            </c:strRef>
          </c:cat>
          <c:val>
            <c:numRef>
              <c:f>'Portfolio View'!$F$6:$F$7</c:f>
              <c:numCache>
                <c:formatCode>0</c:formatCode>
                <c:ptCount val="2"/>
                <c:pt idx="0">
                  <c:v>3085.9612903586512</c:v>
                </c:pt>
                <c:pt idx="1">
                  <c:v>7810.4841929963095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8-4FEC-BEEA-CEC24204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0743375"/>
        <c:axId val="218119087"/>
      </c:barChart>
      <c:catAx>
        <c:axId val="37074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9087"/>
        <c:crosses val="autoZero"/>
        <c:auto val="1"/>
        <c:lblAlgn val="ctr"/>
        <c:lblOffset val="100"/>
        <c:noMultiLvlLbl val="0"/>
      </c:catAx>
      <c:valAx>
        <c:axId val="2181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balance - </a:t>
            </a:r>
            <a:r>
              <a:rPr lang="en-US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View'!$F$28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'Portfolio View'!$F$29:$F$35</c:f>
              <c:numCache>
                <c:formatCode>0</c:formatCode>
                <c:ptCount val="7"/>
                <c:pt idx="0">
                  <c:v>4893.0555415713106</c:v>
                </c:pt>
                <c:pt idx="1">
                  <c:v>4256.8406105278073</c:v>
                </c:pt>
                <c:pt idx="2">
                  <c:v>4621.5288614928322</c:v>
                </c:pt>
                <c:pt idx="3">
                  <c:v>4460.8705182107369</c:v>
                </c:pt>
                <c:pt idx="4">
                  <c:v>3572.4556654059675</c:v>
                </c:pt>
                <c:pt idx="5">
                  <c:v>3083.3723923444977</c:v>
                </c:pt>
                <c:pt idx="6">
                  <c:v>3551.0396942800789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8-4B55-B91D-5A5CC88E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749711"/>
        <c:axId val="218118255"/>
      </c:barChart>
      <c:catAx>
        <c:axId val="3997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8255"/>
        <c:crosses val="autoZero"/>
        <c:auto val="1"/>
        <c:lblAlgn val="ctr"/>
        <c:lblOffset val="100"/>
        <c:noMultiLvlLbl val="0"/>
      </c:catAx>
      <c:valAx>
        <c:axId val="2181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4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balance - </a:t>
            </a:r>
            <a:r>
              <a:rPr lang="en-US"/>
              <a:t>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View'!$F$56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View'!$B$57:$B$60</c:f>
              <c:strCache>
                <c:ptCount val="4"/>
                <c:pt idx="0">
                  <c:v>debt_consolidation</c:v>
                </c:pt>
                <c:pt idx="1">
                  <c:v>credit_card</c:v>
                </c:pt>
                <c:pt idx="2">
                  <c:v>home_improvement</c:v>
                </c:pt>
                <c:pt idx="3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View'!$F$57:$F$92</c15:sqref>
                  </c15:fullRef>
                </c:ext>
              </c:extLst>
              <c:f>'Portfolio View'!$F$57:$F$60</c:f>
              <c:numCache>
                <c:formatCode>0</c:formatCode>
                <c:ptCount val="4"/>
                <c:pt idx="0">
                  <c:v>4595.3546053336904</c:v>
                </c:pt>
                <c:pt idx="1">
                  <c:v>4702.6940099154499</c:v>
                </c:pt>
                <c:pt idx="2">
                  <c:v>4379.2891789680771</c:v>
                </c:pt>
                <c:pt idx="3">
                  <c:v>3453.9338476612666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D-43D8-906F-10AB77C5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728911"/>
        <c:axId val="218107023"/>
      </c:barChart>
      <c:catAx>
        <c:axId val="3997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7023"/>
        <c:crosses val="autoZero"/>
        <c:auto val="1"/>
        <c:lblAlgn val="ctr"/>
        <c:lblOffset val="100"/>
        <c:noMultiLvlLbl val="0"/>
      </c:catAx>
      <c:valAx>
        <c:axId val="218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2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[1]Account_Portfolio!$C$2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[1]Account_Portfolio!$B$3:$B$4</c:f>
              <c:strCache>
                <c:ptCount val="2"/>
                <c:pt idx="0">
                  <c:v> 36 months</c:v>
                </c:pt>
                <c:pt idx="1">
                  <c:v> 60 months</c:v>
                </c:pt>
              </c:strCache>
            </c:strRef>
          </c:cat>
          <c:val>
            <c:numRef>
              <c:f>[1]Account_Portfolio!$C$3:$C$4</c:f>
              <c:numCache>
                <c:formatCode>General</c:formatCode>
                <c:ptCount val="2"/>
                <c:pt idx="0">
                  <c:v>1609754</c:v>
                </c:pt>
                <c:pt idx="1">
                  <c:v>650914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1BC-A2F7-46DD4B37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815407"/>
        <c:axId val="1574422079"/>
      </c:barChart>
      <c:lineChart>
        <c:grouping val="standard"/>
        <c:varyColors val="0"/>
        <c:ser>
          <c:idx val="1"/>
          <c:order val="1"/>
          <c:tx>
            <c:strRef>
              <c:f>[1]Account_Portfolio!$E$2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[1]Account_Portfolio!$B$3:$B$4</c:f>
              <c:strCache>
                <c:ptCount val="2"/>
                <c:pt idx="0">
                  <c:v> 36 months</c:v>
                </c:pt>
                <c:pt idx="1">
                  <c:v> 60 months</c:v>
                </c:pt>
              </c:strCache>
            </c:strRef>
          </c:cat>
          <c:val>
            <c:numRef>
              <c:f>[1]Account_Portfolio!$E$3:$E$4</c:f>
              <c:numCache>
                <c:formatCode>General</c:formatCode>
                <c:ptCount val="2"/>
                <c:pt idx="0">
                  <c:v>496.76385319795713</c:v>
                </c:pt>
                <c:pt idx="1">
                  <c:v>508.39535083098718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8-41BC-A2F7-46DD4B37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25807"/>
        <c:axId val="1574424991"/>
      </c:lineChart>
      <c:catAx>
        <c:axId val="15808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22079"/>
        <c:crosses val="autoZero"/>
        <c:auto val="1"/>
        <c:lblAlgn val="ctr"/>
        <c:lblOffset val="100"/>
        <c:noMultiLvlLbl val="0"/>
      </c:catAx>
      <c:valAx>
        <c:axId val="15744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15407"/>
        <c:crosses val="autoZero"/>
        <c:crossBetween val="between"/>
      </c:valAx>
      <c:catAx>
        <c:axId val="1580825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4424991"/>
        <c:crosses val="autoZero"/>
        <c:auto val="1"/>
        <c:lblAlgn val="ctr"/>
        <c:lblOffset val="100"/>
        <c:noMultiLvlLbl val="0"/>
      </c:catAx>
      <c:valAx>
        <c:axId val="1574424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2580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balance - </a:t>
            </a:r>
            <a:r>
              <a:rPr lang="en-US"/>
              <a:t>Purpose (Rest)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View'!$F$56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View'!$B$82:$B$92</c:f>
              <c:strCache>
                <c:ptCount val="11"/>
                <c:pt idx="0">
                  <c:v>other</c:v>
                </c:pt>
                <c:pt idx="1">
                  <c:v>major_purchase</c:v>
                </c:pt>
                <c:pt idx="2">
                  <c:v>small_business</c:v>
                </c:pt>
                <c:pt idx="3">
                  <c:v>house</c:v>
                </c:pt>
                <c:pt idx="4">
                  <c:v>medical</c:v>
                </c:pt>
                <c:pt idx="5">
                  <c:v>car</c:v>
                </c:pt>
                <c:pt idx="6">
                  <c:v>moving</c:v>
                </c:pt>
                <c:pt idx="7">
                  <c:v>vacation</c:v>
                </c:pt>
                <c:pt idx="8">
                  <c:v>renewable_energy</c:v>
                </c:pt>
                <c:pt idx="9">
                  <c:v>wedding</c:v>
                </c:pt>
                <c:pt idx="10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View'!$F$57:$F$92</c15:sqref>
                  </c15:fullRef>
                </c:ext>
              </c:extLst>
              <c:f>'Portfolio View'!$F$82:$F$92</c:f>
              <c:numCache>
                <c:formatCode>0</c:formatCode>
                <c:ptCount val="11"/>
                <c:pt idx="0">
                  <c:v>3437.3265992541596</c:v>
                </c:pt>
                <c:pt idx="1">
                  <c:v>3974.4843691148776</c:v>
                </c:pt>
                <c:pt idx="2">
                  <c:v>4016.1007712456344</c:v>
                </c:pt>
                <c:pt idx="3">
                  <c:v>3382.5256997043216</c:v>
                </c:pt>
                <c:pt idx="4">
                  <c:v>3432.9730979053011</c:v>
                </c:pt>
                <c:pt idx="5">
                  <c:v>4105.5665700483096</c:v>
                </c:pt>
                <c:pt idx="6">
                  <c:v>2418.5437252483284</c:v>
                </c:pt>
                <c:pt idx="7">
                  <c:v>1973.5374221844934</c:v>
                </c:pt>
                <c:pt idx="8">
                  <c:v>1771.9859872611464</c:v>
                </c:pt>
                <c:pt idx="9">
                  <c:v>28.171626297577856</c:v>
                </c:pt>
                <c:pt idx="10">
                  <c:v>9.6863207547169807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2-49BC-82F0-54B43992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728911"/>
        <c:axId val="218107023"/>
      </c:barChart>
      <c:catAx>
        <c:axId val="3997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7023"/>
        <c:crosses val="autoZero"/>
        <c:auto val="1"/>
        <c:lblAlgn val="ctr"/>
        <c:lblOffset val="100"/>
        <c:noMultiLvlLbl val="0"/>
      </c:catAx>
      <c:valAx>
        <c:axId val="2181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2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Balance - Income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View'!$F$113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'Portfolio View'!$F$114:$F$123</c:f>
              <c:numCache>
                <c:formatCode>0</c:formatCode>
                <c:ptCount val="10"/>
                <c:pt idx="0">
                  <c:v>1738.9171818528857</c:v>
                </c:pt>
                <c:pt idx="1">
                  <c:v>2339.5772556214133</c:v>
                </c:pt>
                <c:pt idx="2">
                  <c:v>2736.3160827039742</c:v>
                </c:pt>
                <c:pt idx="3">
                  <c:v>3050.0191229276002</c:v>
                </c:pt>
                <c:pt idx="4">
                  <c:v>3489.8099487687987</c:v>
                </c:pt>
                <c:pt idx="5">
                  <c:v>3904.675577680654</c:v>
                </c:pt>
                <c:pt idx="6">
                  <c:v>4309.7669749081424</c:v>
                </c:pt>
                <c:pt idx="7">
                  <c:v>4872.057651564176</c:v>
                </c:pt>
                <c:pt idx="8">
                  <c:v>5858.8799399737673</c:v>
                </c:pt>
                <c:pt idx="9">
                  <c:v>9111.3190852365296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4A12-BFAE-2832C0C6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88751"/>
        <c:axId val="2089199039"/>
      </c:barChart>
      <c:catAx>
        <c:axId val="2138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99039"/>
        <c:crosses val="autoZero"/>
        <c:auto val="1"/>
        <c:lblAlgn val="ctr"/>
        <c:lblOffset val="100"/>
        <c:noMultiLvlLbl val="0"/>
      </c:catAx>
      <c:valAx>
        <c:axId val="20891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Balance</a:t>
            </a:r>
            <a:r>
              <a:rPr lang="en-US" baseline="0"/>
              <a:t> - </a:t>
            </a:r>
            <a:r>
              <a:rPr lang="en-US"/>
              <a:t>Income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View'!$F$145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View'!$B$146:$B$149</c:f>
              <c:strCache>
                <c:ptCount val="4"/>
                <c:pt idx="0">
                  <c:v>&lt; 50000</c:v>
                </c:pt>
                <c:pt idx="1">
                  <c:v>&gt;=50000 -&lt; 100000</c:v>
                </c:pt>
                <c:pt idx="2">
                  <c:v>&gt;=100000 -&lt; 150000</c:v>
                </c:pt>
                <c:pt idx="3">
                  <c:v>&gt;=150000 </c:v>
                </c:pt>
              </c:strCache>
            </c:strRef>
          </c:cat>
          <c:val>
            <c:numRef>
              <c:f>'Portfolio View'!$F$146:$F$149</c:f>
              <c:numCache>
                <c:formatCode>0</c:formatCode>
                <c:ptCount val="4"/>
                <c:pt idx="0">
                  <c:v>2301.4662768791209</c:v>
                </c:pt>
                <c:pt idx="1">
                  <c:v>4040.1105987150686</c:v>
                </c:pt>
                <c:pt idx="2">
                  <c:v>6460.0436778275616</c:v>
                </c:pt>
                <c:pt idx="3">
                  <c:v>10232.873506199552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A02-9241-AABE0823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0764175"/>
        <c:axId val="218115759"/>
      </c:barChart>
      <c:catAx>
        <c:axId val="3707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5759"/>
        <c:crosses val="autoZero"/>
        <c:auto val="1"/>
        <c:lblAlgn val="ctr"/>
        <c:lblOffset val="100"/>
        <c:noMultiLvlLbl val="0"/>
      </c:catAx>
      <c:valAx>
        <c:axId val="2181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6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Balance - Interest Rate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View'!$F$171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View'!$B$172:$B$181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'Portfolio View'!$F$172:$F$181</c:f>
              <c:numCache>
                <c:formatCode>0</c:formatCode>
                <c:ptCount val="10"/>
                <c:pt idx="0">
                  <c:v>4868.2665038248624</c:v>
                </c:pt>
                <c:pt idx="1">
                  <c:v>3378.6278477752257</c:v>
                </c:pt>
                <c:pt idx="2">
                  <c:v>5103.2253826510123</c:v>
                </c:pt>
                <c:pt idx="3">
                  <c:v>4361.1606713356823</c:v>
                </c:pt>
                <c:pt idx="4">
                  <c:v>3645.6850761772853</c:v>
                </c:pt>
                <c:pt idx="5">
                  <c:v>3684.218314596932</c:v>
                </c:pt>
                <c:pt idx="6">
                  <c:v>5209.4835777790358</c:v>
                </c:pt>
                <c:pt idx="7">
                  <c:v>4308.2079380915966</c:v>
                </c:pt>
                <c:pt idx="8">
                  <c:v>3962.2126285163399</c:v>
                </c:pt>
                <c:pt idx="9">
                  <c:v>5173.8110901807431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9-4A7D-921F-595E3E14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881967"/>
        <c:axId val="2004677247"/>
      </c:barChart>
      <c:catAx>
        <c:axId val="4558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77247"/>
        <c:crosses val="autoZero"/>
        <c:auto val="1"/>
        <c:lblAlgn val="ctr"/>
        <c:lblOffset val="100"/>
        <c:noMultiLvlLbl val="0"/>
      </c:catAx>
      <c:valAx>
        <c:axId val="2004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Balance</a:t>
            </a:r>
            <a:r>
              <a:rPr lang="en-US" baseline="0"/>
              <a:t> - </a:t>
            </a:r>
            <a:r>
              <a:rPr lang="en-US"/>
              <a:t>Interest Rate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View'!$F$202</c:f>
              <c:strCache>
                <c:ptCount val="1"/>
                <c:pt idx="0">
                  <c:v>Average 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View'!$B$203:$B$207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&gt;=21%-&lt;31%</c:v>
                </c:pt>
                <c:pt idx="4">
                  <c:v>&gt;=31%</c:v>
                </c:pt>
              </c:strCache>
            </c:strRef>
          </c:cat>
          <c:val>
            <c:numRef>
              <c:f>'Portfolio View'!$F$203:$F$207</c:f>
              <c:numCache>
                <c:formatCode>0</c:formatCode>
                <c:ptCount val="5"/>
                <c:pt idx="0">
                  <c:v>4327.967967849514</c:v>
                </c:pt>
                <c:pt idx="1">
                  <c:v>4269.5426976967401</c:v>
                </c:pt>
                <c:pt idx="2">
                  <c:v>4630.3244707604126</c:v>
                </c:pt>
                <c:pt idx="3">
                  <c:v>4591.8977372472564</c:v>
                </c:pt>
                <c:pt idx="4">
                  <c:v>7064.1753306298779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580-92AE-4A76A494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157007"/>
        <c:axId val="218115343"/>
      </c:barChart>
      <c:catAx>
        <c:axId val="136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5343"/>
        <c:crosses val="autoZero"/>
        <c:auto val="1"/>
        <c:lblAlgn val="ctr"/>
        <c:lblOffset val="100"/>
        <c:noMultiLvlLbl val="0"/>
      </c:catAx>
      <c:valAx>
        <c:axId val="2181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View'!$G$5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View'!$B$6:$B$7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'Bad Portfolio View'!$G$6:$G$7</c:f>
              <c:numCache>
                <c:formatCode>0%</c:formatCode>
                <c:ptCount val="2"/>
                <c:pt idx="0">
                  <c:v>9.8865416703421763E-2</c:v>
                </c:pt>
                <c:pt idx="1">
                  <c:v>0.1574800972171439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4-4692-A67D-0C7DEFA5624F}"/>
            </c:ext>
          </c:extLst>
        </c:ser>
        <c:ser>
          <c:idx val="1"/>
          <c:order val="1"/>
          <c:tx>
            <c:strRef>
              <c:f>'Bad Portfolio View'!$H$5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View'!$B$6:$B$7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'Bad Portfolio View'!$H$6:$H$7</c:f>
              <c:numCache>
                <c:formatCode>0%</c:formatCode>
                <c:ptCount val="2"/>
                <c:pt idx="0">
                  <c:v>9.7661528461718036E-2</c:v>
                </c:pt>
                <c:pt idx="1">
                  <c:v>0.15295506009630871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4-4692-A67D-0C7DEFA5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10175"/>
        <c:axId val="1860197215"/>
      </c:line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'Bad Portfolio View'!$I$5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View'!$B$6:$B$7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'Bad Portfolio View'!$I$6:$I$7</c:f>
              <c:numCache>
                <c:formatCode>0%</c:formatCode>
                <c:ptCount val="2"/>
                <c:pt idx="0">
                  <c:v>0.71207006070772005</c:v>
                </c:pt>
                <c:pt idx="1">
                  <c:v>0.28792993929228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7CA-ACFD-FD0E7338DFAA}"/>
            </c:ext>
          </c:extLst>
        </c:ser>
        <c:ser>
          <c:idx val="3"/>
          <c:order val="1"/>
          <c:tx>
            <c:strRef>
              <c:f>'Bad Portfolio View'!$J$5</c:f>
              <c:strCache>
                <c:ptCount val="1"/>
                <c:pt idx="0">
                  <c:v>% Bad Accounts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View'!$B$6:$B$7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'Bad Portfolio View'!$J$6:$J$7</c:f>
              <c:numCache>
                <c:formatCode>0%</c:formatCode>
                <c:ptCount val="2"/>
                <c:pt idx="0">
                  <c:v>0.60823985782805601</c:v>
                </c:pt>
                <c:pt idx="1">
                  <c:v>0.39176014217194399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F-47CA-ACFD-FD0E7338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7810175"/>
        <c:axId val="186019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'Bad Portfolio View'!$G$5</c15:sqref>
                        </c15:formulaRef>
                      </c:ext>
                    </c:extLst>
                    <c:strCache>
                      <c:ptCount val="1"/>
                      <c:pt idx="0">
                        <c:v>#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'Bad Portfolio View'!$B$6:$B$7</c15:sqref>
                        </c15:formulaRef>
                      </c:ext>
                    </c:extLst>
                    <c:strCache>
                      <c:ptCount val="2"/>
                      <c:pt idx="0">
                        <c:v>36 months</c:v>
                      </c:pt>
                      <c:pt idx="1">
                        <c:v>60 months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'Bad Portfolio View'!$G$6:$G$7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9.8865416703421763E-2</c:v>
                      </c:pt>
                      <c:pt idx="1">
                        <c:v>0.1574800972171439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5F-47CA-ACFD-FD0E7338DFAA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View'!$H$5</c15:sqref>
                        </c15:formulaRef>
                      </c:ext>
                    </c:extLst>
                    <c:strCache>
                      <c:ptCount val="1"/>
                      <c:pt idx="0">
                        <c:v>$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View'!$B$6:$B$7</c15:sqref>
                        </c15:formulaRef>
                      </c:ext>
                    </c:extLst>
                    <c:strCache>
                      <c:ptCount val="2"/>
                      <c:pt idx="0">
                        <c:v>36 months</c:v>
                      </c:pt>
                      <c:pt idx="1">
                        <c:v>60 months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View'!$H$6:$H$7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9.7661528461718036E-2</c:v>
                      </c:pt>
                      <c:pt idx="1">
                        <c:v>0.15295506009630871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5F-47CA-ACFD-FD0E7338DFAA}"/>
                  </c:ext>
                </c:extLst>
              </c15:ser>
            </c15:filteredBarSeries>
          </c:ext>
        </c:extLst>
      </c:barChart>
      <c:catAx>
        <c:axId val="1857810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View'!$G$28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'Bad Portfolio View'!$G$29:$G$35</c:f>
              <c:numCache>
                <c:formatCode>0%</c:formatCode>
                <c:ptCount val="7"/>
                <c:pt idx="0">
                  <c:v>3.1790165509310041E-2</c:v>
                </c:pt>
                <c:pt idx="1">
                  <c:v>7.6974547778110997E-2</c:v>
                </c:pt>
                <c:pt idx="2">
                  <c:v>0.12808494076636828</c:v>
                </c:pt>
                <c:pt idx="3">
                  <c:v>0.18322010702044239</c:v>
                </c:pt>
                <c:pt idx="4">
                  <c:v>0.26072147391237033</c:v>
                </c:pt>
                <c:pt idx="5">
                  <c:v>0.34122009569377992</c:v>
                </c:pt>
                <c:pt idx="6">
                  <c:v>0.36834319526627218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A-4943-8E40-44FEE1DA0C3A}"/>
            </c:ext>
          </c:extLst>
        </c:ser>
        <c:ser>
          <c:idx val="1"/>
          <c:order val="1"/>
          <c:tx>
            <c:strRef>
              <c:f>'Bad Portfolio View'!$H$28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'Bad Portfolio View'!$H$29:$H$35</c:f>
              <c:numCache>
                <c:formatCode>0%</c:formatCode>
                <c:ptCount val="7"/>
                <c:pt idx="0">
                  <c:v>2.9804024174963039E-2</c:v>
                </c:pt>
                <c:pt idx="1">
                  <c:v>7.3537317951915343E-2</c:v>
                </c:pt>
                <c:pt idx="2">
                  <c:v>0.12532284145093231</c:v>
                </c:pt>
                <c:pt idx="3">
                  <c:v>0.18645668804748944</c:v>
                </c:pt>
                <c:pt idx="4">
                  <c:v>0.27113141237757615</c:v>
                </c:pt>
                <c:pt idx="5">
                  <c:v>0.34933156502970675</c:v>
                </c:pt>
                <c:pt idx="6">
                  <c:v>0.36989757889469066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A-4943-8E40-44FEE1DA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10175"/>
        <c:axId val="1860197215"/>
      </c:line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'Bad Portfolio View'!$I$28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'Bad Portfolio View'!$I$29:$I$35</c:f>
              <c:numCache>
                <c:formatCode>0%</c:formatCode>
                <c:ptCount val="7"/>
                <c:pt idx="0">
                  <c:v>0.19154825034016495</c:v>
                </c:pt>
                <c:pt idx="1">
                  <c:v>0.29352253404745854</c:v>
                </c:pt>
                <c:pt idx="2">
                  <c:v>0.28754907841399091</c:v>
                </c:pt>
                <c:pt idx="3">
                  <c:v>0.14350802506161894</c:v>
                </c:pt>
                <c:pt idx="4">
                  <c:v>5.9999522265100406E-2</c:v>
                </c:pt>
                <c:pt idx="5">
                  <c:v>1.8490110002884103E-2</c:v>
                </c:pt>
                <c:pt idx="6">
                  <c:v>5.3824798687821477E-3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7-4720-8E79-6EF6101490FC}"/>
            </c:ext>
          </c:extLst>
        </c:ser>
        <c:ser>
          <c:idx val="3"/>
          <c:order val="1"/>
          <c:tx>
            <c:strRef>
              <c:f>'Bad Portfolio View'!$J$28</c:f>
              <c:strCache>
                <c:ptCount val="1"/>
                <c:pt idx="0">
                  <c:v>% Bad Accounts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'Bad Portfolio View'!$J$29:$J$35</c:f>
              <c:numCache>
                <c:formatCode>0%</c:formatCode>
                <c:ptCount val="7"/>
                <c:pt idx="0">
                  <c:v>5.2611262922550688E-2</c:v>
                </c:pt>
                <c:pt idx="1">
                  <c:v>0.19520742963062046</c:v>
                </c:pt>
                <c:pt idx="2">
                  <c:v>0.31821291395157747</c:v>
                </c:pt>
                <c:pt idx="3">
                  <c:v>0.22717318606562076</c:v>
                </c:pt>
                <c:pt idx="4">
                  <c:v>0.13515507060824367</c:v>
                </c:pt>
                <c:pt idx="5">
                  <c:v>5.4510710668628538E-2</c:v>
                </c:pt>
                <c:pt idx="6">
                  <c:v>1.7129426152758403E-2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7-4720-8E79-6EF61014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7810175"/>
        <c:axId val="186019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'Bad Portfolio View'!$G$28</c15:sqref>
                        </c15:formulaRef>
                      </c:ext>
                    </c:extLst>
                    <c:strCache>
                      <c:ptCount val="1"/>
                      <c:pt idx="0">
                        <c:v>#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'Bad Portfolio View'!$B$29:$B$35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'Bad Portfolio View'!$G$29:$G$35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3.1790165509310041E-2</c:v>
                      </c:pt>
                      <c:pt idx="1">
                        <c:v>7.6974547778110997E-2</c:v>
                      </c:pt>
                      <c:pt idx="2">
                        <c:v>0.12808494076636828</c:v>
                      </c:pt>
                      <c:pt idx="3">
                        <c:v>0.18322010702044239</c:v>
                      </c:pt>
                      <c:pt idx="4">
                        <c:v>0.26072147391237033</c:v>
                      </c:pt>
                      <c:pt idx="5">
                        <c:v>0.34122009569377992</c:v>
                      </c:pt>
                      <c:pt idx="6">
                        <c:v>0.36834319526627218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47-4720-8E79-6EF6101490F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View'!$H$28</c15:sqref>
                        </c15:formulaRef>
                      </c:ext>
                    </c:extLst>
                    <c:strCache>
                      <c:ptCount val="1"/>
                      <c:pt idx="0">
                        <c:v>$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View'!$B$29:$B$35</c15:sqref>
                        </c15:formulaRef>
                      </c:ext>
                    </c:extLst>
                    <c:strCache>
                      <c:ptCount val="7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View'!$H$29:$H$35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2.9804024174963039E-2</c:v>
                      </c:pt>
                      <c:pt idx="1">
                        <c:v>7.3537317951915343E-2</c:v>
                      </c:pt>
                      <c:pt idx="2">
                        <c:v>0.12532284145093231</c:v>
                      </c:pt>
                      <c:pt idx="3">
                        <c:v>0.18645668804748944</c:v>
                      </c:pt>
                      <c:pt idx="4">
                        <c:v>0.27113141237757615</c:v>
                      </c:pt>
                      <c:pt idx="5">
                        <c:v>0.34933156502970675</c:v>
                      </c:pt>
                      <c:pt idx="6">
                        <c:v>0.36989757889469066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47-4720-8E79-6EF6101490FC}"/>
                  </c:ext>
                </c:extLst>
              </c15:ser>
            </c15:filteredBarSeries>
          </c:ext>
        </c:extLst>
      </c:bar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View'!$G$56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View'!$B$57:$B$59</c:f>
              <c:strCache>
                <c:ptCount val="3"/>
                <c:pt idx="0">
                  <c:v>debt_consolidation</c:v>
                </c:pt>
                <c:pt idx="1">
                  <c:v>credit_card</c:v>
                </c:pt>
                <c:pt idx="2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View'!$G$57:$G$92</c15:sqref>
                  </c15:fullRef>
                </c:ext>
              </c:extLst>
              <c:f>'Bad Portfolio View'!$G$57:$G$59</c:f>
              <c:numCache>
                <c:formatCode>0.0%</c:formatCode>
                <c:ptCount val="3"/>
                <c:pt idx="0">
                  <c:v>0.12602073595502541</c:v>
                </c:pt>
                <c:pt idx="1">
                  <c:v>9.4098121558075787E-2</c:v>
                </c:pt>
                <c:pt idx="2">
                  <c:v>0.11156669958353012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7-436A-9BCF-D2F3C219E447}"/>
            </c:ext>
          </c:extLst>
        </c:ser>
        <c:ser>
          <c:idx val="1"/>
          <c:order val="1"/>
          <c:tx>
            <c:strRef>
              <c:f>'Bad Portfolio View'!$H$56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View'!$B$57:$B$59</c:f>
              <c:strCache>
                <c:ptCount val="3"/>
                <c:pt idx="0">
                  <c:v>debt_consolidation</c:v>
                </c:pt>
                <c:pt idx="1">
                  <c:v>credit_card</c:v>
                </c:pt>
                <c:pt idx="2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View'!$H$57:$H$92</c15:sqref>
                  </c15:fullRef>
                </c:ext>
              </c:extLst>
              <c:f>'Bad Portfolio View'!$H$57:$H$59</c:f>
              <c:numCache>
                <c:formatCode>0.0%</c:formatCode>
                <c:ptCount val="3"/>
                <c:pt idx="0">
                  <c:v>0.12792289738322876</c:v>
                </c:pt>
                <c:pt idx="1">
                  <c:v>9.6329339030023373E-2</c:v>
                </c:pt>
                <c:pt idx="2">
                  <c:v>0.12216958348878477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7-436A-9BCF-D2F3C219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10175"/>
        <c:axId val="1860197215"/>
      </c:line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[1]Account_Portfolio!$C$6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[1]Account_Portfolio!$B$7:$B$13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[1]Account_Portfolio!$C$7:$C$13</c:f>
              <c:numCache>
                <c:formatCode>General</c:formatCode>
                <c:ptCount val="7"/>
                <c:pt idx="0">
                  <c:v>433027</c:v>
                </c:pt>
                <c:pt idx="1">
                  <c:v>663557</c:v>
                </c:pt>
                <c:pt idx="2">
                  <c:v>650053</c:v>
                </c:pt>
                <c:pt idx="3">
                  <c:v>324424</c:v>
                </c:pt>
                <c:pt idx="4">
                  <c:v>135639</c:v>
                </c:pt>
                <c:pt idx="5">
                  <c:v>41800</c:v>
                </c:pt>
                <c:pt idx="6">
                  <c:v>12168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9-481D-A745-BBCB23E7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815407"/>
        <c:axId val="1574422079"/>
      </c:barChart>
      <c:lineChart>
        <c:grouping val="standard"/>
        <c:varyColors val="0"/>
        <c:ser>
          <c:idx val="1"/>
          <c:order val="1"/>
          <c:tx>
            <c:strRef>
              <c:f>[1]Account_Portfolio!$E$6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[1]Account_Portfolio!$B$7:$B$13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[1]Account_Portfolio!$E$7:$E$13</c:f>
              <c:numCache>
                <c:formatCode>General</c:formatCode>
                <c:ptCount val="7"/>
                <c:pt idx="0">
                  <c:v>211.8825162859701</c:v>
                </c:pt>
                <c:pt idx="1">
                  <c:v>282.46563858299896</c:v>
                </c:pt>
                <c:pt idx="2">
                  <c:v>300.423870136998</c:v>
                </c:pt>
                <c:pt idx="3">
                  <c:v>144.72134579900211</c:v>
                </c:pt>
                <c:pt idx="4">
                  <c:v>48.456431447999385</c:v>
                </c:pt>
                <c:pt idx="5">
                  <c:v>12.888496669</c:v>
                </c:pt>
                <c:pt idx="6">
                  <c:v>4.3209051070000051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9-481D-A745-BBCB23E7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825807"/>
        <c:axId val="1574424991"/>
      </c:lineChart>
      <c:catAx>
        <c:axId val="15808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22079"/>
        <c:crosses val="autoZero"/>
        <c:auto val="1"/>
        <c:lblAlgn val="ctr"/>
        <c:lblOffset val="100"/>
        <c:noMultiLvlLbl val="0"/>
      </c:catAx>
      <c:valAx>
        <c:axId val="15744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15407"/>
        <c:crosses val="autoZero"/>
        <c:crossBetween val="between"/>
      </c:valAx>
      <c:catAx>
        <c:axId val="1580825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4424991"/>
        <c:crosses val="autoZero"/>
        <c:auto val="1"/>
        <c:lblAlgn val="ctr"/>
        <c:lblOffset val="100"/>
        <c:noMultiLvlLbl val="0"/>
      </c:catAx>
      <c:valAx>
        <c:axId val="1574424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2580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'Bad Portfolio View'!$I$56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View'!$B$57:$B$59</c:f>
              <c:strCache>
                <c:ptCount val="3"/>
                <c:pt idx="0">
                  <c:v>debt_consolidation</c:v>
                </c:pt>
                <c:pt idx="1">
                  <c:v>credit_card</c:v>
                </c:pt>
                <c:pt idx="2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View'!$I$57:$I$92</c15:sqref>
                  </c15:fullRef>
                </c:ext>
              </c:extLst>
              <c:f>'Bad Portfolio View'!$I$57:$I$59</c:f>
              <c:numCache>
                <c:formatCode>0.0%</c:formatCode>
                <c:ptCount val="3"/>
                <c:pt idx="0">
                  <c:v>0.56526522249175903</c:v>
                </c:pt>
                <c:pt idx="1">
                  <c:v>0.22868063775839709</c:v>
                </c:pt>
                <c:pt idx="2">
                  <c:v>0.20605413974984385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5-4EF4-BA84-6A8AC74D41E2}"/>
            </c:ext>
          </c:extLst>
        </c:ser>
        <c:ser>
          <c:idx val="3"/>
          <c:order val="1"/>
          <c:tx>
            <c:strRef>
              <c:f>'Bad Portfolio View'!$J$56</c:f>
              <c:strCache>
                <c:ptCount val="1"/>
                <c:pt idx="0">
                  <c:v>% Bad Accounts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View'!$B$57:$B$59</c:f>
              <c:strCache>
                <c:ptCount val="3"/>
                <c:pt idx="0">
                  <c:v>debt_consolidation</c:v>
                </c:pt>
                <c:pt idx="1">
                  <c:v>credit_card</c:v>
                </c:pt>
                <c:pt idx="2">
                  <c:v>Rest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View'!$J$57:$J$92</c15:sqref>
                  </c15:fullRef>
                </c:ext>
              </c:extLst>
              <c:f>'Bad Portfolio View'!$J$57:$J$59</c:f>
              <c:numCache>
                <c:formatCode>0.0%</c:formatCode>
                <c:ptCount val="3"/>
                <c:pt idx="0">
                  <c:v>0.61546310982018304</c:v>
                </c:pt>
                <c:pt idx="1">
                  <c:v>0.18591656952857771</c:v>
                </c:pt>
                <c:pt idx="2">
                  <c:v>0.19862032065123922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5-4EF4-BA84-6A8AC74D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7810175"/>
        <c:axId val="186019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'Bad Portfolio View'!$G$56</c15:sqref>
                        </c15:formulaRef>
                      </c:ext>
                    </c:extLst>
                    <c:strCache>
                      <c:ptCount val="1"/>
                      <c:pt idx="0">
                        <c:v>#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'Bad Portfolio View'!$B$57:$B$92</c15:sqref>
                        </c15:fullRef>
                        <c15:formulaRef>
                          <c15:sqref>'Bad Portfolio View'!$B$57:$B$59</c15:sqref>
                        </c15:formulaRef>
                      </c:ext>
                    </c:extLst>
                    <c:strCache>
                      <c:ptCount val="3"/>
                      <c:pt idx="0">
                        <c:v>debt_consolidation</c:v>
                      </c:pt>
                      <c:pt idx="1">
                        <c:v>credit_card</c:v>
                      </c:pt>
                      <c:pt idx="2">
                        <c:v>Rest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'Bad Portfolio View'!$G$57:$G$92</c15:sqref>
                        </c15:fullRef>
                        <c15:formulaRef>
                          <c15:sqref>'Bad Portfolio View'!$G$57:$G$59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0.12602073595502541</c:v>
                      </c:pt>
                      <c:pt idx="1">
                        <c:v>9.4098121558075787E-2</c:v>
                      </c:pt>
                      <c:pt idx="2">
                        <c:v>0.11156669958353012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15-4EF4-BA84-6A8AC74D41E2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View'!$H$56</c15:sqref>
                        </c15:formulaRef>
                      </c:ext>
                    </c:extLst>
                    <c:strCache>
                      <c:ptCount val="1"/>
                      <c:pt idx="0">
                        <c:v>$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'Bad Portfolio View'!$B$57:$B$92</c15:sqref>
                        </c15:fullRef>
                        <c15:formulaRef>
                          <c15:sqref>'Bad Portfolio View'!$B$57:$B$59</c15:sqref>
                        </c15:formulaRef>
                      </c:ext>
                    </c:extLst>
                    <c:strCache>
                      <c:ptCount val="3"/>
                      <c:pt idx="0">
                        <c:v>debt_consolidation</c:v>
                      </c:pt>
                      <c:pt idx="1">
                        <c:v>credit_card</c:v>
                      </c:pt>
                      <c:pt idx="2">
                        <c:v>Rest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'Bad Portfolio View'!$H$57:$H$92</c15:sqref>
                        </c15:fullRef>
                        <c15:formulaRef>
                          <c15:sqref>'Bad Portfolio View'!$H$57:$H$59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0.12792289738322876</c:v>
                      </c:pt>
                      <c:pt idx="1">
                        <c:v>9.6329339030023373E-2</c:v>
                      </c:pt>
                      <c:pt idx="2">
                        <c:v>0.12216958348878477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15-4EF4-BA84-6A8AC74D41E2}"/>
                  </c:ext>
                </c:extLst>
              </c15:ser>
            </c15:filteredBarSeries>
          </c:ext>
        </c:extLst>
      </c:bar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 -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View'!$G$56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View'!$B$81:$B$92</c:f>
              <c:strCache>
                <c:ptCount val="12"/>
                <c:pt idx="0">
                  <c:v>home_improvement</c:v>
                </c:pt>
                <c:pt idx="1">
                  <c:v>other</c:v>
                </c:pt>
                <c:pt idx="2">
                  <c:v>major_purchase</c:v>
                </c:pt>
                <c:pt idx="3">
                  <c:v>medical</c:v>
                </c:pt>
                <c:pt idx="4">
                  <c:v>small_business</c:v>
                </c:pt>
                <c:pt idx="5">
                  <c:v>car</c:v>
                </c:pt>
                <c:pt idx="6">
                  <c:v>vacation</c:v>
                </c:pt>
                <c:pt idx="7">
                  <c:v>moving</c:v>
                </c:pt>
                <c:pt idx="8">
                  <c:v>house</c:v>
                </c:pt>
                <c:pt idx="9">
                  <c:v>wedding</c:v>
                </c:pt>
                <c:pt idx="10">
                  <c:v>renewable_energy</c:v>
                </c:pt>
                <c:pt idx="11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View'!$G$57:$G$92</c15:sqref>
                  </c15:fullRef>
                </c:ext>
              </c:extLst>
              <c:f>'Bad Portfolio View'!$G$81:$G$92</c:f>
              <c:numCache>
                <c:formatCode>0.0%</c:formatCode>
                <c:ptCount val="12"/>
                <c:pt idx="0">
                  <c:v>0.10026120419787714</c:v>
                </c:pt>
                <c:pt idx="1">
                  <c:v>0.11376936316695353</c:v>
                </c:pt>
                <c:pt idx="2">
                  <c:v>0.10514421647338686</c:v>
                </c:pt>
                <c:pt idx="3">
                  <c:v>0.11972497089639116</c:v>
                </c:pt>
                <c:pt idx="4">
                  <c:v>0.18084977115314513</c:v>
                </c:pt>
                <c:pt idx="5">
                  <c:v>8.607837421396744E-2</c:v>
                </c:pt>
                <c:pt idx="6">
                  <c:v>0.10821256038647344</c:v>
                </c:pt>
                <c:pt idx="7">
                  <c:v>0.13958319807829644</c:v>
                </c:pt>
                <c:pt idx="8">
                  <c:v>0.1070316921335597</c:v>
                </c:pt>
                <c:pt idx="9">
                  <c:v>0.11847133757961784</c:v>
                </c:pt>
                <c:pt idx="10">
                  <c:v>0.14948096885813147</c:v>
                </c:pt>
                <c:pt idx="11">
                  <c:v>0.13207547169811321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C-4439-912E-02B4D07B4269}"/>
            </c:ext>
          </c:extLst>
        </c:ser>
        <c:ser>
          <c:idx val="1"/>
          <c:order val="1"/>
          <c:tx>
            <c:strRef>
              <c:f>'Bad Portfolio View'!$H$56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View'!$B$81:$B$92</c:f>
              <c:strCache>
                <c:ptCount val="12"/>
                <c:pt idx="0">
                  <c:v>home_improvement</c:v>
                </c:pt>
                <c:pt idx="1">
                  <c:v>other</c:v>
                </c:pt>
                <c:pt idx="2">
                  <c:v>major_purchase</c:v>
                </c:pt>
                <c:pt idx="3">
                  <c:v>medical</c:v>
                </c:pt>
                <c:pt idx="4">
                  <c:v>small_business</c:v>
                </c:pt>
                <c:pt idx="5">
                  <c:v>car</c:v>
                </c:pt>
                <c:pt idx="6">
                  <c:v>vacation</c:v>
                </c:pt>
                <c:pt idx="7">
                  <c:v>moving</c:v>
                </c:pt>
                <c:pt idx="8">
                  <c:v>house</c:v>
                </c:pt>
                <c:pt idx="9">
                  <c:v>wedding</c:v>
                </c:pt>
                <c:pt idx="10">
                  <c:v>renewable_energy</c:v>
                </c:pt>
                <c:pt idx="11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View'!$H$57:$H$92</c15:sqref>
                  </c15:fullRef>
                </c:ext>
              </c:extLst>
              <c:f>'Bad Portfolio View'!$H$81:$H$92</c:f>
              <c:numCache>
                <c:formatCode>0.0%</c:formatCode>
                <c:ptCount val="12"/>
                <c:pt idx="0">
                  <c:v>0.10929877799220156</c:v>
                </c:pt>
                <c:pt idx="1">
                  <c:v>0.12361438471570328</c:v>
                </c:pt>
                <c:pt idx="2">
                  <c:v>0.12405727132391696</c:v>
                </c:pt>
                <c:pt idx="3">
                  <c:v>0.12900134414098716</c:v>
                </c:pt>
                <c:pt idx="4">
                  <c:v>0.18686109936065981</c:v>
                </c:pt>
                <c:pt idx="5">
                  <c:v>9.581555995130589E-2</c:v>
                </c:pt>
                <c:pt idx="6">
                  <c:v>0.13902588825866224</c:v>
                </c:pt>
                <c:pt idx="7">
                  <c:v>0.14904926682098757</c:v>
                </c:pt>
                <c:pt idx="8">
                  <c:v>0.10878367245996817</c:v>
                </c:pt>
                <c:pt idx="9">
                  <c:v>0.13354937952587387</c:v>
                </c:pt>
                <c:pt idx="10">
                  <c:v>0.15054619497037422</c:v>
                </c:pt>
                <c:pt idx="11">
                  <c:v>0.15692077301575982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C-4439-912E-02B4D07B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10175"/>
        <c:axId val="1860197215"/>
      </c:line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 -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'Bad Portfolio View'!$I$56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View'!$B$81:$B$92</c:f>
              <c:strCache>
                <c:ptCount val="12"/>
                <c:pt idx="0">
                  <c:v>home_improvement</c:v>
                </c:pt>
                <c:pt idx="1">
                  <c:v>other</c:v>
                </c:pt>
                <c:pt idx="2">
                  <c:v>major_purchase</c:v>
                </c:pt>
                <c:pt idx="3">
                  <c:v>medical</c:v>
                </c:pt>
                <c:pt idx="4">
                  <c:v>small_business</c:v>
                </c:pt>
                <c:pt idx="5">
                  <c:v>car</c:v>
                </c:pt>
                <c:pt idx="6">
                  <c:v>vacation</c:v>
                </c:pt>
                <c:pt idx="7">
                  <c:v>moving</c:v>
                </c:pt>
                <c:pt idx="8">
                  <c:v>house</c:v>
                </c:pt>
                <c:pt idx="9">
                  <c:v>wedding</c:v>
                </c:pt>
                <c:pt idx="10">
                  <c:v>renewable_energy</c:v>
                </c:pt>
                <c:pt idx="11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View'!$I$57:$I$92</c15:sqref>
                  </c15:fullRef>
                </c:ext>
              </c:extLst>
              <c:f>'Bad Portfolio View'!$I$81:$I$92</c:f>
              <c:numCache>
                <c:formatCode>0.0%</c:formatCode>
                <c:ptCount val="12"/>
                <c:pt idx="0">
                  <c:v>6.6554222026409898E-2</c:v>
                </c:pt>
                <c:pt idx="1">
                  <c:v>6.1680883703400941E-2</c:v>
                </c:pt>
                <c:pt idx="2">
                  <c:v>2.2314200935298772E-2</c:v>
                </c:pt>
                <c:pt idx="3">
                  <c:v>1.2159237888977948E-2</c:v>
                </c:pt>
                <c:pt idx="4">
                  <c:v>1.0921108274191522E-2</c:v>
                </c:pt>
                <c:pt idx="5">
                  <c:v>1.0622081614814736E-2</c:v>
                </c:pt>
                <c:pt idx="6">
                  <c:v>6.867439181693199E-3</c:v>
                </c:pt>
                <c:pt idx="7">
                  <c:v>6.813472831924015E-3</c:v>
                </c:pt>
                <c:pt idx="8">
                  <c:v>6.2530190191571692E-3</c:v>
                </c:pt>
                <c:pt idx="9">
                  <c:v>1.0417274893969393E-3</c:v>
                </c:pt>
                <c:pt idx="10">
                  <c:v>6.3919160177434281E-4</c:v>
                </c:pt>
                <c:pt idx="11">
                  <c:v>1.8755518280437464E-4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5-4870-B59D-CE8C24E62CF3}"/>
            </c:ext>
          </c:extLst>
        </c:ser>
        <c:ser>
          <c:idx val="3"/>
          <c:order val="1"/>
          <c:tx>
            <c:strRef>
              <c:f>'Bad Portfolio View'!$J$56</c:f>
              <c:strCache>
                <c:ptCount val="1"/>
                <c:pt idx="0">
                  <c:v>% Bad Accounts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View'!$B$81:$B$92</c:f>
              <c:strCache>
                <c:ptCount val="12"/>
                <c:pt idx="0">
                  <c:v>home_improvement</c:v>
                </c:pt>
                <c:pt idx="1">
                  <c:v>other</c:v>
                </c:pt>
                <c:pt idx="2">
                  <c:v>major_purchase</c:v>
                </c:pt>
                <c:pt idx="3">
                  <c:v>medical</c:v>
                </c:pt>
                <c:pt idx="4">
                  <c:v>small_business</c:v>
                </c:pt>
                <c:pt idx="5">
                  <c:v>car</c:v>
                </c:pt>
                <c:pt idx="6">
                  <c:v>vacation</c:v>
                </c:pt>
                <c:pt idx="7">
                  <c:v>moving</c:v>
                </c:pt>
                <c:pt idx="8">
                  <c:v>house</c:v>
                </c:pt>
                <c:pt idx="9">
                  <c:v>wedding</c:v>
                </c:pt>
                <c:pt idx="10">
                  <c:v>renewable_energy</c:v>
                </c:pt>
                <c:pt idx="11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View'!$J$57:$J$92</c15:sqref>
                  </c15:fullRef>
                </c:ext>
              </c:extLst>
              <c:f>'Bad Portfolio View'!$J$81:$J$92</c:f>
              <c:numCache>
                <c:formatCode>0.0%</c:formatCode>
                <c:ptCount val="12"/>
                <c:pt idx="0">
                  <c:v>5.7652252011236173E-2</c:v>
                </c:pt>
                <c:pt idx="1">
                  <c:v>6.0629454816456783E-2</c:v>
                </c:pt>
                <c:pt idx="2">
                  <c:v>2.0270967495366034E-2</c:v>
                </c:pt>
                <c:pt idx="3">
                  <c:v>1.2577630849783111E-2</c:v>
                </c:pt>
                <c:pt idx="4">
                  <c:v>1.7064455103093769E-2</c:v>
                </c:pt>
                <c:pt idx="5">
                  <c:v>7.8997152739294103E-3</c:v>
                </c:pt>
                <c:pt idx="6">
                  <c:v>6.4206684374462555E-3</c:v>
                </c:pt>
                <c:pt idx="7">
                  <c:v>8.2169268693508633E-3</c:v>
                </c:pt>
                <c:pt idx="8">
                  <c:v>5.782423420152491E-3</c:v>
                </c:pt>
                <c:pt idx="9">
                  <c:v>1.0662895797901818E-3</c:v>
                </c:pt>
                <c:pt idx="10">
                  <c:v>8.255145133859471E-4</c:v>
                </c:pt>
                <c:pt idx="11">
                  <c:v>2.1402228124820852E-4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5-4870-B59D-CE8C24E6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7810175"/>
        <c:axId val="186019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'Bad Portfolio View'!$G$56</c15:sqref>
                        </c15:formulaRef>
                      </c:ext>
                    </c:extLst>
                    <c:strCache>
                      <c:ptCount val="1"/>
                      <c:pt idx="0">
                        <c:v>#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'Bad Portfolio View'!$B$57:$B$92</c15:sqref>
                        </c15:fullRef>
                        <c15:formulaRef>
                          <c15:sqref>'Bad Portfolio View'!$B$81:$B$92</c15:sqref>
                        </c15:formulaRef>
                      </c:ext>
                    </c:extLst>
                    <c:strCache>
                      <c:ptCount val="12"/>
                      <c:pt idx="0">
                        <c:v>home_improvement</c:v>
                      </c:pt>
                      <c:pt idx="1">
                        <c:v>other</c:v>
                      </c:pt>
                      <c:pt idx="2">
                        <c:v>major_purchase</c:v>
                      </c:pt>
                      <c:pt idx="3">
                        <c:v>medical</c:v>
                      </c:pt>
                      <c:pt idx="4">
                        <c:v>small_business</c:v>
                      </c:pt>
                      <c:pt idx="5">
                        <c:v>car</c:v>
                      </c:pt>
                      <c:pt idx="6">
                        <c:v>vacation</c:v>
                      </c:pt>
                      <c:pt idx="7">
                        <c:v>moving</c:v>
                      </c:pt>
                      <c:pt idx="8">
                        <c:v>house</c:v>
                      </c:pt>
                      <c:pt idx="9">
                        <c:v>wedding</c:v>
                      </c:pt>
                      <c:pt idx="10">
                        <c:v>renewable_energy</c:v>
                      </c:pt>
                      <c:pt idx="11">
                        <c:v>educational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'Bad Portfolio View'!$G$57:$G$92</c15:sqref>
                        </c15:fullRef>
                        <c15:formulaRef>
                          <c15:sqref>'Bad Portfolio View'!$G$81:$G$92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0.10026120419787714</c:v>
                      </c:pt>
                      <c:pt idx="1">
                        <c:v>0.11376936316695353</c:v>
                      </c:pt>
                      <c:pt idx="2">
                        <c:v>0.10514421647338686</c:v>
                      </c:pt>
                      <c:pt idx="3">
                        <c:v>0.11972497089639116</c:v>
                      </c:pt>
                      <c:pt idx="4">
                        <c:v>0.18084977115314513</c:v>
                      </c:pt>
                      <c:pt idx="5">
                        <c:v>8.607837421396744E-2</c:v>
                      </c:pt>
                      <c:pt idx="6">
                        <c:v>0.10821256038647344</c:v>
                      </c:pt>
                      <c:pt idx="7">
                        <c:v>0.13958319807829644</c:v>
                      </c:pt>
                      <c:pt idx="8">
                        <c:v>0.1070316921335597</c:v>
                      </c:pt>
                      <c:pt idx="9">
                        <c:v>0.11847133757961784</c:v>
                      </c:pt>
                      <c:pt idx="10">
                        <c:v>0.14948096885813147</c:v>
                      </c:pt>
                      <c:pt idx="11">
                        <c:v>0.13207547169811321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55-4870-B59D-CE8C24E62CF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View'!$H$56</c15:sqref>
                        </c15:formulaRef>
                      </c:ext>
                    </c:extLst>
                    <c:strCache>
                      <c:ptCount val="1"/>
                      <c:pt idx="0">
                        <c:v>$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'Bad Portfolio View'!$B$57:$B$92</c15:sqref>
                        </c15:fullRef>
                        <c15:formulaRef>
                          <c15:sqref>'Bad Portfolio View'!$B$81:$B$92</c15:sqref>
                        </c15:formulaRef>
                      </c:ext>
                    </c:extLst>
                    <c:strCache>
                      <c:ptCount val="12"/>
                      <c:pt idx="0">
                        <c:v>home_improvement</c:v>
                      </c:pt>
                      <c:pt idx="1">
                        <c:v>other</c:v>
                      </c:pt>
                      <c:pt idx="2">
                        <c:v>major_purchase</c:v>
                      </c:pt>
                      <c:pt idx="3">
                        <c:v>medical</c:v>
                      </c:pt>
                      <c:pt idx="4">
                        <c:v>small_business</c:v>
                      </c:pt>
                      <c:pt idx="5">
                        <c:v>car</c:v>
                      </c:pt>
                      <c:pt idx="6">
                        <c:v>vacation</c:v>
                      </c:pt>
                      <c:pt idx="7">
                        <c:v>moving</c:v>
                      </c:pt>
                      <c:pt idx="8">
                        <c:v>house</c:v>
                      </c:pt>
                      <c:pt idx="9">
                        <c:v>wedding</c:v>
                      </c:pt>
                      <c:pt idx="10">
                        <c:v>renewable_energy</c:v>
                      </c:pt>
                      <c:pt idx="11">
                        <c:v>educational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'Bad Portfolio View'!$H$57:$H$92</c15:sqref>
                        </c15:fullRef>
                        <c15:formulaRef>
                          <c15:sqref>'Bad Portfolio View'!$H$81:$H$92</c15:sqref>
                        </c15:formulaRef>
                      </c:ext>
                    </c:extLst>
                    <c:numCache>
                      <c:formatCode>0.0%</c:formatCode>
                      <c:ptCount val="12"/>
                      <c:pt idx="0">
                        <c:v>0.10929877799220156</c:v>
                      </c:pt>
                      <c:pt idx="1">
                        <c:v>0.12361438471570328</c:v>
                      </c:pt>
                      <c:pt idx="2">
                        <c:v>0.12405727132391696</c:v>
                      </c:pt>
                      <c:pt idx="3">
                        <c:v>0.12900134414098716</c:v>
                      </c:pt>
                      <c:pt idx="4">
                        <c:v>0.18686109936065981</c:v>
                      </c:pt>
                      <c:pt idx="5">
                        <c:v>9.581555995130589E-2</c:v>
                      </c:pt>
                      <c:pt idx="6">
                        <c:v>0.13902588825866224</c:v>
                      </c:pt>
                      <c:pt idx="7">
                        <c:v>0.14904926682098757</c:v>
                      </c:pt>
                      <c:pt idx="8">
                        <c:v>0.10878367245996817</c:v>
                      </c:pt>
                      <c:pt idx="9">
                        <c:v>0.13354937952587387</c:v>
                      </c:pt>
                      <c:pt idx="10">
                        <c:v>0.15054619497037422</c:v>
                      </c:pt>
                      <c:pt idx="11">
                        <c:v>0.15692077301575982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55-4870-B59D-CE8C24E62CF3}"/>
                  </c:ext>
                </c:extLst>
              </c15:ser>
            </c15:filteredBarSeries>
          </c:ext>
        </c:extLst>
      </c:bar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View'!$G$113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'Bad Portfolio View'!$G$114:$G$123</c:f>
              <c:numCache>
                <c:formatCode>0%</c:formatCode>
                <c:ptCount val="10"/>
                <c:pt idx="0">
                  <c:v>0.14954364499001027</c:v>
                </c:pt>
                <c:pt idx="1">
                  <c:v>0.14263336155800169</c:v>
                </c:pt>
                <c:pt idx="2">
                  <c:v>0.13616441748173827</c:v>
                </c:pt>
                <c:pt idx="3">
                  <c:v>0.13170860178446397</c:v>
                </c:pt>
                <c:pt idx="4">
                  <c:v>0.12659064617418608</c:v>
                </c:pt>
                <c:pt idx="5">
                  <c:v>0.11885489550464169</c:v>
                </c:pt>
                <c:pt idx="6">
                  <c:v>0.11356672266917996</c:v>
                </c:pt>
                <c:pt idx="7">
                  <c:v>0.10662015655056867</c:v>
                </c:pt>
                <c:pt idx="8">
                  <c:v>9.3509380043923479E-2</c:v>
                </c:pt>
                <c:pt idx="9">
                  <c:v>7.0098054283343064E-2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7-4AB7-A242-C0B275B5C43B}"/>
            </c:ext>
          </c:extLst>
        </c:ser>
        <c:ser>
          <c:idx val="1"/>
          <c:order val="1"/>
          <c:tx>
            <c:strRef>
              <c:f>'Bad Portfolio View'!$H$113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'Bad Portfolio View'!$H$114:$H$123</c:f>
              <c:numCache>
                <c:formatCode>0%</c:formatCode>
                <c:ptCount val="10"/>
                <c:pt idx="0">
                  <c:v>0.15759590309151703</c:v>
                </c:pt>
                <c:pt idx="1">
                  <c:v>0.15645901692648775</c:v>
                </c:pt>
                <c:pt idx="2">
                  <c:v>0.1515471466120904</c:v>
                </c:pt>
                <c:pt idx="3">
                  <c:v>0.14715121331146011</c:v>
                </c:pt>
                <c:pt idx="4">
                  <c:v>0.14242303936840101</c:v>
                </c:pt>
                <c:pt idx="5">
                  <c:v>0.13447974359578974</c:v>
                </c:pt>
                <c:pt idx="6">
                  <c:v>0.12865818874507839</c:v>
                </c:pt>
                <c:pt idx="7">
                  <c:v>0.11941432068948495</c:v>
                </c:pt>
                <c:pt idx="8">
                  <c:v>0.10373410404562212</c:v>
                </c:pt>
                <c:pt idx="9">
                  <c:v>7.4002242632387832E-2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7-4AB7-A242-C0B275B5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10175"/>
        <c:axId val="1860197215"/>
      </c:line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'Bad Portfolio View'!$I$113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'Bad Portfolio View'!$I$114:$I$123</c:f>
              <c:numCache>
                <c:formatCode>0%</c:formatCode>
                <c:ptCount val="10"/>
                <c:pt idx="0">
                  <c:v>8.9224670273866435E-2</c:v>
                </c:pt>
                <c:pt idx="1">
                  <c:v>9.4034319120400028E-2</c:v>
                </c:pt>
                <c:pt idx="2">
                  <c:v>0.10718532254240347</c:v>
                </c:pt>
                <c:pt idx="3">
                  <c:v>6.886339588722605E-2</c:v>
                </c:pt>
                <c:pt idx="4">
                  <c:v>0.11509583025164288</c:v>
                </c:pt>
                <c:pt idx="5">
                  <c:v>6.7709752532884138E-2</c:v>
                </c:pt>
                <c:pt idx="6">
                  <c:v>9.7154198943319309E-2</c:v>
                </c:pt>
                <c:pt idx="7">
                  <c:v>9.9799881804637933E-2</c:v>
                </c:pt>
                <c:pt idx="8">
                  <c:v>0.11702358245188139</c:v>
                </c:pt>
                <c:pt idx="9">
                  <c:v>0.14390904619173836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C-4047-9863-ECC95425C94A}"/>
            </c:ext>
          </c:extLst>
        </c:ser>
        <c:ser>
          <c:idx val="3"/>
          <c:order val="1"/>
          <c:tx>
            <c:strRef>
              <c:f>'Bad Portfolio View'!$J$113</c:f>
              <c:strCache>
                <c:ptCount val="1"/>
                <c:pt idx="0">
                  <c:v>% Bad Accounts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'Bad Portfolio View'!$J$114:$J$123</c:f>
              <c:numCache>
                <c:formatCode>0%</c:formatCode>
                <c:ptCount val="10"/>
                <c:pt idx="0">
                  <c:v>0.11528157306376717</c:v>
                </c:pt>
                <c:pt idx="1">
                  <c:v>0.11588159981655233</c:v>
                </c:pt>
                <c:pt idx="2">
                  <c:v>0.12609734191970343</c:v>
                </c:pt>
                <c:pt idx="3">
                  <c:v>7.8362729548451207E-2</c:v>
                </c:pt>
                <c:pt idx="4">
                  <c:v>0.12588331963845523</c:v>
                </c:pt>
                <c:pt idx="5">
                  <c:v>6.9530488620511741E-2</c:v>
                </c:pt>
                <c:pt idx="6">
                  <c:v>9.532781716382259E-2</c:v>
                </c:pt>
                <c:pt idx="7">
                  <c:v>9.193403527545814E-2</c:v>
                </c:pt>
                <c:pt idx="8">
                  <c:v>9.4544342741396115E-2</c:v>
                </c:pt>
                <c:pt idx="9">
                  <c:v>8.7156752211882058E-2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C-4047-9863-ECC95425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7810175"/>
        <c:axId val="186019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'Bad Portfolio View'!$G$113</c15:sqref>
                        </c15:formulaRef>
                      </c:ext>
                    </c:extLst>
                    <c:strCache>
                      <c:ptCount val="1"/>
                      <c:pt idx="0">
                        <c:v>#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'Bad Portfolio View'!$B$114:$B$123</c15:sqref>
                        </c15:formulaRef>
                      </c:ext>
                    </c:extLst>
                    <c:strCache>
                      <c:ptCount val="10"/>
                      <c:pt idx="0">
                        <c:v>&lt;34000</c:v>
                      </c:pt>
                      <c:pt idx="1">
                        <c:v>&gt;=34000-&lt;42000</c:v>
                      </c:pt>
                      <c:pt idx="2">
                        <c:v>&gt;=42000-&lt;50000</c:v>
                      </c:pt>
                      <c:pt idx="3">
                        <c:v>&gt;=50000-&lt;56000</c:v>
                      </c:pt>
                      <c:pt idx="4">
                        <c:v>&gt;=56000-&lt;65000</c:v>
                      </c:pt>
                      <c:pt idx="5">
                        <c:v>&gt;=65000-&lt;72096</c:v>
                      </c:pt>
                      <c:pt idx="6">
                        <c:v>&gt;=72096-&lt;83806</c:v>
                      </c:pt>
                      <c:pt idx="7">
                        <c:v>&gt;=83806-&lt;98800</c:v>
                      </c:pt>
                      <c:pt idx="8">
                        <c:v>&gt;=98800-&lt;125000</c:v>
                      </c:pt>
                      <c:pt idx="9">
                        <c:v>&gt;=125000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'Bad Portfolio View'!$G$114:$G$123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0.14954364499001027</c:v>
                      </c:pt>
                      <c:pt idx="1">
                        <c:v>0.14263336155800169</c:v>
                      </c:pt>
                      <c:pt idx="2">
                        <c:v>0.13616441748173827</c:v>
                      </c:pt>
                      <c:pt idx="3">
                        <c:v>0.13170860178446397</c:v>
                      </c:pt>
                      <c:pt idx="4">
                        <c:v>0.12659064617418608</c:v>
                      </c:pt>
                      <c:pt idx="5">
                        <c:v>0.11885489550464169</c:v>
                      </c:pt>
                      <c:pt idx="6">
                        <c:v>0.11356672266917996</c:v>
                      </c:pt>
                      <c:pt idx="7">
                        <c:v>0.10662015655056867</c:v>
                      </c:pt>
                      <c:pt idx="8">
                        <c:v>9.3509380043923479E-2</c:v>
                      </c:pt>
                      <c:pt idx="9">
                        <c:v>7.0098054283343064E-2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0C-4047-9863-ECC95425C94A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View'!$H$113</c15:sqref>
                        </c15:formulaRef>
                      </c:ext>
                    </c:extLst>
                    <c:strCache>
                      <c:ptCount val="1"/>
                      <c:pt idx="0">
                        <c:v>$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View'!$B$114:$B$123</c15:sqref>
                        </c15:formulaRef>
                      </c:ext>
                    </c:extLst>
                    <c:strCache>
                      <c:ptCount val="10"/>
                      <c:pt idx="0">
                        <c:v>&lt;34000</c:v>
                      </c:pt>
                      <c:pt idx="1">
                        <c:v>&gt;=34000-&lt;42000</c:v>
                      </c:pt>
                      <c:pt idx="2">
                        <c:v>&gt;=42000-&lt;50000</c:v>
                      </c:pt>
                      <c:pt idx="3">
                        <c:v>&gt;=50000-&lt;56000</c:v>
                      </c:pt>
                      <c:pt idx="4">
                        <c:v>&gt;=56000-&lt;65000</c:v>
                      </c:pt>
                      <c:pt idx="5">
                        <c:v>&gt;=65000-&lt;72096</c:v>
                      </c:pt>
                      <c:pt idx="6">
                        <c:v>&gt;=72096-&lt;83806</c:v>
                      </c:pt>
                      <c:pt idx="7">
                        <c:v>&gt;=83806-&lt;98800</c:v>
                      </c:pt>
                      <c:pt idx="8">
                        <c:v>&gt;=98800-&lt;125000</c:v>
                      </c:pt>
                      <c:pt idx="9">
                        <c:v>&gt;=125000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View'!$H$114:$H$123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0.15759590309151703</c:v>
                      </c:pt>
                      <c:pt idx="1">
                        <c:v>0.15645901692648775</c:v>
                      </c:pt>
                      <c:pt idx="2">
                        <c:v>0.1515471466120904</c:v>
                      </c:pt>
                      <c:pt idx="3">
                        <c:v>0.14715121331146011</c:v>
                      </c:pt>
                      <c:pt idx="4">
                        <c:v>0.14242303936840101</c:v>
                      </c:pt>
                      <c:pt idx="5">
                        <c:v>0.13447974359578974</c:v>
                      </c:pt>
                      <c:pt idx="6">
                        <c:v>0.12865818874507839</c:v>
                      </c:pt>
                      <c:pt idx="7">
                        <c:v>0.11941432068948495</c:v>
                      </c:pt>
                      <c:pt idx="8">
                        <c:v>0.10373410404562212</c:v>
                      </c:pt>
                      <c:pt idx="9">
                        <c:v>7.4002242632387832E-2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0C-4047-9863-ECC95425C94A}"/>
                  </c:ext>
                </c:extLst>
              </c15:ser>
            </c15:filteredBarSeries>
          </c:ext>
        </c:extLst>
      </c:bar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Interest Rate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View'!$G$145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View'!$B$146:$B$155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'Bad Portfolio View'!$G$146:$G$155</c:f>
              <c:numCache>
                <c:formatCode>0%</c:formatCode>
                <c:ptCount val="10"/>
                <c:pt idx="0">
                  <c:v>2.6238760866471981E-2</c:v>
                </c:pt>
                <c:pt idx="1">
                  <c:v>6.1173238318057911E-2</c:v>
                </c:pt>
                <c:pt idx="2">
                  <c:v>6.6710566468046836E-2</c:v>
                </c:pt>
                <c:pt idx="3">
                  <c:v>8.886232509266534E-2</c:v>
                </c:pt>
                <c:pt idx="4">
                  <c:v>0.11876190270083102</c:v>
                </c:pt>
                <c:pt idx="5">
                  <c:v>0.13651980546325732</c:v>
                </c:pt>
                <c:pt idx="6">
                  <c:v>0.12505898786265737</c:v>
                </c:pt>
                <c:pt idx="7">
                  <c:v>0.16715876689642598</c:v>
                </c:pt>
                <c:pt idx="8">
                  <c:v>0.20264739330473888</c:v>
                </c:pt>
                <c:pt idx="9">
                  <c:v>0.22776082153019536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1-4923-93AC-9EAFD890E8F1}"/>
            </c:ext>
          </c:extLst>
        </c:ser>
        <c:ser>
          <c:idx val="1"/>
          <c:order val="1"/>
          <c:tx>
            <c:strRef>
              <c:f>'Bad Portfolio View'!$H$145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View'!$B$146:$B$155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'Bad Portfolio View'!$H$146:$H$155</c:f>
              <c:numCache>
                <c:formatCode>0%</c:formatCode>
                <c:ptCount val="10"/>
                <c:pt idx="0">
                  <c:v>2.4429698712367609E-2</c:v>
                </c:pt>
                <c:pt idx="1">
                  <c:v>5.8485342827450604E-2</c:v>
                </c:pt>
                <c:pt idx="2">
                  <c:v>6.3644319434967428E-2</c:v>
                </c:pt>
                <c:pt idx="3">
                  <c:v>8.5470501446731004E-2</c:v>
                </c:pt>
                <c:pt idx="4">
                  <c:v>0.1148797114174254</c:v>
                </c:pt>
                <c:pt idx="5">
                  <c:v>0.13350205731117618</c:v>
                </c:pt>
                <c:pt idx="6">
                  <c:v>0.12207895357774674</c:v>
                </c:pt>
                <c:pt idx="7">
                  <c:v>0.16719476009478126</c:v>
                </c:pt>
                <c:pt idx="8">
                  <c:v>0.20844025067180746</c:v>
                </c:pt>
                <c:pt idx="9">
                  <c:v>0.24215100827568836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923-93AC-9EAFD890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810175"/>
        <c:axId val="1860197215"/>
      </c:line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Interest Rate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'Bad Portfolio View'!$I$145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View'!$B$146:$B$155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'Bad Portfolio View'!$I$146:$I$155</c:f>
              <c:numCache>
                <c:formatCode>0%</c:formatCode>
                <c:ptCount val="10"/>
                <c:pt idx="0">
                  <c:v>0.13056937153089263</c:v>
                </c:pt>
                <c:pt idx="1">
                  <c:v>0.10304255202444587</c:v>
                </c:pt>
                <c:pt idx="2">
                  <c:v>0.1377092965442073</c:v>
                </c:pt>
                <c:pt idx="3">
                  <c:v>9.1772431865271675E-2</c:v>
                </c:pt>
                <c:pt idx="4">
                  <c:v>8.1759904594571164E-2</c:v>
                </c:pt>
                <c:pt idx="5">
                  <c:v>8.6133390661521286E-2</c:v>
                </c:pt>
                <c:pt idx="6">
                  <c:v>9.3736895466295808E-2</c:v>
                </c:pt>
                <c:pt idx="7">
                  <c:v>8.7342767712906097E-2</c:v>
                </c:pt>
                <c:pt idx="8">
                  <c:v>7.6626466159559911E-2</c:v>
                </c:pt>
                <c:pt idx="9">
                  <c:v>0.11130692344032826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2-4ED1-85E9-E23331771CD3}"/>
            </c:ext>
          </c:extLst>
        </c:ser>
        <c:ser>
          <c:idx val="3"/>
          <c:order val="1"/>
          <c:tx>
            <c:strRef>
              <c:f>'Bad Portfolio View'!$J$145</c:f>
              <c:strCache>
                <c:ptCount val="1"/>
                <c:pt idx="0">
                  <c:v>% Bad Accounts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View'!$B$146:$B$155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'Bad Portfolio View'!$J$146:$J$155</c:f>
              <c:numCache>
                <c:formatCode>0%</c:formatCode>
                <c:ptCount val="10"/>
                <c:pt idx="0">
                  <c:v>2.9600045861917411E-2</c:v>
                </c:pt>
                <c:pt idx="1">
                  <c:v>5.4461026924767349E-2</c:v>
                </c:pt>
                <c:pt idx="2">
                  <c:v>7.9371691731478469E-2</c:v>
                </c:pt>
                <c:pt idx="3">
                  <c:v>7.0459192448070931E-2</c:v>
                </c:pt>
                <c:pt idx="4">
                  <c:v>8.3892912422846883E-2</c:v>
                </c:pt>
                <c:pt idx="5">
                  <c:v>0.10159561254323442</c:v>
                </c:pt>
                <c:pt idx="6">
                  <c:v>0.10128222277426382</c:v>
                </c:pt>
                <c:pt idx="7">
                  <c:v>0.12614320383711375</c:v>
                </c:pt>
                <c:pt idx="8">
                  <c:v>0.13416139573101984</c:v>
                </c:pt>
                <c:pt idx="9">
                  <c:v>0.21903269572528711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2-4ED1-85E9-E2333177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7810175"/>
        <c:axId val="186019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'Bad Portfolio View'!$G$145</c15:sqref>
                        </c15:formulaRef>
                      </c:ext>
                    </c:extLst>
                    <c:strCache>
                      <c:ptCount val="1"/>
                      <c:pt idx="0">
                        <c:v>#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'Bad Portfolio View'!$B$146:$B$155</c15:sqref>
                        </c15:formulaRef>
                      </c:ext>
                    </c:extLst>
                    <c:strCache>
                      <c:ptCount val="10"/>
                      <c:pt idx="0">
                        <c:v>&lt;7.7%</c:v>
                      </c:pt>
                      <c:pt idx="1">
                        <c:v>&gt;=7.7%-&lt;9.2%</c:v>
                      </c:pt>
                      <c:pt idx="2">
                        <c:v>&gt;=9.2%-&lt;11%</c:v>
                      </c:pt>
                      <c:pt idx="3">
                        <c:v>&gt;=11%-&lt;12%</c:v>
                      </c:pt>
                      <c:pt idx="4">
                        <c:v>&gt;=12%-&lt;13%</c:v>
                      </c:pt>
                      <c:pt idx="5">
                        <c:v>&gt;=13%-&lt;14%</c:v>
                      </c:pt>
                      <c:pt idx="6">
                        <c:v>&gt;=14%-&lt;15.4%</c:v>
                      </c:pt>
                      <c:pt idx="7">
                        <c:v>&gt;=15.4%-&lt;17%</c:v>
                      </c:pt>
                      <c:pt idx="8">
                        <c:v>&gt;=17%-&lt;19%</c:v>
                      </c:pt>
                      <c:pt idx="9">
                        <c:v>&gt;=19%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'Bad Portfolio View'!$G$146:$G$155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2.6238760866471981E-2</c:v>
                      </c:pt>
                      <c:pt idx="1">
                        <c:v>6.1173238318057911E-2</c:v>
                      </c:pt>
                      <c:pt idx="2">
                        <c:v>6.6710566468046836E-2</c:v>
                      </c:pt>
                      <c:pt idx="3">
                        <c:v>8.886232509266534E-2</c:v>
                      </c:pt>
                      <c:pt idx="4">
                        <c:v>0.11876190270083102</c:v>
                      </c:pt>
                      <c:pt idx="5">
                        <c:v>0.13651980546325732</c:v>
                      </c:pt>
                      <c:pt idx="6">
                        <c:v>0.12505898786265737</c:v>
                      </c:pt>
                      <c:pt idx="7">
                        <c:v>0.16715876689642598</c:v>
                      </c:pt>
                      <c:pt idx="8">
                        <c:v>0.20264739330473888</c:v>
                      </c:pt>
                      <c:pt idx="9">
                        <c:v>0.22776082153019536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462-4ED1-85E9-E23331771CD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View'!$H$145</c15:sqref>
                        </c15:formulaRef>
                      </c:ext>
                    </c:extLst>
                    <c:strCache>
                      <c:ptCount val="1"/>
                      <c:pt idx="0">
                        <c:v>$ Bad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View'!$B$146:$B$155</c15:sqref>
                        </c15:formulaRef>
                      </c:ext>
                    </c:extLst>
                    <c:strCache>
                      <c:ptCount val="10"/>
                      <c:pt idx="0">
                        <c:v>&lt;7.7%</c:v>
                      </c:pt>
                      <c:pt idx="1">
                        <c:v>&gt;=7.7%-&lt;9.2%</c:v>
                      </c:pt>
                      <c:pt idx="2">
                        <c:v>&gt;=9.2%-&lt;11%</c:v>
                      </c:pt>
                      <c:pt idx="3">
                        <c:v>&gt;=11%-&lt;12%</c:v>
                      </c:pt>
                      <c:pt idx="4">
                        <c:v>&gt;=12%-&lt;13%</c:v>
                      </c:pt>
                      <c:pt idx="5">
                        <c:v>&gt;=13%-&lt;14%</c:v>
                      </c:pt>
                      <c:pt idx="6">
                        <c:v>&gt;=14%-&lt;15.4%</c:v>
                      </c:pt>
                      <c:pt idx="7">
                        <c:v>&gt;=15.4%-&lt;17%</c:v>
                      </c:pt>
                      <c:pt idx="8">
                        <c:v>&gt;=17%-&lt;19%</c:v>
                      </c:pt>
                      <c:pt idx="9">
                        <c:v>&gt;=19%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'Bad Portfolio View'!$H$146:$H$155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2.4429698712367609E-2</c:v>
                      </c:pt>
                      <c:pt idx="1">
                        <c:v>5.8485342827450604E-2</c:v>
                      </c:pt>
                      <c:pt idx="2">
                        <c:v>6.3644319434967428E-2</c:v>
                      </c:pt>
                      <c:pt idx="3">
                        <c:v>8.5470501446731004E-2</c:v>
                      </c:pt>
                      <c:pt idx="4">
                        <c:v>0.1148797114174254</c:v>
                      </c:pt>
                      <c:pt idx="5">
                        <c:v>0.13350205731117618</c:v>
                      </c:pt>
                      <c:pt idx="6">
                        <c:v>0.12207895357774674</c:v>
                      </c:pt>
                      <c:pt idx="7">
                        <c:v>0.16719476009478126</c:v>
                      </c:pt>
                      <c:pt idx="8">
                        <c:v>0.20844025067180746</c:v>
                      </c:pt>
                      <c:pt idx="9">
                        <c:v>0.24215100827568836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62-4ED1-85E9-E23331771CD3}"/>
                  </c:ext>
                </c:extLst>
              </c15:ser>
            </c15:filteredBarSeries>
          </c:ext>
        </c:extLst>
      </c:barChart>
      <c:catAx>
        <c:axId val="18578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7215"/>
        <c:crosses val="autoZero"/>
        <c:auto val="1"/>
        <c:lblAlgn val="ctr"/>
        <c:lblOffset val="100"/>
        <c:noMultiLvlLbl val="0"/>
      </c:catAx>
      <c:valAx>
        <c:axId val="1860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View'!$K$5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View'!$B$6:$B$7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'Bad Portfolio View'!$K$6:$K$7</c:f>
              <c:numCache>
                <c:formatCode>0%</c:formatCode>
                <c:ptCount val="2"/>
                <c:pt idx="0">
                  <c:v>0.60315977637962392</c:v>
                </c:pt>
                <c:pt idx="1">
                  <c:v>0.39684022362037608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2-451A-A0B1-9247654C66A8}"/>
            </c:ext>
          </c:extLst>
        </c:ser>
        <c:ser>
          <c:idx val="1"/>
          <c:order val="1"/>
          <c:tx>
            <c:strRef>
              <c:f>'Bad Portfolio View'!$L$5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View'!$B$6:$B$7</c:f>
              <c:strCache>
                <c:ptCount val="2"/>
                <c:pt idx="0">
                  <c:v>36 months</c:v>
                </c:pt>
                <c:pt idx="1">
                  <c:v>60 months</c:v>
                </c:pt>
              </c:strCache>
            </c:strRef>
          </c:cat>
          <c:val>
            <c:numRef>
              <c:f>'Bad Portfolio View'!$L$6:$L$7</c:f>
              <c:numCache>
                <c:formatCode>0%</c:formatCode>
                <c:ptCount val="2"/>
                <c:pt idx="0">
                  <c:v>0.49250354838708094</c:v>
                </c:pt>
                <c:pt idx="1">
                  <c:v>0.50749645161291912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2-451A-A0B1-9247654C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623328"/>
        <c:axId val="258189360"/>
      </c:barChart>
      <c:catAx>
        <c:axId val="3976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89360"/>
        <c:crosses val="autoZero"/>
        <c:auto val="1"/>
        <c:lblAlgn val="ctr"/>
        <c:lblOffset val="100"/>
        <c:noMultiLvlLbl val="0"/>
      </c:catAx>
      <c:valAx>
        <c:axId val="258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View'!$K$28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'Bad Portfolio View'!$K$29:$K$35</c:f>
              <c:numCache>
                <c:formatCode>0%</c:formatCode>
                <c:ptCount val="7"/>
                <c:pt idx="0">
                  <c:v>0.18590074771150822</c:v>
                </c:pt>
                <c:pt idx="1">
                  <c:v>0.27648144082847131</c:v>
                </c:pt>
                <c:pt idx="2">
                  <c:v>0.2873802064449309</c:v>
                </c:pt>
                <c:pt idx="3">
                  <c:v>0.14985097541657619</c:v>
                </c:pt>
                <c:pt idx="4">
                  <c:v>6.9594067088377926E-2</c:v>
                </c:pt>
                <c:pt idx="5">
                  <c:v>2.3500943464161105E-2</c:v>
                </c:pt>
                <c:pt idx="6">
                  <c:v>7.2916190459743077E-3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E-41EA-A1ED-98107AD9EB75}"/>
            </c:ext>
          </c:extLst>
        </c:ser>
        <c:ser>
          <c:idx val="1"/>
          <c:order val="1"/>
          <c:tx>
            <c:strRef>
              <c:f>'Bad Portfolio View'!$L$28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'Bad Portfolio View'!$L$29:$L$35</c:f>
              <c:numCache>
                <c:formatCode>0%</c:formatCode>
                <c:ptCount val="7"/>
                <c:pt idx="0">
                  <c:v>4.6324369697666554E-2</c:v>
                </c:pt>
                <c:pt idx="1">
                  <c:v>0.16999151547995386</c:v>
                </c:pt>
                <c:pt idx="2">
                  <c:v>0.30112066502080564</c:v>
                </c:pt>
                <c:pt idx="3">
                  <c:v>0.23360977726211551</c:v>
                </c:pt>
                <c:pt idx="4">
                  <c:v>0.15776313552112808</c:v>
                </c:pt>
                <c:pt idx="5">
                  <c:v>6.8639893756574033E-2</c:v>
                </c:pt>
                <c:pt idx="6">
                  <c:v>2.2550643261756355E-2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E-41EA-A1ED-98107AD9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7662128"/>
        <c:axId val="401466368"/>
      </c:barChart>
      <c:catAx>
        <c:axId val="3976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6368"/>
        <c:crosses val="autoZero"/>
        <c:auto val="1"/>
        <c:lblAlgn val="ctr"/>
        <c:lblOffset val="100"/>
        <c:noMultiLvlLbl val="0"/>
      </c:catAx>
      <c:valAx>
        <c:axId val="4014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View'!$K$56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View'!$B$57:$B$59</c:f>
              <c:strCache>
                <c:ptCount val="3"/>
                <c:pt idx="0">
                  <c:v>debt_consolidation</c:v>
                </c:pt>
                <c:pt idx="1">
                  <c:v>credit_card</c:v>
                </c:pt>
                <c:pt idx="2">
                  <c:v>Rest</c:v>
                </c:pt>
              </c:strCache>
            </c:strRef>
          </c:cat>
          <c:val>
            <c:numRef>
              <c:f>'Bad Portfolio View'!$K$57:$K$59</c:f>
              <c:numCache>
                <c:formatCode>0.0%</c:formatCode>
                <c:ptCount val="3"/>
                <c:pt idx="0">
                  <c:v>0.59981829452273139</c:v>
                </c:pt>
                <c:pt idx="1">
                  <c:v>0.2328267639284996</c:v>
                </c:pt>
                <c:pt idx="2">
                  <c:v>0.16735494154876904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B-424C-8E25-89D38694F320}"/>
            </c:ext>
          </c:extLst>
        </c:ser>
        <c:ser>
          <c:idx val="1"/>
          <c:order val="1"/>
          <c:tx>
            <c:strRef>
              <c:f>'Bad Portfolio View'!$L$56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View'!$B$57:$B$59</c:f>
              <c:strCache>
                <c:ptCount val="3"/>
                <c:pt idx="0">
                  <c:v>debt_consolidation</c:v>
                </c:pt>
                <c:pt idx="1">
                  <c:v>credit_card</c:v>
                </c:pt>
                <c:pt idx="2">
                  <c:v>Rest</c:v>
                </c:pt>
              </c:strCache>
            </c:strRef>
          </c:cat>
          <c:val>
            <c:numRef>
              <c:f>'Bad Portfolio View'!$L$57:$L$59</c:f>
              <c:numCache>
                <c:formatCode>0.0%</c:formatCode>
                <c:ptCount val="3"/>
                <c:pt idx="0">
                  <c:v>0.64153664762575757</c:v>
                </c:pt>
                <c:pt idx="1">
                  <c:v>0.18751886152139521</c:v>
                </c:pt>
                <c:pt idx="2">
                  <c:v>0.17094449085284727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B-424C-8E25-89D38694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9704192"/>
        <c:axId val="303281584"/>
      </c:barChart>
      <c:catAx>
        <c:axId val="2497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1584"/>
        <c:crosses val="autoZero"/>
        <c:auto val="1"/>
        <c:lblAlgn val="ctr"/>
        <c:lblOffset val="100"/>
        <c:noMultiLvlLbl val="0"/>
      </c:catAx>
      <c:valAx>
        <c:axId val="3032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View'!$G$28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'Portfolio View'!$G$29:$G$35</c:f>
              <c:numCache>
                <c:formatCode>0.0%</c:formatCode>
                <c:ptCount val="7"/>
                <c:pt idx="0">
                  <c:v>0.19154825034016495</c:v>
                </c:pt>
                <c:pt idx="1">
                  <c:v>0.29352253404745854</c:v>
                </c:pt>
                <c:pt idx="2">
                  <c:v>0.28754907841399091</c:v>
                </c:pt>
                <c:pt idx="3">
                  <c:v>0.14350802506161894</c:v>
                </c:pt>
                <c:pt idx="4">
                  <c:v>5.9999522265100406E-2</c:v>
                </c:pt>
                <c:pt idx="5">
                  <c:v>1.8490110002884103E-2</c:v>
                </c:pt>
                <c:pt idx="6">
                  <c:v>5.3824798687821477E-3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C-4206-A964-C787B0D7A30E}"/>
            </c:ext>
          </c:extLst>
        </c:ser>
        <c:ser>
          <c:idx val="1"/>
          <c:order val="1"/>
          <c:tx>
            <c:strRef>
              <c:f>'Portfolio View'!$H$28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View'!$B$29:$B$35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'Portfolio View'!$H$29:$H$35</c:f>
              <c:numCache>
                <c:formatCode>0.0%</c:formatCode>
                <c:ptCount val="7"/>
                <c:pt idx="0">
                  <c:v>0.21079498197015759</c:v>
                </c:pt>
                <c:pt idx="1">
                  <c:v>0.2810158206663611</c:v>
                </c:pt>
                <c:pt idx="2">
                  <c:v>0.29888187764090024</c:v>
                </c:pt>
                <c:pt idx="3">
                  <c:v>0.14397853114380016</c:v>
                </c:pt>
                <c:pt idx="4">
                  <c:v>4.820771796791215E-2</c:v>
                </c:pt>
                <c:pt idx="5">
                  <c:v>1.2822343519155534E-2</c:v>
                </c:pt>
                <c:pt idx="6">
                  <c:v>4.2987270917130161E-3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C-4206-A964-C787B0D7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9619471"/>
        <c:axId val="1474163263"/>
      </c:barChart>
      <c:catAx>
        <c:axId val="13796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63263"/>
        <c:crosses val="autoZero"/>
        <c:auto val="1"/>
        <c:lblAlgn val="ctr"/>
        <c:lblOffset val="100"/>
        <c:noMultiLvlLbl val="0"/>
      </c:catAx>
      <c:valAx>
        <c:axId val="14741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 -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View'!$K$56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View'!$B$81:$B$92</c:f>
              <c:strCache>
                <c:ptCount val="12"/>
                <c:pt idx="0">
                  <c:v>home_improvement</c:v>
                </c:pt>
                <c:pt idx="1">
                  <c:v>other</c:v>
                </c:pt>
                <c:pt idx="2">
                  <c:v>major_purchase</c:v>
                </c:pt>
                <c:pt idx="3">
                  <c:v>medical</c:v>
                </c:pt>
                <c:pt idx="4">
                  <c:v>small_business</c:v>
                </c:pt>
                <c:pt idx="5">
                  <c:v>car</c:v>
                </c:pt>
                <c:pt idx="6">
                  <c:v>vacation</c:v>
                </c:pt>
                <c:pt idx="7">
                  <c:v>moving</c:v>
                </c:pt>
                <c:pt idx="8">
                  <c:v>house</c:v>
                </c:pt>
                <c:pt idx="9">
                  <c:v>wedding</c:v>
                </c:pt>
                <c:pt idx="10">
                  <c:v>renewable_energy</c:v>
                </c:pt>
                <c:pt idx="11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View'!$K$57:$K$92</c15:sqref>
                  </c15:fullRef>
                </c:ext>
              </c:extLst>
              <c:f>'Bad Portfolio View'!$K$81:$K$92</c:f>
              <c:numCache>
                <c:formatCode>0.0%</c:formatCode>
                <c:ptCount val="12"/>
                <c:pt idx="0">
                  <c:v>6.487002409651528E-2</c:v>
                </c:pt>
                <c:pt idx="1">
                  <c:v>4.2963730365579801E-2</c:v>
                </c:pt>
                <c:pt idx="2">
                  <c:v>1.8807722650204684E-2</c:v>
                </c:pt>
                <c:pt idx="3">
                  <c:v>7.6559811680123628E-3</c:v>
                </c:pt>
                <c:pt idx="4">
                  <c:v>1.1934166047530143E-2</c:v>
                </c:pt>
                <c:pt idx="5">
                  <c:v>6.631314627645238E-3</c:v>
                </c:pt>
                <c:pt idx="6">
                  <c:v>2.9017994983019909E-3</c:v>
                </c:pt>
                <c:pt idx="7">
                  <c:v>3.7994864267284199E-3</c:v>
                </c:pt>
                <c:pt idx="8">
                  <c:v>6.5260460643365124E-3</c:v>
                </c:pt>
                <c:pt idx="9">
                  <c:v>7.2526411689831241E-4</c:v>
                </c:pt>
                <c:pt idx="10">
                  <c:v>4.5695727135911207E-4</c:v>
                </c:pt>
                <c:pt idx="11">
                  <c:v>8.2449215657188067E-5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9-4A1C-8A04-17D60FFC4C8C}"/>
            </c:ext>
          </c:extLst>
        </c:ser>
        <c:ser>
          <c:idx val="1"/>
          <c:order val="1"/>
          <c:tx>
            <c:strRef>
              <c:f>'Bad Portfolio View'!$L$56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'Bad Portfolio View'!$B$57:$B$92</c15:sqref>
                  </c15:fullRef>
                </c:ext>
              </c:extLst>
              <c:f>'Bad Portfolio View'!$B$81:$B$92</c:f>
              <c:strCache>
                <c:ptCount val="12"/>
                <c:pt idx="0">
                  <c:v>home_improvement</c:v>
                </c:pt>
                <c:pt idx="1">
                  <c:v>other</c:v>
                </c:pt>
                <c:pt idx="2">
                  <c:v>major_purchase</c:v>
                </c:pt>
                <c:pt idx="3">
                  <c:v>medical</c:v>
                </c:pt>
                <c:pt idx="4">
                  <c:v>small_business</c:v>
                </c:pt>
                <c:pt idx="5">
                  <c:v>car</c:v>
                </c:pt>
                <c:pt idx="6">
                  <c:v>vacation</c:v>
                </c:pt>
                <c:pt idx="7">
                  <c:v>moving</c:v>
                </c:pt>
                <c:pt idx="8">
                  <c:v>house</c:v>
                </c:pt>
                <c:pt idx="9">
                  <c:v>wedding</c:v>
                </c:pt>
                <c:pt idx="10">
                  <c:v>renewable_energy</c:v>
                </c:pt>
                <c:pt idx="11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'Bad Portfolio View'!$L$57:$L$92</c15:sqref>
                  </c15:fullRef>
                </c:ext>
              </c:extLst>
              <c:f>'Bad Portfolio View'!$L$81:$L$92</c:f>
              <c:numCache>
                <c:formatCode>0.0%</c:formatCode>
                <c:ptCount val="12"/>
                <c:pt idx="0">
                  <c:v>5.9280634170865584E-2</c:v>
                </c:pt>
                <c:pt idx="1">
                  <c:v>4.4404242854841534E-2</c:v>
                </c:pt>
                <c:pt idx="2">
                  <c:v>1.9507962480817719E-2</c:v>
                </c:pt>
                <c:pt idx="3">
                  <c:v>8.2574997145117169E-3</c:v>
                </c:pt>
                <c:pt idx="4">
                  <c:v>1.8645088586411958E-2</c:v>
                </c:pt>
                <c:pt idx="5">
                  <c:v>5.312380222118978E-3</c:v>
                </c:pt>
                <c:pt idx="6">
                  <c:v>3.3730016619031213E-3</c:v>
                </c:pt>
                <c:pt idx="7">
                  <c:v>4.7348717141257246E-3</c:v>
                </c:pt>
                <c:pt idx="8">
                  <c:v>5.9356369062931354E-3</c:v>
                </c:pt>
                <c:pt idx="9">
                  <c:v>8.0982567345616715E-4</c:v>
                </c:pt>
                <c:pt idx="10">
                  <c:v>5.7517347683828522E-4</c:v>
                </c:pt>
                <c:pt idx="11">
                  <c:v>1.0817339066334597E-4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9-4A1C-8A04-17D60FF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5591456"/>
        <c:axId val="1339555056"/>
      </c:barChart>
      <c:catAx>
        <c:axId val="12655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55056"/>
        <c:crosses val="autoZero"/>
        <c:auto val="1"/>
        <c:lblAlgn val="ctr"/>
        <c:lblOffset val="100"/>
        <c:noMultiLvlLbl val="0"/>
      </c:catAx>
      <c:valAx>
        <c:axId val="13395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9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Interest Rate Band 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View'!$K$176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View'!$B$177:$B$181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&gt;=21%-&lt;26%</c:v>
                </c:pt>
                <c:pt idx="4">
                  <c:v>&gt;=26%</c:v>
                </c:pt>
              </c:strCache>
            </c:strRef>
          </c:cat>
          <c:val>
            <c:numRef>
              <c:f>'Bad Portfolio View'!$K$177:$K$181</c:f>
              <c:numCache>
                <c:formatCode>0%</c:formatCode>
                <c:ptCount val="5"/>
                <c:pt idx="0">
                  <c:v>0.35688706627530903</c:v>
                </c:pt>
                <c:pt idx="1">
                  <c:v>0.37418166311055429</c:v>
                </c:pt>
                <c:pt idx="2">
                  <c:v>0.19093428246963851</c:v>
                </c:pt>
                <c:pt idx="3">
                  <c:v>5.9495318446826019E-2</c:v>
                </c:pt>
                <c:pt idx="4">
                  <c:v>1.8501669697672175E-2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2-49D3-A80B-CBB76FF3F6EF}"/>
            </c:ext>
          </c:extLst>
        </c:ser>
        <c:ser>
          <c:idx val="1"/>
          <c:order val="1"/>
          <c:tx>
            <c:strRef>
              <c:f>'Bad Portfolio View'!$L$176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View'!$B$177:$B$181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&gt;=21%-&lt;26%</c:v>
                </c:pt>
                <c:pt idx="4">
                  <c:v>&gt;=26%</c:v>
                </c:pt>
              </c:strCache>
            </c:strRef>
          </c:cat>
          <c:val>
            <c:numRef>
              <c:f>'Bad Portfolio View'!$L$177:$L$181</c:f>
              <c:numCache>
                <c:formatCode>0%</c:formatCode>
                <c:ptCount val="5"/>
                <c:pt idx="0">
                  <c:v>0.10077051849637168</c:v>
                </c:pt>
                <c:pt idx="1">
                  <c:v>0.34729830258965771</c:v>
                </c:pt>
                <c:pt idx="2">
                  <c:v>0.35434689522705376</c:v>
                </c:pt>
                <c:pt idx="3">
                  <c:v>0.13908575591177044</c:v>
                </c:pt>
                <c:pt idx="4">
                  <c:v>5.8498527775146428E-2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2-49D3-A80B-CBB76FF3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9729792"/>
        <c:axId val="303292816"/>
      </c:barChart>
      <c:catAx>
        <c:axId val="2497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92816"/>
        <c:crosses val="autoZero"/>
        <c:auto val="1"/>
        <c:lblAlgn val="ctr"/>
        <c:lblOffset val="100"/>
        <c:noMultiLvlLbl val="0"/>
      </c:catAx>
      <c:valAx>
        <c:axId val="3032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Interest Rate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View'!$K$145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View'!$B$146:$B$155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'Bad Portfolio View'!$K$146:$K$155</c:f>
              <c:numCache>
                <c:formatCode>0%</c:formatCode>
                <c:ptCount val="10"/>
                <c:pt idx="0">
                  <c:v>0.12685440511533064</c:v>
                </c:pt>
                <c:pt idx="1">
                  <c:v>9.7562185886159489E-2</c:v>
                </c:pt>
                <c:pt idx="2">
                  <c:v>0.13247095170816447</c:v>
                </c:pt>
                <c:pt idx="3">
                  <c:v>8.534982378356297E-2</c:v>
                </c:pt>
                <c:pt idx="4">
                  <c:v>7.8074594285120452E-2</c:v>
                </c:pt>
                <c:pt idx="5">
                  <c:v>8.4176427764805134E-2</c:v>
                </c:pt>
                <c:pt idx="6">
                  <c:v>9.4760923972245073E-2</c:v>
                </c:pt>
                <c:pt idx="7">
                  <c:v>9.0206517309780132E-2</c:v>
                </c:pt>
                <c:pt idx="8">
                  <c:v>8.2096018286073616E-2</c:v>
                </c:pt>
                <c:pt idx="9">
                  <c:v>0.12844815188875799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F-4021-81FB-7D876CB90DA2}"/>
            </c:ext>
          </c:extLst>
        </c:ser>
        <c:ser>
          <c:idx val="1"/>
          <c:order val="1"/>
          <c:tx>
            <c:strRef>
              <c:f>'Bad Portfolio View'!$L$145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View'!$B$146:$B$155</c:f>
              <c:strCache>
                <c:ptCount val="10"/>
                <c:pt idx="0">
                  <c:v>&lt;7.7%</c:v>
                </c:pt>
                <c:pt idx="1">
                  <c:v>&gt;=7.7%-&lt;9.2%</c:v>
                </c:pt>
                <c:pt idx="2">
                  <c:v>&gt;=9.2%-&lt;11%</c:v>
                </c:pt>
                <c:pt idx="3">
                  <c:v>&gt;=11%-&lt;12%</c:v>
                </c:pt>
                <c:pt idx="4">
                  <c:v>&gt;=12%-&lt;13%</c:v>
                </c:pt>
                <c:pt idx="5">
                  <c:v>&gt;=13%-&lt;14%</c:v>
                </c:pt>
                <c:pt idx="6">
                  <c:v>&gt;=14%-&lt;15.4%</c:v>
                </c:pt>
                <c:pt idx="7">
                  <c:v>&gt;=15.4%-&lt;17%</c:v>
                </c:pt>
                <c:pt idx="8">
                  <c:v>&gt;=17%-&lt;19%</c:v>
                </c:pt>
                <c:pt idx="9">
                  <c:v>&gt;=19%</c:v>
                </c:pt>
              </c:strCache>
            </c:strRef>
          </c:cat>
          <c:val>
            <c:numRef>
              <c:f>'Bad Portfolio View'!$L$146:$L$155</c:f>
              <c:numCache>
                <c:formatCode>0%</c:formatCode>
                <c:ptCount val="10"/>
                <c:pt idx="0">
                  <c:v>2.5910599473285792E-2</c:v>
                </c:pt>
                <c:pt idx="1">
                  <c:v>4.7707027671987208E-2</c:v>
                </c:pt>
                <c:pt idx="2">
                  <c:v>7.0491069587320362E-2</c:v>
                </c:pt>
                <c:pt idx="3">
                  <c:v>6.0991972359523416E-2</c:v>
                </c:pt>
                <c:pt idx="4">
                  <c:v>7.4990607029938192E-2</c:v>
                </c:pt>
                <c:pt idx="5">
                  <c:v>9.3957671833345038E-2</c:v>
                </c:pt>
                <c:pt idx="6">
                  <c:v>9.6721691225213458E-2</c:v>
                </c:pt>
                <c:pt idx="7">
                  <c:v>0.1260997935291715</c:v>
                </c:pt>
                <c:pt idx="8">
                  <c:v>0.14307293221561865</c:v>
                </c:pt>
                <c:pt idx="9">
                  <c:v>0.26005663507459637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F-4021-81FB-7D876CB9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9807792"/>
        <c:axId val="303291984"/>
      </c:barChart>
      <c:catAx>
        <c:axId val="2498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91984"/>
        <c:crosses val="autoZero"/>
        <c:auto val="1"/>
        <c:lblAlgn val="ctr"/>
        <c:lblOffset val="100"/>
        <c:noMultiLvlLbl val="0"/>
      </c:catAx>
      <c:valAx>
        <c:axId val="3032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Band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View'!$K$113</c:f>
              <c:strCache>
                <c:ptCount val="1"/>
                <c:pt idx="0">
                  <c:v>%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'Bad Portfolio View'!$K$114:$K$123</c:f>
              <c:numCache>
                <c:formatCode>0%</c:formatCode>
                <c:ptCount val="10"/>
                <c:pt idx="0">
                  <c:v>4.2265398945300958E-2</c:v>
                </c:pt>
                <c:pt idx="1">
                  <c:v>6.0214003913539302E-2</c:v>
                </c:pt>
                <c:pt idx="2">
                  <c:v>8.0445376108368327E-2</c:v>
                </c:pt>
                <c:pt idx="3">
                  <c:v>5.6911021147021422E-2</c:v>
                </c:pt>
                <c:pt idx="4">
                  <c:v>0.10456230075183597</c:v>
                </c:pt>
                <c:pt idx="5">
                  <c:v>6.7354832865364339E-2</c:v>
                </c:pt>
                <c:pt idx="6">
                  <c:v>0.10425574110182259</c:v>
                </c:pt>
                <c:pt idx="7">
                  <c:v>0.11670947911399235</c:v>
                </c:pt>
                <c:pt idx="8">
                  <c:v>0.15058616920424495</c:v>
                </c:pt>
                <c:pt idx="9">
                  <c:v>0.21669567684850979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2-4C9E-9018-566C478A602C}"/>
            </c:ext>
          </c:extLst>
        </c:ser>
        <c:ser>
          <c:idx val="1"/>
          <c:order val="1"/>
          <c:tx>
            <c:strRef>
              <c:f>'Bad Portfolio View'!$L$113</c:f>
              <c:strCache>
                <c:ptCount val="1"/>
                <c:pt idx="0">
                  <c:v>% Bad loan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'Bad Portfolio View'!$L$114:$L$123</c:f>
              <c:numCache>
                <c:formatCode>0%</c:formatCode>
                <c:ptCount val="10"/>
                <c:pt idx="0">
                  <c:v>5.5690597507926938E-2</c:v>
                </c:pt>
                <c:pt idx="1">
                  <c:v>7.8768048377519578E-2</c:v>
                </c:pt>
                <c:pt idx="2">
                  <c:v>0.10192972013398065</c:v>
                </c:pt>
                <c:pt idx="3">
                  <c:v>7.0018403978185206E-2</c:v>
                </c:pt>
                <c:pt idx="4">
                  <c:v>0.12451089700049763</c:v>
                </c:pt>
                <c:pt idx="5">
                  <c:v>7.5731684470337013E-2</c:v>
                </c:pt>
                <c:pt idx="6">
                  <c:v>0.11214744777899456</c:v>
                </c:pt>
                <c:pt idx="7">
                  <c:v>0.11652376931445599</c:v>
                </c:pt>
                <c:pt idx="8">
                  <c:v>0.13060464624007631</c:v>
                </c:pt>
                <c:pt idx="9">
                  <c:v>0.13407478519802613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2-4C9E-9018-566C478A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890368"/>
        <c:axId val="307446512"/>
      </c:barChart>
      <c:catAx>
        <c:axId val="1688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46512"/>
        <c:crosses val="autoZero"/>
        <c:auto val="1"/>
        <c:lblAlgn val="ctr"/>
        <c:lblOffset val="100"/>
        <c:noMultiLvlLbl val="0"/>
      </c:catAx>
      <c:valAx>
        <c:axId val="3074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Interest Rate Band 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 Portfolio View'!$G$176</c:f>
              <c:strCache>
                <c:ptCount val="1"/>
                <c:pt idx="0">
                  <c:v># 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View'!$B$177:$B$181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&gt;=21%-&lt;26%</c:v>
                </c:pt>
                <c:pt idx="4">
                  <c:v>&gt;=26%</c:v>
                </c:pt>
              </c:strCache>
            </c:strRef>
          </c:cat>
          <c:val>
            <c:numRef>
              <c:f>'Bad Portfolio View'!$G$177:$G$181</c:f>
              <c:numCache>
                <c:formatCode>0%</c:formatCode>
                <c:ptCount val="5"/>
                <c:pt idx="0">
                  <c:v>4.5742212113295121E-2</c:v>
                </c:pt>
                <c:pt idx="1">
                  <c:v>0.10845609495366783</c:v>
                </c:pt>
                <c:pt idx="2">
                  <c:v>0.17562095538273101</c:v>
                </c:pt>
                <c:pt idx="3">
                  <c:v>0.23608597372938628</c:v>
                </c:pt>
                <c:pt idx="4">
                  <c:v>0.24693823487457461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E-4617-819F-9D36972F070B}"/>
            </c:ext>
          </c:extLst>
        </c:ser>
        <c:ser>
          <c:idx val="1"/>
          <c:order val="1"/>
          <c:tx>
            <c:strRef>
              <c:f>'Bad Portfolio View'!$H$176</c:f>
              <c:strCache>
                <c:ptCount val="1"/>
                <c:pt idx="0">
                  <c:v>$ Bad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'Bad Portfolio View'!$B$177:$B$181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&gt;=21%-&lt;26%</c:v>
                </c:pt>
                <c:pt idx="4">
                  <c:v>&gt;=26%</c:v>
                </c:pt>
              </c:strCache>
            </c:strRef>
          </c:cat>
          <c:val>
            <c:numRef>
              <c:f>'Bad Portfolio View'!$H$177:$H$181</c:f>
              <c:numCache>
                <c:formatCode>0%</c:formatCode>
                <c:ptCount val="5"/>
                <c:pt idx="0">
                  <c:v>3.3771411180962232E-2</c:v>
                </c:pt>
                <c:pt idx="1">
                  <c:v>0.11101117114981263</c:v>
                </c:pt>
                <c:pt idx="2">
                  <c:v>0.22196844674894983</c:v>
                </c:pt>
                <c:pt idx="3">
                  <c:v>0.27960593550300461</c:v>
                </c:pt>
                <c:pt idx="4">
                  <c:v>0.37816430875461721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E-4617-819F-9D36972F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879120"/>
        <c:axId val="830666720"/>
      </c:lineChart>
      <c:catAx>
        <c:axId val="9148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66720"/>
        <c:crosses val="autoZero"/>
        <c:auto val="1"/>
        <c:lblAlgn val="ctr"/>
        <c:lblOffset val="100"/>
        <c:noMultiLvlLbl val="0"/>
      </c:catAx>
      <c:valAx>
        <c:axId val="8306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Interest Rate Band 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Portfolio View'!$I$176</c:f>
              <c:strCache>
                <c:ptCount val="1"/>
                <c:pt idx="0">
                  <c:v>% Accounts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View'!$B$177:$B$181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&gt;=21%-&lt;26%</c:v>
                </c:pt>
                <c:pt idx="4">
                  <c:v>&gt;=26%</c:v>
                </c:pt>
              </c:strCache>
            </c:strRef>
          </c:cat>
          <c:val>
            <c:numRef>
              <c:f>'Bad Portfolio View'!$I$177:$I$181</c:f>
              <c:numCache>
                <c:formatCode>0%</c:formatCode>
                <c:ptCount val="5"/>
                <c:pt idx="0">
                  <c:v>0.28783085353532673</c:v>
                </c:pt>
                <c:pt idx="1">
                  <c:v>0.4092449665320162</c:v>
                </c:pt>
                <c:pt idx="2">
                  <c:v>0.22427043687971873</c:v>
                </c:pt>
                <c:pt idx="3">
                  <c:v>5.6946442378978251E-2</c:v>
                </c:pt>
                <c:pt idx="4">
                  <c:v>2.1707300673960084E-2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E-4B4C-80A6-3A85E83EFCA9}"/>
            </c:ext>
          </c:extLst>
        </c:ser>
        <c:ser>
          <c:idx val="1"/>
          <c:order val="1"/>
          <c:tx>
            <c:strRef>
              <c:f>'Bad Portfolio View'!$J$176</c:f>
              <c:strCache>
                <c:ptCount val="1"/>
                <c:pt idx="0">
                  <c:v>% Bad Accounts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'Bad Portfolio View'!$B$177:$B$181</c:f>
              <c:strCache>
                <c:ptCount val="5"/>
                <c:pt idx="0">
                  <c:v>&lt;11%</c:v>
                </c:pt>
                <c:pt idx="1">
                  <c:v>&gt;=11%-&lt;16%</c:v>
                </c:pt>
                <c:pt idx="2">
                  <c:v>&gt;=16%-21%</c:v>
                </c:pt>
                <c:pt idx="3">
                  <c:v>&gt;=21%-&lt;26%</c:v>
                </c:pt>
                <c:pt idx="4">
                  <c:v>&gt;=26%</c:v>
                </c:pt>
              </c:strCache>
            </c:strRef>
          </c:cat>
          <c:val>
            <c:numRef>
              <c:f>'Bad Portfolio View'!$J$177:$J$181</c:f>
              <c:numCache>
                <c:formatCode>0%</c:formatCode>
                <c:ptCount val="5"/>
                <c:pt idx="0">
                  <c:v>0.11375284248342282</c:v>
                </c:pt>
                <c:pt idx="1">
                  <c:v>0.38348206607937935</c:v>
                </c:pt>
                <c:pt idx="2">
                  <c:v>0.34029542718465156</c:v>
                </c:pt>
                <c:pt idx="3">
                  <c:v>0.11615677132101432</c:v>
                </c:pt>
                <c:pt idx="4">
                  <c:v>4.6312892931531978E-2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E-4B4C-80A6-3A85E83E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6288784"/>
        <c:axId val="1098107584"/>
      </c:barChart>
      <c:catAx>
        <c:axId val="8962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07584"/>
        <c:crosses val="autoZero"/>
        <c:auto val="1"/>
        <c:lblAlgn val="ctr"/>
        <c:lblOffset val="100"/>
        <c:noMultiLvlLbl val="0"/>
      </c:catAx>
      <c:valAx>
        <c:axId val="10981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Accounts and 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'Vintage View'!$B$6</c:f>
              <c:strCache>
                <c:ptCount val="1"/>
                <c:pt idx="0">
                  <c:v>Acquisitions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View'!$C$5:$G$5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View'!$C$6:$G$6</c:f>
              <c:numCache>
                <c:formatCode>0</c:formatCode>
                <c:ptCount val="5"/>
                <c:pt idx="0">
                  <c:v>466345</c:v>
                </c:pt>
                <c:pt idx="1">
                  <c:v>421095</c:v>
                </c:pt>
                <c:pt idx="2">
                  <c:v>434407</c:v>
                </c:pt>
                <c:pt idx="3">
                  <c:v>443579</c:v>
                </c:pt>
                <c:pt idx="4">
                  <c:v>495242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2-4806-AF64-2D95E40D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168432"/>
        <c:axId val="893157664"/>
      </c:barChart>
      <c:lineChart>
        <c:grouping val="standard"/>
        <c:varyColors val="0"/>
        <c:ser>
          <c:idx val="1"/>
          <c:order val="1"/>
          <c:tx>
            <c:strRef>
              <c:f>'Vintage View'!$B$9</c:f>
              <c:strCache>
                <c:ptCount val="1"/>
                <c:pt idx="0">
                  <c:v>Loan Amount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'Vintage View'!$C$5:$G$5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View'!$C$9:$G$9</c:f>
              <c:numCache>
                <c:formatCode>0</c:formatCode>
                <c:ptCount val="5"/>
                <c:pt idx="0">
                  <c:v>6676.7178249999997</c:v>
                </c:pt>
                <c:pt idx="1">
                  <c:v>6417.6081750000003</c:v>
                </c:pt>
                <c:pt idx="2">
                  <c:v>6400.5697</c:v>
                </c:pt>
                <c:pt idx="3">
                  <c:v>6584.9570750000003</c:v>
                </c:pt>
                <c:pt idx="4">
                  <c:v>7936.2631499999998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2-4806-AF64-2D95E40D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28000"/>
        <c:axId val="893161824"/>
      </c:lineChart>
      <c:catAx>
        <c:axId val="8171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57664"/>
        <c:crosses val="autoZero"/>
        <c:auto val="1"/>
        <c:lblAlgn val="ctr"/>
        <c:lblOffset val="100"/>
        <c:noMultiLvlLbl val="0"/>
      </c:catAx>
      <c:valAx>
        <c:axId val="8931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68432"/>
        <c:crosses val="autoZero"/>
        <c:crossBetween val="between"/>
      </c:valAx>
      <c:valAx>
        <c:axId val="893161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8000"/>
        <c:crosses val="max"/>
        <c:crossBetween val="between"/>
      </c:valAx>
      <c:catAx>
        <c:axId val="54912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316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'Vintage View'!$B$8</c:f>
              <c:strCache>
                <c:ptCount val="1"/>
                <c:pt idx="0">
                  <c:v>Average Loan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View'!$C$5:$G$5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View'!$C$8:$G$8</c:f>
              <c:numCache>
                <c:formatCode>0</c:formatCode>
                <c:ptCount val="5"/>
                <c:pt idx="0">
                  <c:v>14317.121069165532</c:v>
                </c:pt>
                <c:pt idx="1">
                  <c:v>15240.285861860149</c:v>
                </c:pt>
                <c:pt idx="2">
                  <c:v>14734.039046332126</c:v>
                </c:pt>
                <c:pt idx="3">
                  <c:v>14845.060462736063</c:v>
                </c:pt>
                <c:pt idx="4">
                  <c:v>16025.02039406997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66F-8157-FE1B27E5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927600"/>
        <c:axId val="893171808"/>
      </c:barChart>
      <c:catAx>
        <c:axId val="8819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71808"/>
        <c:crosses val="autoZero"/>
        <c:auto val="1"/>
        <c:lblAlgn val="ctr"/>
        <c:lblOffset val="100"/>
        <c:noMultiLvlLbl val="0"/>
      </c:catAx>
      <c:valAx>
        <c:axId val="8931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Accounts - Home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'Vintage View'!$B$31</c:f>
              <c:strCache>
                <c:ptCount val="1"/>
                <c:pt idx="0">
                  <c:v>MORTGAGE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View'!$C$30:$G$30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View'!$C$31:$G$31</c:f>
              <c:numCache>
                <c:formatCode>General</c:formatCode>
                <c:ptCount val="5"/>
                <c:pt idx="0">
                  <c:v>235908</c:v>
                </c:pt>
                <c:pt idx="1">
                  <c:v>207683</c:v>
                </c:pt>
                <c:pt idx="2">
                  <c:v>211516</c:v>
                </c:pt>
                <c:pt idx="3">
                  <c:v>217123</c:v>
                </c:pt>
                <c:pt idx="4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96C-9762-84B394C94820}"/>
            </c:ext>
          </c:extLst>
        </c:ser>
        <c:ser>
          <c:idx val="1"/>
          <c:order val="1"/>
          <c:tx>
            <c:strRef>
              <c:f>'Vintage View'!$B$32</c:f>
              <c:strCache>
                <c:ptCount val="1"/>
                <c:pt idx="0">
                  <c:v>OWN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View'!$C$30:$G$30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View'!$C$32:$G$32</c:f>
              <c:numCache>
                <c:formatCode>General</c:formatCode>
                <c:ptCount val="5"/>
                <c:pt idx="0">
                  <c:v>41712</c:v>
                </c:pt>
                <c:pt idx="1">
                  <c:v>45766</c:v>
                </c:pt>
                <c:pt idx="2">
                  <c:v>53037</c:v>
                </c:pt>
                <c:pt idx="3">
                  <c:v>52414</c:v>
                </c:pt>
                <c:pt idx="4">
                  <c:v>60128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8-496C-9762-84B394C94820}"/>
            </c:ext>
          </c:extLst>
        </c:ser>
        <c:ser>
          <c:idx val="2"/>
          <c:order val="2"/>
          <c:tx>
            <c:strRef>
              <c:f>'Vintage View'!$B$33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View'!$C$30:$G$30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View'!$C$33:$G$33</c:f>
              <c:numCache>
                <c:formatCode>General</c:formatCode>
                <c:ptCount val="5"/>
                <c:pt idx="0">
                  <c:v>188492</c:v>
                </c:pt>
                <c:pt idx="1">
                  <c:v>167644</c:v>
                </c:pt>
                <c:pt idx="2">
                  <c:v>169744</c:v>
                </c:pt>
                <c:pt idx="3">
                  <c:v>173643</c:v>
                </c:pt>
                <c:pt idx="4">
                  <c:v>195406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8-496C-9762-84B394C9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7034416"/>
        <c:axId val="893171392"/>
      </c:barChart>
      <c:catAx>
        <c:axId val="10870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71392"/>
        <c:crosses val="autoZero"/>
        <c:auto val="1"/>
        <c:lblAlgn val="ctr"/>
        <c:lblOffset val="100"/>
        <c:noMultiLvlLbl val="0"/>
      </c:catAx>
      <c:valAx>
        <c:axId val="893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Accounts - Home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'Vintage View'!$B$34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View'!$C$30:$G$30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View'!$C$34:$G$34</c:f>
              <c:numCache>
                <c:formatCode>General</c:formatCode>
                <c:ptCount val="5"/>
                <c:pt idx="0">
                  <c:v>233</c:v>
                </c:pt>
                <c:pt idx="1">
                  <c:v>2</c:v>
                </c:pt>
                <c:pt idx="2">
                  <c:v>110</c:v>
                </c:pt>
                <c:pt idx="3">
                  <c:v>399</c:v>
                </c:pt>
                <c:pt idx="4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0A-B996-D35558BE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3382080"/>
        <c:axId val="760057248"/>
      </c:barChart>
      <c:catAx>
        <c:axId val="11533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57248"/>
        <c:crosses val="autoZero"/>
        <c:auto val="1"/>
        <c:lblAlgn val="ctr"/>
        <c:lblOffset val="100"/>
        <c:noMultiLvlLbl val="0"/>
      </c:catAx>
      <c:valAx>
        <c:axId val="760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Band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View'!$C$145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View'!$B$146:$B$149</c:f>
              <c:strCache>
                <c:ptCount val="4"/>
                <c:pt idx="0">
                  <c:v>&lt; 50000</c:v>
                </c:pt>
                <c:pt idx="1">
                  <c:v>&gt;=50000 -&lt; 100000</c:v>
                </c:pt>
                <c:pt idx="2">
                  <c:v>&gt;=100000 -&lt; 150000</c:v>
                </c:pt>
                <c:pt idx="3">
                  <c:v>&gt;=150000 </c:v>
                </c:pt>
              </c:strCache>
            </c:strRef>
          </c:cat>
          <c:val>
            <c:numRef>
              <c:f>'Portfolio View'!$C$146:$C$149</c:f>
              <c:numCache>
                <c:formatCode>General</c:formatCode>
                <c:ptCount val="4"/>
                <c:pt idx="0">
                  <c:v>656597</c:v>
                </c:pt>
                <c:pt idx="1">
                  <c:v>1065582</c:v>
                </c:pt>
                <c:pt idx="2">
                  <c:v>337906</c:v>
                </c:pt>
                <c:pt idx="3">
                  <c:v>200579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388-87BE-95D580D8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465935"/>
        <c:axId val="135205391"/>
      </c:barChart>
      <c:lineChart>
        <c:grouping val="standard"/>
        <c:varyColors val="0"/>
        <c:ser>
          <c:idx val="1"/>
          <c:order val="1"/>
          <c:tx>
            <c:strRef>
              <c:f>'Portfolio View'!$E$145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'Portfolio View'!$B$146:$B$149</c:f>
              <c:strCache>
                <c:ptCount val="4"/>
                <c:pt idx="0">
                  <c:v>&lt; 50000</c:v>
                </c:pt>
                <c:pt idx="1">
                  <c:v>&gt;=50000 -&lt; 100000</c:v>
                </c:pt>
                <c:pt idx="2">
                  <c:v>&gt;=100000 -&lt; 150000</c:v>
                </c:pt>
                <c:pt idx="3">
                  <c:v>&gt;=150000 </c:v>
                </c:pt>
              </c:strCache>
            </c:strRef>
          </c:cat>
          <c:val>
            <c:numRef>
              <c:f>'Portfolio View'!$E$146:$E$149</c:f>
              <c:numCache>
                <c:formatCode>0.00</c:formatCode>
                <c:ptCount val="4"/>
                <c:pt idx="0">
                  <c:v>151.11358530000001</c:v>
                </c:pt>
                <c:pt idx="1">
                  <c:v>430.50691319999999</c:v>
                </c:pt>
                <c:pt idx="2">
                  <c:v>218.28875189999999</c:v>
                </c:pt>
                <c:pt idx="3">
                  <c:v>205.2499535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A-4388-87BE-95D580D8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60703"/>
        <c:axId val="135191247"/>
      </c:lineChart>
      <c:catAx>
        <c:axId val="19474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5391"/>
        <c:crosses val="autoZero"/>
        <c:auto val="1"/>
        <c:lblAlgn val="ctr"/>
        <c:lblOffset val="100"/>
        <c:noMultiLvlLbl val="0"/>
      </c:catAx>
      <c:valAx>
        <c:axId val="1352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65935"/>
        <c:crosses val="autoZero"/>
        <c:crossBetween val="between"/>
      </c:valAx>
      <c:valAx>
        <c:axId val="1351912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Balnace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60703"/>
        <c:crosses val="max"/>
        <c:crossBetween val="between"/>
      </c:valAx>
      <c:catAx>
        <c:axId val="1889360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19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Accounts - Employee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'Vintage View'!$B$56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View'!$C$55:$G$55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View'!$C$56:$G$56</c:f>
              <c:numCache>
                <c:formatCode>General</c:formatCode>
                <c:ptCount val="5"/>
                <c:pt idx="0">
                  <c:v>21018</c:v>
                </c:pt>
                <c:pt idx="1">
                  <c:v>23817</c:v>
                </c:pt>
                <c:pt idx="2">
                  <c:v>28214</c:v>
                </c:pt>
                <c:pt idx="3">
                  <c:v>31871</c:v>
                </c:pt>
                <c:pt idx="4">
                  <c:v>41987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2-41F3-8704-040D073CB0C4}"/>
            </c:ext>
          </c:extLst>
        </c:ser>
        <c:ser>
          <c:idx val="1"/>
          <c:order val="1"/>
          <c:tx>
            <c:strRef>
              <c:f>'Vintage View'!$B$57</c:f>
              <c:strCache>
                <c:ptCount val="1"/>
                <c:pt idx="0">
                  <c:v>&lt;=3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View'!$C$55:$G$55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View'!$C$57:$G$57</c:f>
              <c:numCache>
                <c:formatCode>General</c:formatCode>
                <c:ptCount val="5"/>
                <c:pt idx="0">
                  <c:v>143864</c:v>
                </c:pt>
                <c:pt idx="1">
                  <c:v>132740</c:v>
                </c:pt>
                <c:pt idx="2">
                  <c:v>135409</c:v>
                </c:pt>
                <c:pt idx="3">
                  <c:v>148638</c:v>
                </c:pt>
                <c:pt idx="4">
                  <c:v>162170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2-41F3-8704-040D073CB0C4}"/>
            </c:ext>
          </c:extLst>
        </c:ser>
        <c:ser>
          <c:idx val="2"/>
          <c:order val="2"/>
          <c:tx>
            <c:strRef>
              <c:f>'Vintage View'!$B$58</c:f>
              <c:strCache>
                <c:ptCount val="1"/>
                <c:pt idx="0">
                  <c:v>&lt;=6 years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View'!$C$55:$G$55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View'!$C$58:$G$58</c:f>
              <c:numCache>
                <c:formatCode>General</c:formatCode>
                <c:ptCount val="5"/>
                <c:pt idx="0">
                  <c:v>84917</c:v>
                </c:pt>
                <c:pt idx="1">
                  <c:v>66274</c:v>
                </c:pt>
                <c:pt idx="2">
                  <c:v>70951</c:v>
                </c:pt>
                <c:pt idx="3">
                  <c:v>72696</c:v>
                </c:pt>
                <c:pt idx="4">
                  <c:v>84093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2-41F3-8704-040D073CB0C4}"/>
            </c:ext>
          </c:extLst>
        </c:ser>
        <c:ser>
          <c:idx val="3"/>
          <c:order val="3"/>
          <c:tx>
            <c:strRef>
              <c:f>'Vintage View'!$B$59</c:f>
              <c:strCache>
                <c:ptCount val="1"/>
                <c:pt idx="0">
                  <c:v>&lt;=9 years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View'!$C$55:$G$55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View'!$C$59:$G$59</c:f>
              <c:numCache>
                <c:formatCode>General</c:formatCode>
                <c:ptCount val="5"/>
                <c:pt idx="0">
                  <c:v>66473</c:v>
                </c:pt>
                <c:pt idx="1">
                  <c:v>56743</c:v>
                </c:pt>
                <c:pt idx="2">
                  <c:v>49861</c:v>
                </c:pt>
                <c:pt idx="3">
                  <c:v>44317</c:v>
                </c:pt>
                <c:pt idx="4">
                  <c:v>46610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2-41F3-8704-040D073CB0C4}"/>
            </c:ext>
          </c:extLst>
        </c:ser>
        <c:ser>
          <c:idx val="4"/>
          <c:order val="4"/>
          <c:tx>
            <c:strRef>
              <c:f>'Vintage View'!$B$60</c:f>
              <c:strCache>
                <c:ptCount val="1"/>
                <c:pt idx="0">
                  <c:v>&gt;10 years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'Vintage View'!$C$55:$G$55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View'!$C$60:$G$60</c:f>
              <c:numCache>
                <c:formatCode>General</c:formatCode>
                <c:ptCount val="5"/>
                <c:pt idx="0">
                  <c:v>150073</c:v>
                </c:pt>
                <c:pt idx="1">
                  <c:v>141521</c:v>
                </c:pt>
                <c:pt idx="2">
                  <c:v>149972</c:v>
                </c:pt>
                <c:pt idx="3">
                  <c:v>146057</c:v>
                </c:pt>
                <c:pt idx="4">
                  <c:v>160382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2-41F3-8704-040D073C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3096592"/>
        <c:axId val="1149578128"/>
      </c:barChart>
      <c:catAx>
        <c:axId val="1143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78128"/>
        <c:crosses val="autoZero"/>
        <c:auto val="1"/>
        <c:lblAlgn val="ctr"/>
        <c:lblOffset val="100"/>
        <c:noMultiLvlLbl val="0"/>
      </c:catAx>
      <c:valAx>
        <c:axId val="11495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Bad | Closer | Delinquency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View'!$B$87</c:f>
              <c:strCache>
                <c:ptCount val="1"/>
                <c:pt idx="0">
                  <c:v>Bad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'Vintage View'!$C$82:$G$82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View'!$C$87:$G$87</c:f>
              <c:numCache>
                <c:formatCode>0.0%</c:formatCode>
                <c:ptCount val="5"/>
                <c:pt idx="0">
                  <c:v>0.16381005478776442</c:v>
                </c:pt>
                <c:pt idx="1">
                  <c:v>0.17876013726118808</c:v>
                </c:pt>
                <c:pt idx="2">
                  <c:v>0.15346667986473514</c:v>
                </c:pt>
                <c:pt idx="3">
                  <c:v>8.201244874081054E-2</c:v>
                </c:pt>
                <c:pt idx="4">
                  <c:v>1.4017389478275268E-2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B-49C3-91AB-930ACD11C735}"/>
            </c:ext>
          </c:extLst>
        </c:ser>
        <c:ser>
          <c:idx val="1"/>
          <c:order val="1"/>
          <c:tx>
            <c:strRef>
              <c:f>'Vintage View'!$B$88</c:f>
              <c:strCache>
                <c:ptCount val="1"/>
                <c:pt idx="0">
                  <c:v>Closer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'Vintage View'!$C$82:$G$82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View'!$C$88:$G$88</c:f>
              <c:numCache>
                <c:formatCode>0%</c:formatCode>
                <c:ptCount val="5"/>
                <c:pt idx="0">
                  <c:v>0.79988420589906617</c:v>
                </c:pt>
                <c:pt idx="1">
                  <c:v>0.70800413208420898</c:v>
                </c:pt>
                <c:pt idx="2">
                  <c:v>0.47888731074775498</c:v>
                </c:pt>
                <c:pt idx="3">
                  <c:v>0.27621010011745373</c:v>
                </c:pt>
                <c:pt idx="4">
                  <c:v>8.1253205503571985E-2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B-49C3-91AB-930ACD11C735}"/>
            </c:ext>
          </c:extLst>
        </c:ser>
        <c:ser>
          <c:idx val="2"/>
          <c:order val="2"/>
          <c:tx>
            <c:strRef>
              <c:f>'Vintage View'!$B$89</c:f>
              <c:strCache>
                <c:ptCount val="1"/>
                <c:pt idx="0">
                  <c:v>Delinquency Rate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'Vintage View'!$C$82:$G$82</c:f>
              <c:strCache>
                <c:ptCount val="5"/>
                <c:pt idx="0">
                  <c:v>2014 and Before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'Vintage View'!$C$89:$G$89</c:f>
              <c:numCache>
                <c:formatCode>0.0%</c:formatCode>
                <c:ptCount val="5"/>
                <c:pt idx="0">
                  <c:v>9.5208482990061011E-4</c:v>
                </c:pt>
                <c:pt idx="1">
                  <c:v>4.2935679597240527E-3</c:v>
                </c:pt>
                <c:pt idx="2">
                  <c:v>1.3289380695983261E-2</c:v>
                </c:pt>
                <c:pt idx="3">
                  <c:v>2.2090766244569737E-2</c:v>
                </c:pt>
                <c:pt idx="4">
                  <c:v>1.583266362707525E-2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B-49C3-91AB-930ACD11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04992"/>
        <c:axId val="1149593104"/>
      </c:lineChart>
      <c:catAx>
        <c:axId val="11431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3104"/>
        <c:crosses val="autoZero"/>
        <c:auto val="1"/>
        <c:lblAlgn val="ctr"/>
        <c:lblOffset val="100"/>
        <c:noMultiLvlLbl val="0"/>
      </c:catAx>
      <c:valAx>
        <c:axId val="11495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Term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View'!$B$119</c:f>
              <c:strCache>
                <c:ptCount val="1"/>
                <c:pt idx="0">
                  <c:v>36 months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View'!$C$117:$G$118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View'!$C$119:$G$119</c:f>
              <c:numCache>
                <c:formatCode>0.00%</c:formatCode>
                <c:ptCount val="5"/>
                <c:pt idx="0">
                  <c:v>0</c:v>
                </c:pt>
                <c:pt idx="1">
                  <c:v>4.3220650922000972E-4</c:v>
                </c:pt>
                <c:pt idx="2">
                  <c:v>8.5311700778302382E-3</c:v>
                </c:pt>
                <c:pt idx="3">
                  <c:v>1.4180112223527264E-2</c:v>
                </c:pt>
                <c:pt idx="4">
                  <c:v>9.9426139140056779E-3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B-4C84-891D-E061CF43D2C6}"/>
            </c:ext>
          </c:extLst>
        </c:ser>
        <c:ser>
          <c:idx val="1"/>
          <c:order val="1"/>
          <c:tx>
            <c:strRef>
              <c:f>'Vintage View'!$B$120</c:f>
              <c:strCache>
                <c:ptCount val="1"/>
                <c:pt idx="0">
                  <c:v>60 months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View'!$C$117:$G$118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View'!$C$120:$G$120</c:f>
              <c:numCache>
                <c:formatCode>0.00%</c:formatCode>
                <c:ptCount val="5"/>
                <c:pt idx="0">
                  <c:v>9.5208482990061011E-4</c:v>
                </c:pt>
                <c:pt idx="1">
                  <c:v>3.8613614505040431E-3</c:v>
                </c:pt>
                <c:pt idx="2">
                  <c:v>4.7582106181530224E-3</c:v>
                </c:pt>
                <c:pt idx="3">
                  <c:v>7.9106540210424747E-3</c:v>
                </c:pt>
                <c:pt idx="4">
                  <c:v>5.89004971306957E-3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B-4C84-891D-E061CF43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01568"/>
        <c:axId val="1149576880"/>
      </c:lineChart>
      <c:catAx>
        <c:axId val="5512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76880"/>
        <c:crosses val="autoZero"/>
        <c:auto val="1"/>
        <c:lblAlgn val="ctr"/>
        <c:lblOffset val="100"/>
        <c:noMultiLvlLbl val="0"/>
      </c:catAx>
      <c:valAx>
        <c:axId val="11495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Delinquency</a:t>
            </a:r>
            <a:r>
              <a:rPr lang="en-IN" baseline="0"/>
              <a:t> Rate - All Utilization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View'!$B$420</c:f>
              <c:strCache>
                <c:ptCount val="1"/>
                <c:pt idx="0">
                  <c:v>&lt;41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View'!$C$418:$G$419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View'!$C$420:$G$420</c:f>
              <c:numCache>
                <c:formatCode>0.00%</c:formatCode>
                <c:ptCount val="5"/>
                <c:pt idx="0">
                  <c:v>9.5208482990061011E-4</c:v>
                </c:pt>
                <c:pt idx="1">
                  <c:v>3.977724741447892E-3</c:v>
                </c:pt>
                <c:pt idx="2">
                  <c:v>1.8692148146784006E-3</c:v>
                </c:pt>
                <c:pt idx="3">
                  <c:v>3.8121732543695713E-3</c:v>
                </c:pt>
                <c:pt idx="4">
                  <c:v>3.6467020163879478E-3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4-4C31-8947-DFE324A588F1}"/>
            </c:ext>
          </c:extLst>
        </c:ser>
        <c:ser>
          <c:idx val="1"/>
          <c:order val="1"/>
          <c:tx>
            <c:strRef>
              <c:f>'Vintage View'!$B$421</c:f>
              <c:strCache>
                <c:ptCount val="1"/>
                <c:pt idx="0">
                  <c:v>&gt;=41-&lt;56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View'!$C$418:$G$419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View'!$C$421:$G$421</c:f>
              <c:numCache>
                <c:formatCode>0.00%</c:formatCode>
                <c:ptCount val="5"/>
                <c:pt idx="0">
                  <c:v>0</c:v>
                </c:pt>
                <c:pt idx="1">
                  <c:v>4.9869981833078049E-5</c:v>
                </c:pt>
                <c:pt idx="2">
                  <c:v>2.6472869912317252E-3</c:v>
                </c:pt>
                <c:pt idx="3">
                  <c:v>4.9348594049763404E-3</c:v>
                </c:pt>
                <c:pt idx="4">
                  <c:v>3.6588173054789377E-3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4-4C31-8947-DFE324A588F1}"/>
            </c:ext>
          </c:extLst>
        </c:ser>
        <c:ser>
          <c:idx val="2"/>
          <c:order val="2"/>
          <c:tx>
            <c:strRef>
              <c:f>'Vintage View'!$B$422</c:f>
              <c:strCache>
                <c:ptCount val="1"/>
                <c:pt idx="0">
                  <c:v>&gt;=56-&lt;66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View'!$C$418:$G$419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View'!$C$422:$G$422</c:f>
              <c:numCache>
                <c:formatCode>0.00%</c:formatCode>
                <c:ptCount val="5"/>
                <c:pt idx="0">
                  <c:v>0</c:v>
                </c:pt>
                <c:pt idx="1">
                  <c:v>5.6994264952089196E-5</c:v>
                </c:pt>
                <c:pt idx="2">
                  <c:v>2.4677318735655731E-3</c:v>
                </c:pt>
                <c:pt idx="3">
                  <c:v>4.1029895463942159E-3</c:v>
                </c:pt>
                <c:pt idx="4">
                  <c:v>2.9884379757774988E-3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4-4C31-8947-DFE324A588F1}"/>
            </c:ext>
          </c:extLst>
        </c:ser>
        <c:ser>
          <c:idx val="3"/>
          <c:order val="3"/>
          <c:tx>
            <c:strRef>
              <c:f>'Vintage View'!$B$423</c:f>
              <c:strCache>
                <c:ptCount val="1"/>
                <c:pt idx="0">
                  <c:v>&gt;=66-&lt;76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View'!$C$418:$G$419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View'!$C$423:$G$423</c:f>
              <c:numCache>
                <c:formatCode>0.00%</c:formatCode>
                <c:ptCount val="5"/>
                <c:pt idx="0">
                  <c:v>0</c:v>
                </c:pt>
                <c:pt idx="1">
                  <c:v>1.0923900782483762E-4</c:v>
                </c:pt>
                <c:pt idx="2">
                  <c:v>2.6749108554880562E-3</c:v>
                </c:pt>
                <c:pt idx="3">
                  <c:v>4.1390597841647146E-3</c:v>
                </c:pt>
                <c:pt idx="4">
                  <c:v>2.5967102951688264E-3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4-4C31-8947-DFE324A588F1}"/>
            </c:ext>
          </c:extLst>
        </c:ser>
        <c:ser>
          <c:idx val="4"/>
          <c:order val="4"/>
          <c:tx>
            <c:strRef>
              <c:f>'Vintage View'!$B$424</c:f>
              <c:strCache>
                <c:ptCount val="1"/>
                <c:pt idx="0">
                  <c:v>&gt;=76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View'!$C$418:$G$419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View'!$C$424:$G$424</c:f>
              <c:numCache>
                <c:formatCode>0.00%</c:formatCode>
                <c:ptCount val="5"/>
                <c:pt idx="0">
                  <c:v>0</c:v>
                </c:pt>
                <c:pt idx="1">
                  <c:v>9.9739963666156098E-5</c:v>
                </c:pt>
                <c:pt idx="2">
                  <c:v>3.6302361610195048E-3</c:v>
                </c:pt>
                <c:pt idx="3">
                  <c:v>5.1016842546648964E-3</c:v>
                </c:pt>
                <c:pt idx="4">
                  <c:v>2.9419960342620378E-3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4-4C31-8947-DFE324A5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568256"/>
        <c:axId val="1149594352"/>
      </c:lineChart>
      <c:catAx>
        <c:axId val="11425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4352"/>
        <c:crosses val="autoZero"/>
        <c:auto val="1"/>
        <c:lblAlgn val="ctr"/>
        <c:lblOffset val="100"/>
        <c:noMultiLvlLbl val="0"/>
      </c:catAx>
      <c:valAx>
        <c:axId val="11495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Bad Rate - All Utilization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View'!$B$420</c:f>
              <c:strCache>
                <c:ptCount val="1"/>
                <c:pt idx="0">
                  <c:v>&lt;41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View'!$H$418:$L$419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View'!$H$420:$L$420</c:f>
              <c:numCache>
                <c:formatCode>0.00%</c:formatCode>
                <c:ptCount val="5"/>
                <c:pt idx="0">
                  <c:v>0.16381005478776442</c:v>
                </c:pt>
                <c:pt idx="1">
                  <c:v>0.17077619064581626</c:v>
                </c:pt>
                <c:pt idx="2">
                  <c:v>1.8922347015586767E-2</c:v>
                </c:pt>
                <c:pt idx="3">
                  <c:v>1.3616514758363223E-2</c:v>
                </c:pt>
                <c:pt idx="4">
                  <c:v>3.4811263988110863E-3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81A-BCB2-2BDD81B9418E}"/>
            </c:ext>
          </c:extLst>
        </c:ser>
        <c:ser>
          <c:idx val="1"/>
          <c:order val="1"/>
          <c:tx>
            <c:strRef>
              <c:f>'Vintage View'!$B$421</c:f>
              <c:strCache>
                <c:ptCount val="1"/>
                <c:pt idx="0">
                  <c:v>&gt;=41-&lt;56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View'!$H$418:$L$419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View'!$H$421:$L$421</c:f>
              <c:numCache>
                <c:formatCode>0.00%</c:formatCode>
                <c:ptCount val="5"/>
                <c:pt idx="0">
                  <c:v>0</c:v>
                </c:pt>
                <c:pt idx="1">
                  <c:v>1.7145774706420166E-3</c:v>
                </c:pt>
                <c:pt idx="2">
                  <c:v>3.042308250097259E-2</c:v>
                </c:pt>
                <c:pt idx="3">
                  <c:v>1.7690197236568908E-2</c:v>
                </c:pt>
                <c:pt idx="4">
                  <c:v>3.2004555348698212E-3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7-481A-BCB2-2BDD81B9418E}"/>
            </c:ext>
          </c:extLst>
        </c:ser>
        <c:ser>
          <c:idx val="2"/>
          <c:order val="2"/>
          <c:tx>
            <c:strRef>
              <c:f>'Vintage View'!$B$422</c:f>
              <c:strCache>
                <c:ptCount val="1"/>
                <c:pt idx="0">
                  <c:v>&gt;=56-&lt;66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View'!$H$418:$L$419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View'!$H$422:$L$422</c:f>
              <c:numCache>
                <c:formatCode>0.00%</c:formatCode>
                <c:ptCount val="5"/>
                <c:pt idx="0">
                  <c:v>0</c:v>
                </c:pt>
                <c:pt idx="1">
                  <c:v>1.747824125197402E-3</c:v>
                </c:pt>
                <c:pt idx="2">
                  <c:v>3.0436894433100756E-2</c:v>
                </c:pt>
                <c:pt idx="3">
                  <c:v>1.5855123889994792E-2</c:v>
                </c:pt>
                <c:pt idx="4">
                  <c:v>2.4230578181979718E-3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7-481A-BCB2-2BDD81B9418E}"/>
            </c:ext>
          </c:extLst>
        </c:ser>
        <c:ser>
          <c:idx val="3"/>
          <c:order val="3"/>
          <c:tx>
            <c:strRef>
              <c:f>'Vintage View'!$B$423</c:f>
              <c:strCache>
                <c:ptCount val="1"/>
                <c:pt idx="0">
                  <c:v>&gt;=66-&lt;76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View'!$H$418:$L$419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View'!$H$423:$L$423</c:f>
              <c:numCache>
                <c:formatCode>0.00%</c:formatCode>
                <c:ptCount val="5"/>
                <c:pt idx="0">
                  <c:v>0</c:v>
                </c:pt>
                <c:pt idx="1">
                  <c:v>1.8784359823792731E-3</c:v>
                </c:pt>
                <c:pt idx="2">
                  <c:v>3.1866429408365884E-2</c:v>
                </c:pt>
                <c:pt idx="3">
                  <c:v>1.5884430958183322E-2</c:v>
                </c:pt>
                <c:pt idx="4">
                  <c:v>2.3806543063795075E-3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7-481A-BCB2-2BDD81B9418E}"/>
            </c:ext>
          </c:extLst>
        </c:ser>
        <c:ser>
          <c:idx val="4"/>
          <c:order val="4"/>
          <c:tx>
            <c:strRef>
              <c:f>'Vintage View'!$B$424</c:f>
              <c:strCache>
                <c:ptCount val="1"/>
                <c:pt idx="0">
                  <c:v>&gt;=76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View'!$H$418:$L$419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View'!$H$424:$L$424</c:f>
              <c:numCache>
                <c:formatCode>0.00%</c:formatCode>
                <c:ptCount val="5"/>
                <c:pt idx="0">
                  <c:v>0</c:v>
                </c:pt>
                <c:pt idx="1">
                  <c:v>2.6431090371531363E-3</c:v>
                </c:pt>
                <c:pt idx="2">
                  <c:v>4.1817926506709145E-2</c:v>
                </c:pt>
                <c:pt idx="3">
                  <c:v>1.8966181897700298E-2</c:v>
                </c:pt>
                <c:pt idx="4">
                  <c:v>2.5320954200168805E-3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7-481A-BCB2-2BDD81B9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807488"/>
        <c:axId val="1140541168"/>
      </c:lineChart>
      <c:catAx>
        <c:axId val="11948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1168"/>
        <c:crosses val="autoZero"/>
        <c:auto val="1"/>
        <c:lblAlgn val="ctr"/>
        <c:lblOffset val="100"/>
        <c:noMultiLvlLbl val="0"/>
      </c:catAx>
      <c:valAx>
        <c:axId val="11405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Inquiry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View'!$B$383</c:f>
              <c:strCache>
                <c:ptCount val="1"/>
                <c:pt idx="0">
                  <c:v>&lt;2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View'!$C$381:$G$382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View'!$C$383:$G$383</c:f>
              <c:numCache>
                <c:formatCode>0.00%</c:formatCode>
                <c:ptCount val="5"/>
                <c:pt idx="0">
                  <c:v>0</c:v>
                </c:pt>
                <c:pt idx="1">
                  <c:v>1.1161376886450801E-4</c:v>
                </c:pt>
                <c:pt idx="2">
                  <c:v>4.7927404484734365E-3</c:v>
                </c:pt>
                <c:pt idx="3">
                  <c:v>7.5544604230588014E-3</c:v>
                </c:pt>
                <c:pt idx="4">
                  <c:v>4.9975567500333169E-3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D-45B0-90FD-C5BC01B39F13}"/>
            </c:ext>
          </c:extLst>
        </c:ser>
        <c:ser>
          <c:idx val="1"/>
          <c:order val="1"/>
          <c:tx>
            <c:strRef>
              <c:f>'Vintage View'!$B$384</c:f>
              <c:strCache>
                <c:ptCount val="1"/>
                <c:pt idx="0">
                  <c:v>&gt;=2-&lt;3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View'!$C$381:$G$382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View'!$C$384:$G$384</c:f>
              <c:numCache>
                <c:formatCode>0.00%</c:formatCode>
                <c:ptCount val="5"/>
                <c:pt idx="0">
                  <c:v>0</c:v>
                </c:pt>
                <c:pt idx="1">
                  <c:v>5.936902599175958E-5</c:v>
                </c:pt>
                <c:pt idx="2">
                  <c:v>1.9589923735114766E-3</c:v>
                </c:pt>
                <c:pt idx="3">
                  <c:v>3.309444315443247E-3</c:v>
                </c:pt>
                <c:pt idx="4">
                  <c:v>2.3321931500155479E-3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D-45B0-90FD-C5BC01B39F13}"/>
            </c:ext>
          </c:extLst>
        </c:ser>
        <c:ser>
          <c:idx val="2"/>
          <c:order val="2"/>
          <c:tx>
            <c:strRef>
              <c:f>'Vintage View'!$B$385</c:f>
              <c:strCache>
                <c:ptCount val="1"/>
                <c:pt idx="0">
                  <c:v>&gt;=3-&lt;5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View'!$C$381:$G$382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View'!$C$385:$G$385</c:f>
              <c:numCache>
                <c:formatCode>0.00%</c:formatCode>
                <c:ptCount val="5"/>
                <c:pt idx="0">
                  <c:v>0</c:v>
                </c:pt>
                <c:pt idx="1">
                  <c:v>8.3116636388463406E-5</c:v>
                </c:pt>
                <c:pt idx="2">
                  <c:v>2.9258276224830631E-3</c:v>
                </c:pt>
                <c:pt idx="3">
                  <c:v>4.8694820990173113E-3</c:v>
                </c:pt>
                <c:pt idx="4">
                  <c:v>3.4811263988110863E-3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D-45B0-90FD-C5BC01B39F13}"/>
            </c:ext>
          </c:extLst>
        </c:ser>
        <c:ser>
          <c:idx val="3"/>
          <c:order val="3"/>
          <c:tx>
            <c:strRef>
              <c:f>'Vintage View'!$B$386</c:f>
              <c:strCache>
                <c:ptCount val="1"/>
                <c:pt idx="0">
                  <c:v>&gt;=5-&lt;6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View'!$C$381:$G$382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View'!$C$386:$G$386</c:f>
              <c:numCache>
                <c:formatCode>0.00%</c:formatCode>
                <c:ptCount val="5"/>
                <c:pt idx="0">
                  <c:v>0</c:v>
                </c:pt>
                <c:pt idx="1">
                  <c:v>2.8497132476044598E-5</c:v>
                </c:pt>
                <c:pt idx="2">
                  <c:v>8.9317161095470372E-4</c:v>
                </c:pt>
                <c:pt idx="3">
                  <c:v>1.5510202241314399E-3</c:v>
                </c:pt>
                <c:pt idx="4">
                  <c:v>1.2276826278869724E-3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D-45B0-90FD-C5BC01B39F13}"/>
            </c:ext>
          </c:extLst>
        </c:ser>
        <c:ser>
          <c:idx val="4"/>
          <c:order val="4"/>
          <c:tx>
            <c:strRef>
              <c:f>'Vintage View'!$B$387</c:f>
              <c:strCache>
                <c:ptCount val="1"/>
                <c:pt idx="0">
                  <c:v>&gt;=6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View'!$C$381:$G$382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View'!$C$387:$G$387</c:f>
              <c:numCache>
                <c:formatCode>0.00%</c:formatCode>
                <c:ptCount val="5"/>
                <c:pt idx="0">
                  <c:v>0</c:v>
                </c:pt>
                <c:pt idx="1">
                  <c:v>6.6493309110770727E-5</c:v>
                </c:pt>
                <c:pt idx="2">
                  <c:v>2.7163466518725526E-3</c:v>
                </c:pt>
                <c:pt idx="3">
                  <c:v>4.8063591829189392E-3</c:v>
                </c:pt>
                <c:pt idx="4">
                  <c:v>3.7941047003283244E-3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D-45B0-90FD-C5BC01B39F13}"/>
            </c:ext>
          </c:extLst>
        </c:ser>
        <c:ser>
          <c:idx val="5"/>
          <c:order val="5"/>
          <c:tx>
            <c:strRef>
              <c:f>'Vintage View'!$B$388</c:f>
              <c:strCache>
                <c:ptCount val="1"/>
                <c:pt idx="0">
                  <c:v>Missing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View'!$C$381:$G$382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View'!$C$388:$G$388</c:f>
              <c:numCache>
                <c:formatCode>0.00%</c:formatCode>
                <c:ptCount val="5"/>
                <c:pt idx="0">
                  <c:v>9.5208482990061011E-4</c:v>
                </c:pt>
                <c:pt idx="1">
                  <c:v>3.9444780868925066E-3</c:v>
                </c:pt>
                <c:pt idx="2">
                  <c:v>2.3019886880275872E-6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D-45B0-90FD-C5BC01B3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51616"/>
        <c:axId val="1140545744"/>
      </c:lineChart>
      <c:catAx>
        <c:axId val="1087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5744"/>
        <c:crosses val="autoZero"/>
        <c:auto val="1"/>
        <c:lblAlgn val="ctr"/>
        <c:lblOffset val="100"/>
        <c:noMultiLvlLbl val="0"/>
      </c:catAx>
      <c:valAx>
        <c:axId val="11405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Inquiry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View'!$B$383</c:f>
              <c:strCache>
                <c:ptCount val="1"/>
                <c:pt idx="0">
                  <c:v>&lt;2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View'!$H$381:$L$382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View'!$H$383:$L$383</c:f>
              <c:numCache>
                <c:formatCode>0.00%</c:formatCode>
                <c:ptCount val="5"/>
                <c:pt idx="0">
                  <c:v>0</c:v>
                </c:pt>
                <c:pt idx="1">
                  <c:v>2.7950937436920409E-3</c:v>
                </c:pt>
                <c:pt idx="2">
                  <c:v>4.9057680930555909E-2</c:v>
                </c:pt>
                <c:pt idx="3">
                  <c:v>2.6227571638873796E-2</c:v>
                </c:pt>
                <c:pt idx="4">
                  <c:v>4.452368740938773E-3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6A4-8748-E59C085868F4}"/>
            </c:ext>
          </c:extLst>
        </c:ser>
        <c:ser>
          <c:idx val="1"/>
          <c:order val="1"/>
          <c:tx>
            <c:strRef>
              <c:f>'Vintage View'!$B$384</c:f>
              <c:strCache>
                <c:ptCount val="1"/>
                <c:pt idx="0">
                  <c:v>&gt;=2-&lt;3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View'!$H$381:$L$382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View'!$H$384:$L$384</c:f>
              <c:numCache>
                <c:formatCode>0.00%</c:formatCode>
                <c:ptCount val="5"/>
                <c:pt idx="0">
                  <c:v>0</c:v>
                </c:pt>
                <c:pt idx="1">
                  <c:v>1.3179923770170626E-3</c:v>
                </c:pt>
                <c:pt idx="2">
                  <c:v>2.3238575805638491E-2</c:v>
                </c:pt>
                <c:pt idx="3">
                  <c:v>1.2502846167199079E-2</c:v>
                </c:pt>
                <c:pt idx="4">
                  <c:v>2.0939257978927475E-3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6A4-8748-E59C085868F4}"/>
            </c:ext>
          </c:extLst>
        </c:ser>
        <c:ser>
          <c:idx val="2"/>
          <c:order val="2"/>
          <c:tx>
            <c:strRef>
              <c:f>'Vintage View'!$B$385</c:f>
              <c:strCache>
                <c:ptCount val="1"/>
                <c:pt idx="0">
                  <c:v>&gt;=3-&lt;5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View'!$H$381:$L$382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View'!$H$385:$L$385</c:f>
              <c:numCache>
                <c:formatCode>0.00%</c:formatCode>
                <c:ptCount val="5"/>
                <c:pt idx="0">
                  <c:v>0</c:v>
                </c:pt>
                <c:pt idx="1">
                  <c:v>2.0897897149099371E-3</c:v>
                </c:pt>
                <c:pt idx="2">
                  <c:v>3.3438687682288727E-2</c:v>
                </c:pt>
                <c:pt idx="3">
                  <c:v>1.8522067095151033E-2</c:v>
                </c:pt>
                <c:pt idx="4">
                  <c:v>3.0752642142629258E-3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6A4-8748-E59C085868F4}"/>
            </c:ext>
          </c:extLst>
        </c:ser>
        <c:ser>
          <c:idx val="3"/>
          <c:order val="3"/>
          <c:tx>
            <c:strRef>
              <c:f>'Vintage View'!$B$386</c:f>
              <c:strCache>
                <c:ptCount val="1"/>
                <c:pt idx="0">
                  <c:v>&gt;=5-&lt;6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View'!$H$381:$L$382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View'!$H$386:$L$386</c:f>
              <c:numCache>
                <c:formatCode>0.00%</c:formatCode>
                <c:ptCount val="5"/>
                <c:pt idx="0">
                  <c:v>0</c:v>
                </c:pt>
                <c:pt idx="1">
                  <c:v>6.4356024175067379E-4</c:v>
                </c:pt>
                <c:pt idx="2">
                  <c:v>1.1381032073608389E-2</c:v>
                </c:pt>
                <c:pt idx="3">
                  <c:v>6.0485279961404849E-3</c:v>
                </c:pt>
                <c:pt idx="4">
                  <c:v>1.0096074242491549E-3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6A4-8748-E59C085868F4}"/>
            </c:ext>
          </c:extLst>
        </c:ser>
        <c:ser>
          <c:idx val="4"/>
          <c:order val="4"/>
          <c:tx>
            <c:strRef>
              <c:f>'Vintage View'!$B$387</c:f>
              <c:strCache>
                <c:ptCount val="1"/>
                <c:pt idx="0">
                  <c:v>&gt;=6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View'!$H$381:$L$382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View'!$H$387:$L$387</c:f>
              <c:numCache>
                <c:formatCode>0.00%</c:formatCode>
                <c:ptCount val="5"/>
                <c:pt idx="0">
                  <c:v>0</c:v>
                </c:pt>
                <c:pt idx="1">
                  <c:v>2.1919044396157637E-3</c:v>
                </c:pt>
                <c:pt idx="2">
                  <c:v>3.6323079508387299E-2</c:v>
                </c:pt>
                <c:pt idx="3">
                  <c:v>1.8711435843446152E-2</c:v>
                </c:pt>
                <c:pt idx="4">
                  <c:v>3.3862233009316657E-3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6-46A4-8748-E59C085868F4}"/>
            </c:ext>
          </c:extLst>
        </c:ser>
        <c:ser>
          <c:idx val="5"/>
          <c:order val="5"/>
          <c:tx>
            <c:strRef>
              <c:f>'Vintage View'!$B$388</c:f>
              <c:strCache>
                <c:ptCount val="1"/>
                <c:pt idx="0">
                  <c:v>Missing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View'!$H$381:$L$382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View'!$H$388:$L$388</c:f>
              <c:numCache>
                <c:formatCode>0.00%</c:formatCode>
                <c:ptCount val="5"/>
                <c:pt idx="0">
                  <c:v>0.16381005478776442</c:v>
                </c:pt>
                <c:pt idx="1">
                  <c:v>0.16972179674420262</c:v>
                </c:pt>
                <c:pt idx="2">
                  <c:v>2.7623864256331045E-5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6-46A4-8748-E59C0858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633232"/>
        <c:axId val="1140546992"/>
      </c:lineChart>
      <c:catAx>
        <c:axId val="10926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6992"/>
        <c:crosses val="autoZero"/>
        <c:auto val="1"/>
        <c:lblAlgn val="ctr"/>
        <c:lblOffset val="100"/>
        <c:noMultiLvlLbl val="0"/>
      </c:catAx>
      <c:valAx>
        <c:axId val="1140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DTI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View'!$B$345</c:f>
              <c:strCache>
                <c:ptCount val="1"/>
                <c:pt idx="0">
                  <c:v>&lt;11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View'!$C$343:$G$344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View'!$C$345:$G$345</c:f>
              <c:numCache>
                <c:formatCode>0.00%</c:formatCode>
                <c:ptCount val="5"/>
                <c:pt idx="0">
                  <c:v>1.2008277133881569E-4</c:v>
                </c:pt>
                <c:pt idx="1">
                  <c:v>5.1057362352913236E-4</c:v>
                </c:pt>
                <c:pt idx="2">
                  <c:v>1.8968386789347317E-3</c:v>
                </c:pt>
                <c:pt idx="3">
                  <c:v>3.4897955042957397E-3</c:v>
                </c:pt>
                <c:pt idx="4">
                  <c:v>3.3579542930526896E-3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3-434C-8297-6C3A6E7EDECA}"/>
            </c:ext>
          </c:extLst>
        </c:ser>
        <c:ser>
          <c:idx val="1"/>
          <c:order val="1"/>
          <c:tx>
            <c:strRef>
              <c:f>'Vintage View'!$B$346</c:f>
              <c:strCache>
                <c:ptCount val="1"/>
                <c:pt idx="0">
                  <c:v>&gt;=11-&lt;16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View'!$C$343:$G$344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View'!$C$346:$G$346</c:f>
              <c:numCache>
                <c:formatCode>0.00%</c:formatCode>
                <c:ptCount val="5"/>
                <c:pt idx="0">
                  <c:v>1.5868080498343502E-4</c:v>
                </c:pt>
                <c:pt idx="1">
                  <c:v>7.0055450670276301E-4</c:v>
                </c:pt>
                <c:pt idx="2">
                  <c:v>2.4700338622536009E-3</c:v>
                </c:pt>
                <c:pt idx="3">
                  <c:v>4.0285946809925626E-3</c:v>
                </c:pt>
                <c:pt idx="4">
                  <c:v>2.7744012018366777E-3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3-434C-8297-6C3A6E7EDECA}"/>
            </c:ext>
          </c:extLst>
        </c:ser>
        <c:ser>
          <c:idx val="2"/>
          <c:order val="2"/>
          <c:tx>
            <c:strRef>
              <c:f>'Vintage View'!$B$347</c:f>
              <c:strCache>
                <c:ptCount val="1"/>
                <c:pt idx="0">
                  <c:v>&gt;=16-&lt;21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View'!$C$343:$G$344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View'!$C$347:$G$347</c:f>
              <c:numCache>
                <c:formatCode>0.00%</c:formatCode>
                <c:ptCount val="5"/>
                <c:pt idx="0">
                  <c:v>2.294438666652371E-4</c:v>
                </c:pt>
                <c:pt idx="1">
                  <c:v>8.4778969116232675E-4</c:v>
                </c:pt>
                <c:pt idx="2">
                  <c:v>2.7946142672654905E-3</c:v>
                </c:pt>
                <c:pt idx="3">
                  <c:v>4.456928754517234E-3</c:v>
                </c:pt>
                <c:pt idx="4">
                  <c:v>2.9541113233530272E-3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3-434C-8297-6C3A6E7EDECA}"/>
            </c:ext>
          </c:extLst>
        </c:ser>
        <c:ser>
          <c:idx val="3"/>
          <c:order val="3"/>
          <c:tx>
            <c:strRef>
              <c:f>'Vintage View'!$B$348</c:f>
              <c:strCache>
                <c:ptCount val="1"/>
                <c:pt idx="0">
                  <c:v>&gt;=21-&lt;31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View'!$C$343:$G$344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View'!$C$348:$G$348</c:f>
              <c:numCache>
                <c:formatCode>0.00%</c:formatCode>
                <c:ptCount val="5"/>
                <c:pt idx="0">
                  <c:v>3.3666062678917966E-4</c:v>
                </c:pt>
                <c:pt idx="1">
                  <c:v>1.5293461095477268E-3</c:v>
                </c:pt>
                <c:pt idx="2">
                  <c:v>4.5003878850939328E-3</c:v>
                </c:pt>
                <c:pt idx="3">
                  <c:v>7.6356184580424228E-3</c:v>
                </c:pt>
                <c:pt idx="4">
                  <c:v>4.6462133663946114E-3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3-434C-8297-6C3A6E7EDECA}"/>
            </c:ext>
          </c:extLst>
        </c:ser>
        <c:ser>
          <c:idx val="4"/>
          <c:order val="4"/>
          <c:tx>
            <c:strRef>
              <c:f>'Vintage View'!$B$349</c:f>
              <c:strCache>
                <c:ptCount val="1"/>
                <c:pt idx="0">
                  <c:v>&gt;=31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View'!$C$343:$G$344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View'!$C$349:$G$349</c:f>
              <c:numCache>
                <c:formatCode>0.00%</c:formatCode>
                <c:ptCount val="5"/>
                <c:pt idx="0">
                  <c:v>1.0721676012394257E-4</c:v>
                </c:pt>
                <c:pt idx="1">
                  <c:v>7.0530402878210378E-4</c:v>
                </c:pt>
                <c:pt idx="2">
                  <c:v>1.6252040137474763E-3</c:v>
                </c:pt>
                <c:pt idx="3">
                  <c:v>2.4482673886725929E-3</c:v>
                </c:pt>
                <c:pt idx="4">
                  <c:v>2.0575799306197778E-3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3-434C-8297-6C3A6E7EDECA}"/>
            </c:ext>
          </c:extLst>
        </c:ser>
        <c:ser>
          <c:idx val="5"/>
          <c:order val="5"/>
          <c:tx>
            <c:strRef>
              <c:f>'Vintage View'!$B$350</c:f>
              <c:strCache>
                <c:ptCount val="1"/>
                <c:pt idx="0">
                  <c:v>Missing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View'!$C$343:$G$344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View'!$C$350:$G$350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2.3019886880275872E-6</c:v>
                </c:pt>
                <c:pt idx="3">
                  <c:v>3.1561458049186279E-5</c:v>
                </c:pt>
                <c:pt idx="4">
                  <c:v>4.240351181846451E-5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3-434C-8297-6C3A6E7E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838496"/>
        <c:axId val="1140544912"/>
      </c:lineChart>
      <c:catAx>
        <c:axId val="11958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4912"/>
        <c:crosses val="autoZero"/>
        <c:auto val="1"/>
        <c:lblAlgn val="ctr"/>
        <c:lblOffset val="100"/>
        <c:noMultiLvlLbl val="0"/>
      </c:catAx>
      <c:valAx>
        <c:axId val="11405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DTI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View'!$B$345</c:f>
              <c:strCache>
                <c:ptCount val="1"/>
                <c:pt idx="0">
                  <c:v>&lt;11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View'!$H$343:$L$344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View'!$H$345:$L$345</c:f>
              <c:numCache>
                <c:formatCode>0.00%</c:formatCode>
                <c:ptCount val="5"/>
                <c:pt idx="0">
                  <c:v>2.4361792235362233E-2</c:v>
                </c:pt>
                <c:pt idx="1">
                  <c:v>2.0831403839988601E-2</c:v>
                </c:pt>
                <c:pt idx="2">
                  <c:v>1.9332101002055676E-2</c:v>
                </c:pt>
                <c:pt idx="3">
                  <c:v>1.1770169462485826E-2</c:v>
                </c:pt>
                <c:pt idx="4">
                  <c:v>3.1459367339603667E-3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F-4108-83EB-1EEF6D247695}"/>
            </c:ext>
          </c:extLst>
        </c:ser>
        <c:ser>
          <c:idx val="1"/>
          <c:order val="1"/>
          <c:tx>
            <c:strRef>
              <c:f>'Vintage View'!$B$346</c:f>
              <c:strCache>
                <c:ptCount val="1"/>
                <c:pt idx="0">
                  <c:v>&gt;=11-&lt;16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View'!$H$343:$L$344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View'!$H$346:$L$346</c:f>
              <c:numCache>
                <c:formatCode>0.00%</c:formatCode>
                <c:ptCount val="5"/>
                <c:pt idx="0">
                  <c:v>3.0837684546848362E-2</c:v>
                </c:pt>
                <c:pt idx="1">
                  <c:v>2.7931939348603045E-2</c:v>
                </c:pt>
                <c:pt idx="2">
                  <c:v>2.5199870167837996E-2</c:v>
                </c:pt>
                <c:pt idx="3">
                  <c:v>1.3512812824773039E-2</c:v>
                </c:pt>
                <c:pt idx="4">
                  <c:v>2.320077860924558E-3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F-4108-83EB-1EEF6D247695}"/>
            </c:ext>
          </c:extLst>
        </c:ser>
        <c:ser>
          <c:idx val="2"/>
          <c:order val="2"/>
          <c:tx>
            <c:strRef>
              <c:f>'Vintage View'!$B$347</c:f>
              <c:strCache>
                <c:ptCount val="1"/>
                <c:pt idx="0">
                  <c:v>&gt;=16-&lt;21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View'!$H$343:$L$344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View'!$H$347:$L$347</c:f>
              <c:numCache>
                <c:formatCode>0.00%</c:formatCode>
                <c:ptCount val="5"/>
                <c:pt idx="0">
                  <c:v>3.6987637907557706E-2</c:v>
                </c:pt>
                <c:pt idx="1">
                  <c:v>3.5272325722224204E-2</c:v>
                </c:pt>
                <c:pt idx="2">
                  <c:v>3.0623355516830989E-2</c:v>
                </c:pt>
                <c:pt idx="3">
                  <c:v>1.6727572766068729E-2</c:v>
                </c:pt>
                <c:pt idx="4">
                  <c:v>2.6148832288053112E-3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F-4108-83EB-1EEF6D247695}"/>
            </c:ext>
          </c:extLst>
        </c:ser>
        <c:ser>
          <c:idx val="3"/>
          <c:order val="3"/>
          <c:tx>
            <c:strRef>
              <c:f>'Vintage View'!$B$348</c:f>
              <c:strCache>
                <c:ptCount val="1"/>
                <c:pt idx="0">
                  <c:v>&gt;=21-&lt;31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View'!$H$343:$L$344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View'!$H$348:$L$348</c:f>
              <c:numCache>
                <c:formatCode>0.00%</c:formatCode>
                <c:ptCount val="5"/>
                <c:pt idx="0">
                  <c:v>5.7828431740449666E-2</c:v>
                </c:pt>
                <c:pt idx="1">
                  <c:v>6.3187641743549558E-2</c:v>
                </c:pt>
                <c:pt idx="2">
                  <c:v>5.472057310310377E-2</c:v>
                </c:pt>
                <c:pt idx="3">
                  <c:v>2.97038408040056E-2</c:v>
                </c:pt>
                <c:pt idx="4">
                  <c:v>4.0767947791180877E-3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F-4108-83EB-1EEF6D247695}"/>
            </c:ext>
          </c:extLst>
        </c:ser>
        <c:ser>
          <c:idx val="4"/>
          <c:order val="4"/>
          <c:tx>
            <c:strRef>
              <c:f>'Vintage View'!$B$349</c:f>
              <c:strCache>
                <c:ptCount val="1"/>
                <c:pt idx="0">
                  <c:v>&gt;=31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View'!$H$343:$L$344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View'!$H$349:$L$349</c:f>
              <c:numCache>
                <c:formatCode>0.00%</c:formatCode>
                <c:ptCount val="5"/>
                <c:pt idx="0">
                  <c:v>1.3794508357546451E-2</c:v>
                </c:pt>
                <c:pt idx="1">
                  <c:v>3.1534451845783018E-2</c:v>
                </c:pt>
                <c:pt idx="2">
                  <c:v>2.3560854221962354E-2</c:v>
                </c:pt>
                <c:pt idx="3">
                  <c:v>1.0228166797797011E-2</c:v>
                </c:pt>
                <c:pt idx="4">
                  <c:v>1.8253702230424721E-3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F-4108-83EB-1EEF6D247695}"/>
            </c:ext>
          </c:extLst>
        </c:ser>
        <c:ser>
          <c:idx val="5"/>
          <c:order val="5"/>
          <c:tx>
            <c:strRef>
              <c:f>'Vintage View'!$B$350</c:f>
              <c:strCache>
                <c:ptCount val="1"/>
                <c:pt idx="0">
                  <c:v>Missing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View'!$H$343:$L$344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View'!$H$350:$L$350</c:f>
              <c:numCache>
                <c:formatCode>0.00%</c:formatCode>
                <c:ptCount val="5"/>
                <c:pt idx="0">
                  <c:v>0</c:v>
                </c:pt>
                <c:pt idx="1">
                  <c:v>2.3747610396703833E-6</c:v>
                </c:pt>
                <c:pt idx="2">
                  <c:v>2.9925852944358632E-5</c:v>
                </c:pt>
                <c:pt idx="3">
                  <c:v>6.9886085680341038E-5</c:v>
                </c:pt>
                <c:pt idx="4">
                  <c:v>3.4326652424471269E-5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5F-4108-83EB-1EEF6D24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40528"/>
        <c:axId val="1140556144"/>
      </c:lineChart>
      <c:catAx>
        <c:axId val="8948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56144"/>
        <c:crosses val="autoZero"/>
        <c:auto val="1"/>
        <c:lblAlgn val="ctr"/>
        <c:lblOffset val="100"/>
        <c:noMultiLvlLbl val="0"/>
      </c:catAx>
      <c:valAx>
        <c:axId val="1140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Interest rest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View'!$B$308</c:f>
              <c:strCache>
                <c:ptCount val="1"/>
                <c:pt idx="0">
                  <c:v>&lt;11%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View'!$C$306:$G$307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View'!$C$308:$G$308</c:f>
              <c:numCache>
                <c:formatCode>0.00%</c:formatCode>
                <c:ptCount val="5"/>
                <c:pt idx="0">
                  <c:v>1.2866011214873109E-5</c:v>
                </c:pt>
                <c:pt idx="1">
                  <c:v>4.4170555337869126E-4</c:v>
                </c:pt>
                <c:pt idx="2">
                  <c:v>2.0533739097206077E-3</c:v>
                </c:pt>
                <c:pt idx="3">
                  <c:v>2.7571187995824868E-3</c:v>
                </c:pt>
                <c:pt idx="4">
                  <c:v>1.8213317933454755E-3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BE8-96EE-FCB907304B11}"/>
            </c:ext>
          </c:extLst>
        </c:ser>
        <c:ser>
          <c:idx val="1"/>
          <c:order val="1"/>
          <c:tx>
            <c:strRef>
              <c:f>'Vintage View'!$B$309</c:f>
              <c:strCache>
                <c:ptCount val="1"/>
                <c:pt idx="0">
                  <c:v>&gt;=11%-&lt;16%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View'!$C$306:$G$307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View'!$C$309:$G$309</c:f>
              <c:numCache>
                <c:formatCode>0.00%</c:formatCode>
                <c:ptCount val="5"/>
                <c:pt idx="0">
                  <c:v>2.8305224672720838E-4</c:v>
                </c:pt>
                <c:pt idx="1">
                  <c:v>1.705078426483335E-3</c:v>
                </c:pt>
                <c:pt idx="2">
                  <c:v>5.9920765549358089E-3</c:v>
                </c:pt>
                <c:pt idx="3">
                  <c:v>8.5328656225835756E-3</c:v>
                </c:pt>
                <c:pt idx="4">
                  <c:v>5.2721699694290875E-3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BE8-96EE-FCB907304B11}"/>
            </c:ext>
          </c:extLst>
        </c:ser>
        <c:ser>
          <c:idx val="2"/>
          <c:order val="2"/>
          <c:tx>
            <c:strRef>
              <c:f>'Vintage View'!$B$310</c:f>
              <c:strCache>
                <c:ptCount val="1"/>
                <c:pt idx="0">
                  <c:v>&gt;=16%-21%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View'!$C$306:$G$307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View'!$C$310:$G$310</c:f>
              <c:numCache>
                <c:formatCode>0.00%</c:formatCode>
                <c:ptCount val="5"/>
                <c:pt idx="0">
                  <c:v>4.631764037354319E-4</c:v>
                </c:pt>
                <c:pt idx="1">
                  <c:v>1.6789560550469608E-3</c:v>
                </c:pt>
                <c:pt idx="2">
                  <c:v>3.261917970935091E-3</c:v>
                </c:pt>
                <c:pt idx="3">
                  <c:v>7.2253195034030016E-3</c:v>
                </c:pt>
                <c:pt idx="4">
                  <c:v>5.211593523974138E-3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BE8-96EE-FCB907304B11}"/>
            </c:ext>
          </c:extLst>
        </c:ser>
        <c:ser>
          <c:idx val="3"/>
          <c:order val="3"/>
          <c:tx>
            <c:strRef>
              <c:f>'Vintage View'!$B$311</c:f>
              <c:strCache>
                <c:ptCount val="1"/>
                <c:pt idx="0">
                  <c:v>&gt;=21%-&lt;26%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View'!$C$306:$G$307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View'!$C$311:$G$311</c:f>
              <c:numCache>
                <c:formatCode>0.00%</c:formatCode>
                <c:ptCount val="5"/>
                <c:pt idx="0">
                  <c:v>1.6511381059087157E-4</c:v>
                </c:pt>
                <c:pt idx="1">
                  <c:v>3.8708604946627247E-4</c:v>
                </c:pt>
                <c:pt idx="2">
                  <c:v>1.3927031562566902E-3</c:v>
                </c:pt>
                <c:pt idx="3">
                  <c:v>1.7403889724265575E-3</c:v>
                </c:pt>
                <c:pt idx="4">
                  <c:v>2.2494053412271172E-3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7-4BE8-96EE-FCB907304B11}"/>
            </c:ext>
          </c:extLst>
        </c:ser>
        <c:ser>
          <c:idx val="4"/>
          <c:order val="4"/>
          <c:tx>
            <c:strRef>
              <c:f>'Vintage View'!$B$312</c:f>
              <c:strCache>
                <c:ptCount val="1"/>
                <c:pt idx="0">
                  <c:v>&gt;=26%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View'!$C$306:$G$307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View'!$C$312:$G$312</c:f>
              <c:numCache>
                <c:formatCode>0.00%</c:formatCode>
                <c:ptCount val="5"/>
                <c:pt idx="0">
                  <c:v>2.7876357632225069E-5</c:v>
                </c:pt>
                <c:pt idx="1">
                  <c:v>8.0741875348793021E-5</c:v>
                </c:pt>
                <c:pt idx="2">
                  <c:v>5.8930910413506233E-4</c:v>
                </c:pt>
                <c:pt idx="3">
                  <c:v>1.8350733465741164E-3</c:v>
                </c:pt>
                <c:pt idx="4">
                  <c:v>1.2781629990994301E-3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7-4BE8-96EE-FCB90730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76496"/>
        <c:axId val="1140540336"/>
      </c:lineChart>
      <c:catAx>
        <c:axId val="12764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0336"/>
        <c:crosses val="autoZero"/>
        <c:auto val="1"/>
        <c:lblAlgn val="ctr"/>
        <c:lblOffset val="100"/>
        <c:noMultiLvlLbl val="0"/>
      </c:catAx>
      <c:valAx>
        <c:axId val="11405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View'!$C$113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'Portfolio View'!$C$114:$C$123</c:f>
              <c:numCache>
                <c:formatCode>General</c:formatCode>
                <c:ptCount val="10"/>
                <c:pt idx="0">
                  <c:v>201707</c:v>
                </c:pt>
                <c:pt idx="1">
                  <c:v>212580</c:v>
                </c:pt>
                <c:pt idx="2">
                  <c:v>242310</c:v>
                </c:pt>
                <c:pt idx="3">
                  <c:v>155677</c:v>
                </c:pt>
                <c:pt idx="4">
                  <c:v>260193</c:v>
                </c:pt>
                <c:pt idx="5">
                  <c:v>153069</c:v>
                </c:pt>
                <c:pt idx="6">
                  <c:v>219633</c:v>
                </c:pt>
                <c:pt idx="7">
                  <c:v>225614</c:v>
                </c:pt>
                <c:pt idx="8">
                  <c:v>264551</c:v>
                </c:pt>
                <c:pt idx="9">
                  <c:v>325330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1-43E9-B18E-352F9F9F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44842655"/>
        <c:axId val="2019788655"/>
      </c:barChart>
      <c:lineChart>
        <c:grouping val="standard"/>
        <c:varyColors val="0"/>
        <c:ser>
          <c:idx val="1"/>
          <c:order val="1"/>
          <c:tx>
            <c:strRef>
              <c:f>'Portfolio View'!$E$113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'Portfolio View'!$E$114:$E$123</c:f>
              <c:numCache>
                <c:formatCode>0.00</c:formatCode>
                <c:ptCount val="10"/>
                <c:pt idx="0">
                  <c:v>35.075176800000001</c:v>
                </c:pt>
                <c:pt idx="1">
                  <c:v>49.734733300000002</c:v>
                </c:pt>
                <c:pt idx="2">
                  <c:v>66.303674999999998</c:v>
                </c:pt>
                <c:pt idx="3">
                  <c:v>47.481782699999997</c:v>
                </c:pt>
                <c:pt idx="4">
                  <c:v>90.802412000000004</c:v>
                </c:pt>
                <c:pt idx="5">
                  <c:v>59.768478600000002</c:v>
                </c:pt>
                <c:pt idx="6">
                  <c:v>94.656705000000002</c:v>
                </c:pt>
                <c:pt idx="7">
                  <c:v>109.9204415</c:v>
                </c:pt>
                <c:pt idx="8">
                  <c:v>154.99725470000001</c:v>
                </c:pt>
                <c:pt idx="9">
                  <c:v>296.41854380000001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1-43E9-B18E-352F9F9F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57455"/>
        <c:axId val="2019786991"/>
      </c:lineChart>
      <c:catAx>
        <c:axId val="44484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88655"/>
        <c:crosses val="autoZero"/>
        <c:auto val="1"/>
        <c:lblAlgn val="ctr"/>
        <c:lblOffset val="100"/>
        <c:noMultiLvlLbl val="0"/>
      </c:catAx>
      <c:valAx>
        <c:axId val="20197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2655"/>
        <c:crosses val="autoZero"/>
        <c:crossBetween val="between"/>
      </c:valAx>
      <c:valAx>
        <c:axId val="2019786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7455"/>
        <c:crosses val="max"/>
        <c:crossBetween val="between"/>
      </c:valAx>
      <c:catAx>
        <c:axId val="444857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9786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Interest rate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View'!$B$308</c:f>
              <c:strCache>
                <c:ptCount val="1"/>
                <c:pt idx="0">
                  <c:v>&lt;11%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View'!$H$306:$L$307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View'!$H$308:$L$308</c:f>
              <c:numCache>
                <c:formatCode>0.00%</c:formatCode>
                <c:ptCount val="5"/>
                <c:pt idx="0">
                  <c:v>1.2771660465964039E-2</c:v>
                </c:pt>
                <c:pt idx="1">
                  <c:v>2.5706788254431897E-2</c:v>
                </c:pt>
                <c:pt idx="2">
                  <c:v>2.0001979710271702E-2</c:v>
                </c:pt>
                <c:pt idx="3">
                  <c:v>7.6581623566489851E-3</c:v>
                </c:pt>
                <c:pt idx="4">
                  <c:v>1.811235719102984E-3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2F2-A401-B82EFCD2D4ED}"/>
            </c:ext>
          </c:extLst>
        </c:ser>
        <c:ser>
          <c:idx val="1"/>
          <c:order val="1"/>
          <c:tx>
            <c:strRef>
              <c:f>'Vintage View'!$B$309</c:f>
              <c:strCache>
                <c:ptCount val="1"/>
                <c:pt idx="0">
                  <c:v>&gt;=11%-&lt;16%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View'!$H$306:$L$307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View'!$H$309:$L$309</c:f>
              <c:numCache>
                <c:formatCode>0.00%</c:formatCode>
                <c:ptCount val="5"/>
                <c:pt idx="0">
                  <c:v>5.9501013198383169E-2</c:v>
                </c:pt>
                <c:pt idx="1">
                  <c:v>7.1926762369536559E-2</c:v>
                </c:pt>
                <c:pt idx="2">
                  <c:v>6.1391736321007716E-2</c:v>
                </c:pt>
                <c:pt idx="3">
                  <c:v>3.0386920931784418E-2</c:v>
                </c:pt>
                <c:pt idx="4">
                  <c:v>4.3534272133623564E-3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D-42F2-A401-B82EFCD2D4ED}"/>
            </c:ext>
          </c:extLst>
        </c:ser>
        <c:ser>
          <c:idx val="2"/>
          <c:order val="2"/>
          <c:tx>
            <c:strRef>
              <c:f>'Vintage View'!$B$310</c:f>
              <c:strCache>
                <c:ptCount val="1"/>
                <c:pt idx="0">
                  <c:v>&gt;=16%-21%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View'!$H$306:$L$307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View'!$H$310:$L$310</c:f>
              <c:numCache>
                <c:formatCode>0.00%</c:formatCode>
                <c:ptCount val="5"/>
                <c:pt idx="0">
                  <c:v>6.3440156965336822E-2</c:v>
                </c:pt>
                <c:pt idx="1">
                  <c:v>6.3192391265628894E-2</c:v>
                </c:pt>
                <c:pt idx="2">
                  <c:v>4.3189911764773589E-2</c:v>
                </c:pt>
                <c:pt idx="3">
                  <c:v>2.6552203778808285E-2</c:v>
                </c:pt>
                <c:pt idx="4">
                  <c:v>4.6542902257886041E-3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D-42F2-A401-B82EFCD2D4ED}"/>
            </c:ext>
          </c:extLst>
        </c:ser>
        <c:ser>
          <c:idx val="3"/>
          <c:order val="3"/>
          <c:tx>
            <c:strRef>
              <c:f>'Vintage View'!$B$311</c:f>
              <c:strCache>
                <c:ptCount val="1"/>
                <c:pt idx="0">
                  <c:v>&gt;=21%-&lt;26%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View'!$H$306:$L$307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View'!$H$311:$L$311</c:f>
              <c:numCache>
                <c:formatCode>0.00%</c:formatCode>
                <c:ptCount val="5"/>
                <c:pt idx="0">
                  <c:v>2.5339609087692588E-2</c:v>
                </c:pt>
                <c:pt idx="1">
                  <c:v>1.4262814804260322E-2</c:v>
                </c:pt>
                <c:pt idx="2">
                  <c:v>1.8890119173954379E-2</c:v>
                </c:pt>
                <c:pt idx="3">
                  <c:v>7.5724955419440507E-3</c:v>
                </c:pt>
                <c:pt idx="4">
                  <c:v>2.0293109227408016E-3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D-42F2-A401-B82EFCD2D4ED}"/>
            </c:ext>
          </c:extLst>
        </c:ser>
        <c:ser>
          <c:idx val="4"/>
          <c:order val="4"/>
          <c:tx>
            <c:strRef>
              <c:f>'Vintage View'!$B$312</c:f>
              <c:strCache>
                <c:ptCount val="1"/>
                <c:pt idx="0">
                  <c:v>&gt;=26%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View'!$H$306:$L$307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View'!$H$312:$L$312</c:f>
              <c:numCache>
                <c:formatCode>0.00%</c:formatCode>
                <c:ptCount val="5"/>
                <c:pt idx="0">
                  <c:v>2.7576150703878029E-3</c:v>
                </c:pt>
                <c:pt idx="1">
                  <c:v>3.6713805673304124E-3</c:v>
                </c:pt>
                <c:pt idx="2">
                  <c:v>9.9929328947277549E-3</c:v>
                </c:pt>
                <c:pt idx="3">
                  <c:v>9.8426661316248065E-3</c:v>
                </c:pt>
                <c:pt idx="4">
                  <c:v>1.1691253972805214E-3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D-42F2-A401-B82EFCD2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26896"/>
        <c:axId val="1140564464"/>
      </c:lineChart>
      <c:catAx>
        <c:axId val="12765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64464"/>
        <c:crosses val="autoZero"/>
        <c:auto val="1"/>
        <c:lblAlgn val="ctr"/>
        <c:lblOffset val="100"/>
        <c:noMultiLvlLbl val="0"/>
      </c:catAx>
      <c:valAx>
        <c:axId val="1140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Income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View'!$B$273</c:f>
              <c:strCache>
                <c:ptCount val="1"/>
                <c:pt idx="0">
                  <c:v>&lt; 50000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View'!$C$271:$G$272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View'!$C$273:$G$273</c:f>
              <c:numCache>
                <c:formatCode>0.00%</c:formatCode>
                <c:ptCount val="5"/>
                <c:pt idx="0">
                  <c:v>2.7018623551233528E-4</c:v>
                </c:pt>
                <c:pt idx="1">
                  <c:v>1.1256367328037616E-3</c:v>
                </c:pt>
                <c:pt idx="2">
                  <c:v>4.0630100343686908E-3</c:v>
                </c:pt>
                <c:pt idx="3">
                  <c:v>6.0597999454437652E-3</c:v>
                </c:pt>
                <c:pt idx="4">
                  <c:v>4.1737170918460069E-3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7-46EA-802B-FD137EC692B2}"/>
            </c:ext>
          </c:extLst>
        </c:ser>
        <c:ser>
          <c:idx val="1"/>
          <c:order val="1"/>
          <c:tx>
            <c:strRef>
              <c:f>'Vintage View'!$B$274</c:f>
              <c:strCache>
                <c:ptCount val="1"/>
                <c:pt idx="0">
                  <c:v>&gt;=50000 -&lt; 100000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View'!$C$271:$G$272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View'!$C$274:$G$274</c:f>
              <c:numCache>
                <c:formatCode>0.00%</c:formatCode>
                <c:ptCount val="5"/>
                <c:pt idx="0">
                  <c:v>5.4466114142962831E-4</c:v>
                </c:pt>
                <c:pt idx="1">
                  <c:v>2.2655220318455456E-3</c:v>
                </c:pt>
                <c:pt idx="2">
                  <c:v>6.4018305414047195E-3</c:v>
                </c:pt>
                <c:pt idx="3">
                  <c:v>9.8178678431575881E-3</c:v>
                </c:pt>
                <c:pt idx="4">
                  <c:v>6.7845618909543213E-3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7-46EA-802B-FD137EC692B2}"/>
            </c:ext>
          </c:extLst>
        </c:ser>
        <c:ser>
          <c:idx val="2"/>
          <c:order val="2"/>
          <c:tx>
            <c:strRef>
              <c:f>'Vintage View'!$B$275</c:f>
              <c:strCache>
                <c:ptCount val="1"/>
                <c:pt idx="0">
                  <c:v>&gt;=100000 -&lt; 150000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View'!$C$271:$G$272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View'!$C$275:$G$275</c:f>
              <c:numCache>
                <c:formatCode>0.00%</c:formatCode>
                <c:ptCount val="5"/>
                <c:pt idx="0">
                  <c:v>9.8639419314027174E-5</c:v>
                </c:pt>
                <c:pt idx="1">
                  <c:v>6.8630594046474071E-4</c:v>
                </c:pt>
                <c:pt idx="2">
                  <c:v>1.9267645318790903E-3</c:v>
                </c:pt>
                <c:pt idx="3">
                  <c:v>3.6588747438449521E-3</c:v>
                </c:pt>
                <c:pt idx="4">
                  <c:v>2.6794981039572571E-3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7-46EA-802B-FD137EC692B2}"/>
            </c:ext>
          </c:extLst>
        </c:ser>
        <c:ser>
          <c:idx val="3"/>
          <c:order val="3"/>
          <c:tx>
            <c:strRef>
              <c:f>'Vintage View'!$B$276</c:f>
              <c:strCache>
                <c:ptCount val="1"/>
                <c:pt idx="0">
                  <c:v>&gt;=150000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View'!$C$271:$G$272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View'!$C$276:$G$276</c:f>
              <c:numCache>
                <c:formatCode>0.00%</c:formatCode>
                <c:ptCount val="5"/>
                <c:pt idx="0">
                  <c:v>3.8598033644619329E-5</c:v>
                </c:pt>
                <c:pt idx="1">
                  <c:v>2.1610325461000486E-4</c:v>
                </c:pt>
                <c:pt idx="2">
                  <c:v>8.9777558833075896E-4</c:v>
                </c:pt>
                <c:pt idx="3">
                  <c:v>2.5542237121234323E-3</c:v>
                </c:pt>
                <c:pt idx="4">
                  <c:v>2.1948865403176631E-3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7-46EA-802B-FD137EC6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506240"/>
        <c:axId val="1140541584"/>
      </c:lineChart>
      <c:catAx>
        <c:axId val="12895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1584"/>
        <c:crosses val="autoZero"/>
        <c:auto val="1"/>
        <c:lblAlgn val="ctr"/>
        <c:lblOffset val="100"/>
        <c:noMultiLvlLbl val="0"/>
      </c:catAx>
      <c:valAx>
        <c:axId val="11405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Income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View'!$B$273</c:f>
              <c:strCache>
                <c:ptCount val="1"/>
                <c:pt idx="0">
                  <c:v>&lt; 50000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View'!$H$271:$L$272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View'!$H$273:$L$273</c:f>
              <c:numCache>
                <c:formatCode>0.00%</c:formatCode>
                <c:ptCount val="5"/>
                <c:pt idx="0">
                  <c:v>6.4885438891807562E-2</c:v>
                </c:pt>
                <c:pt idx="1">
                  <c:v>6.6094349256106105E-2</c:v>
                </c:pt>
                <c:pt idx="2">
                  <c:v>5.209860798744035E-2</c:v>
                </c:pt>
                <c:pt idx="3">
                  <c:v>2.4189603204840628E-2</c:v>
                </c:pt>
                <c:pt idx="4">
                  <c:v>4.0909292830575757E-3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2-49E9-8AE8-908A0C264617}"/>
            </c:ext>
          </c:extLst>
        </c:ser>
        <c:ser>
          <c:idx val="1"/>
          <c:order val="1"/>
          <c:tx>
            <c:strRef>
              <c:f>'Vintage View'!$B$274</c:f>
              <c:strCache>
                <c:ptCount val="1"/>
                <c:pt idx="0">
                  <c:v>&gt;=50000 -&lt; 100000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View'!$H$271:$L$272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View'!$H$274:$L$274</c:f>
              <c:numCache>
                <c:formatCode>0.00%</c:formatCode>
                <c:ptCount val="5"/>
                <c:pt idx="0">
                  <c:v>7.8712112277391208E-2</c:v>
                </c:pt>
                <c:pt idx="1">
                  <c:v>8.6766644106436794E-2</c:v>
                </c:pt>
                <c:pt idx="2">
                  <c:v>7.5051737195763427E-2</c:v>
                </c:pt>
                <c:pt idx="3">
                  <c:v>3.8241215206310492E-2</c:v>
                </c:pt>
                <c:pt idx="4">
                  <c:v>6.0031257445854755E-3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2-49E9-8AE8-908A0C264617}"/>
            </c:ext>
          </c:extLst>
        </c:ser>
        <c:ser>
          <c:idx val="2"/>
          <c:order val="2"/>
          <c:tx>
            <c:strRef>
              <c:f>'Vintage View'!$B$275</c:f>
              <c:strCache>
                <c:ptCount val="1"/>
                <c:pt idx="0">
                  <c:v>&gt;=100000 -&lt; 150000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View'!$H$271:$L$272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View'!$H$275:$L$275</c:f>
              <c:numCache>
                <c:formatCode>0.00%</c:formatCode>
                <c:ptCount val="5"/>
                <c:pt idx="0">
                  <c:v>1.5093975490248636E-2</c:v>
                </c:pt>
                <c:pt idx="1">
                  <c:v>1.9150073023901971E-2</c:v>
                </c:pt>
                <c:pt idx="2">
                  <c:v>1.8484969164861524E-2</c:v>
                </c:pt>
                <c:pt idx="3">
                  <c:v>1.2482556658453173E-2</c:v>
                </c:pt>
                <c:pt idx="4">
                  <c:v>2.1908481106206663E-3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2-49E9-8AE8-908A0C264617}"/>
            </c:ext>
          </c:extLst>
        </c:ser>
        <c:ser>
          <c:idx val="3"/>
          <c:order val="3"/>
          <c:tx>
            <c:strRef>
              <c:f>'Vintage View'!$B$276</c:f>
              <c:strCache>
                <c:ptCount val="1"/>
                <c:pt idx="0">
                  <c:v>&gt;=150000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View'!$H$271:$L$272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View'!$H$276:$L$276</c:f>
              <c:numCache>
                <c:formatCode>0.00%</c:formatCode>
                <c:ptCount val="5"/>
                <c:pt idx="0">
                  <c:v>5.1185281283170183E-3</c:v>
                </c:pt>
                <c:pt idx="1">
                  <c:v>6.7490708747432286E-3</c:v>
                </c:pt>
                <c:pt idx="2">
                  <c:v>7.8313655166698509E-3</c:v>
                </c:pt>
                <c:pt idx="3">
                  <c:v>7.0990736712062564E-3</c:v>
                </c:pt>
                <c:pt idx="4">
                  <c:v>1.7324863400115498E-3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2-49E9-8AE8-908A0C26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03264"/>
        <c:axId val="1140554064"/>
      </c:lineChart>
      <c:catAx>
        <c:axId val="12747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54064"/>
        <c:crosses val="autoZero"/>
        <c:auto val="1"/>
        <c:lblAlgn val="ctr"/>
        <c:lblOffset val="100"/>
        <c:noMultiLvlLbl val="0"/>
      </c:catAx>
      <c:valAx>
        <c:axId val="11405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Grade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View'!$B$154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View'!$C$154:$G$154</c:f>
              <c:numCache>
                <c:formatCode>0.00%</c:formatCode>
                <c:ptCount val="5"/>
                <c:pt idx="0">
                  <c:v>4.2886704049577028E-6</c:v>
                </c:pt>
                <c:pt idx="1">
                  <c:v>8.549139742813379E-5</c:v>
                </c:pt>
                <c:pt idx="2">
                  <c:v>9.023795657068141E-4</c:v>
                </c:pt>
                <c:pt idx="3">
                  <c:v>1.35714269611501E-3</c:v>
                </c:pt>
                <c:pt idx="4">
                  <c:v>1.1125873815225687E-3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B-4F0A-9B4E-BDB4D87E52ED}"/>
            </c:ext>
          </c:extLst>
        </c:ser>
        <c:ser>
          <c:idx val="1"/>
          <c:order val="1"/>
          <c:tx>
            <c:strRef>
              <c:f>'Vintage View'!$B$155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View'!$C$155:$G$155</c:f>
              <c:numCache>
                <c:formatCode>0.00%</c:formatCode>
                <c:ptCount val="5"/>
                <c:pt idx="0">
                  <c:v>7.0763061681802095E-5</c:v>
                </c:pt>
                <c:pt idx="1">
                  <c:v>6.7443213526638878E-4</c:v>
                </c:pt>
                <c:pt idx="2">
                  <c:v>3.3056557560076148E-3</c:v>
                </c:pt>
                <c:pt idx="3">
                  <c:v>4.9190786759517472E-3</c:v>
                </c:pt>
                <c:pt idx="4">
                  <c:v>3.3377621445677061E-3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B-4F0A-9B4E-BDB4D87E52ED}"/>
            </c:ext>
          </c:extLst>
        </c:ser>
        <c:ser>
          <c:idx val="2"/>
          <c:order val="2"/>
          <c:tx>
            <c:strRef>
              <c:f>'Vintage View'!$B$156</c:f>
              <c:strCache>
                <c:ptCount val="1"/>
                <c:pt idx="0">
                  <c:v>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View'!$C$156:$G$156</c:f>
              <c:numCache>
                <c:formatCode>0.00%</c:formatCode>
                <c:ptCount val="5"/>
                <c:pt idx="0">
                  <c:v>2.508872186900256E-4</c:v>
                </c:pt>
                <c:pt idx="1">
                  <c:v>1.3844856861278333E-3</c:v>
                </c:pt>
                <c:pt idx="2">
                  <c:v>4.6385072063755877E-3</c:v>
                </c:pt>
                <c:pt idx="3">
                  <c:v>8.388584671501581E-3</c:v>
                </c:pt>
                <c:pt idx="4">
                  <c:v>5.1288057151857068E-3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B-4F0A-9B4E-BDB4D87E52ED}"/>
            </c:ext>
          </c:extLst>
        </c:ser>
        <c:ser>
          <c:idx val="3"/>
          <c:order val="3"/>
          <c:tx>
            <c:strRef>
              <c:f>'Vintage View'!$B$157</c:f>
              <c:strCache>
                <c:ptCount val="1"/>
                <c:pt idx="0">
                  <c:v>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View'!$C$157:$G$157</c:f>
              <c:numCache>
                <c:formatCode>0.00%</c:formatCode>
                <c:ptCount val="5"/>
                <c:pt idx="0">
                  <c:v>3.3022762118174314E-4</c:v>
                </c:pt>
                <c:pt idx="1">
                  <c:v>1.0330210522566166E-3</c:v>
                </c:pt>
                <c:pt idx="2">
                  <c:v>2.5183756247021804E-3</c:v>
                </c:pt>
                <c:pt idx="3">
                  <c:v>4.5516131286647927E-3</c:v>
                </c:pt>
                <c:pt idx="4">
                  <c:v>4.280735478816417E-3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B-4F0A-9B4E-BDB4D87E52ED}"/>
            </c:ext>
          </c:extLst>
        </c:ser>
        <c:ser>
          <c:idx val="4"/>
          <c:order val="4"/>
          <c:tx>
            <c:strRef>
              <c:f>'Vintage View'!$B$158</c:f>
              <c:strCache>
                <c:ptCount val="1"/>
                <c:pt idx="0">
                  <c:v>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View'!$C$158:$G$158</c:f>
              <c:numCache>
                <c:formatCode>0.00%</c:formatCode>
                <c:ptCount val="5"/>
                <c:pt idx="0">
                  <c:v>2.0585617943796975E-4</c:v>
                </c:pt>
                <c:pt idx="1">
                  <c:v>7.9791970932924878E-4</c:v>
                </c:pt>
                <c:pt idx="2">
                  <c:v>1.3627773033123315E-3</c:v>
                </c:pt>
                <c:pt idx="3">
                  <c:v>1.8057662783855864E-3</c:v>
                </c:pt>
                <c:pt idx="4">
                  <c:v>1.4942189878887494E-3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B-4F0A-9B4E-BDB4D87E52ED}"/>
            </c:ext>
          </c:extLst>
        </c:ser>
        <c:ser>
          <c:idx val="5"/>
          <c:order val="5"/>
          <c:tx>
            <c:strRef>
              <c:f>'Vintage View'!$B$159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View'!$C$159:$G$159</c:f>
              <c:numCache>
                <c:formatCode>0.00%</c:formatCode>
                <c:ptCount val="5"/>
                <c:pt idx="0">
                  <c:v>6.6474391276844395E-5</c:v>
                </c:pt>
                <c:pt idx="1">
                  <c:v>2.6834799748275329E-4</c:v>
                </c:pt>
                <c:pt idx="2">
                  <c:v>4.6039773760551739E-4</c:v>
                </c:pt>
                <c:pt idx="3">
                  <c:v>6.7180817847553652E-4</c:v>
                </c:pt>
                <c:pt idx="4">
                  <c:v>3.8768925091167548E-4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B-4F0A-9B4E-BDB4D87E52ED}"/>
            </c:ext>
          </c:extLst>
        </c:ser>
        <c:ser>
          <c:idx val="6"/>
          <c:order val="6"/>
          <c:tx>
            <c:strRef>
              <c:f>'Vintage View'!$B$160</c:f>
              <c:strCache>
                <c:ptCount val="1"/>
                <c:pt idx="0">
                  <c:v>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View'!$C$152:$G$153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View'!$C$160:$G$160</c:f>
              <c:numCache>
                <c:formatCode>0.00%</c:formatCode>
                <c:ptCount val="5"/>
                <c:pt idx="0">
                  <c:v>2.3587687227267365E-5</c:v>
                </c:pt>
                <c:pt idx="1">
                  <c:v>4.9869981833078049E-5</c:v>
                </c:pt>
                <c:pt idx="2">
                  <c:v>1.0128750227321383E-4</c:v>
                </c:pt>
                <c:pt idx="3">
                  <c:v>3.9677261547548464E-4</c:v>
                </c:pt>
                <c:pt idx="4">
                  <c:v>9.0864668182423944E-5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EB-4F0A-9B4E-BDB4D87E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25040"/>
        <c:axId val="1140556976"/>
      </c:lineChart>
      <c:catAx>
        <c:axId val="12894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56976"/>
        <c:crosses val="autoZero"/>
        <c:auto val="1"/>
        <c:lblAlgn val="ctr"/>
        <c:lblOffset val="100"/>
        <c:noMultiLvlLbl val="0"/>
      </c:catAx>
      <c:valAx>
        <c:axId val="11405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Grade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View'!$B$154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View'!$H$154:$L$154</c:f>
              <c:numCache>
                <c:formatCode>0.00%</c:formatCode>
                <c:ptCount val="5"/>
                <c:pt idx="0">
                  <c:v>8.9375891239318536E-3</c:v>
                </c:pt>
                <c:pt idx="1">
                  <c:v>9.4349256106104323E-3</c:v>
                </c:pt>
                <c:pt idx="2">
                  <c:v>7.9096331320627888E-3</c:v>
                </c:pt>
                <c:pt idx="3">
                  <c:v>3.767085457156448E-3</c:v>
                </c:pt>
                <c:pt idx="4">
                  <c:v>1.0459532915221244E-3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F-49C2-8933-21E742DAF47E}"/>
            </c:ext>
          </c:extLst>
        </c:ser>
        <c:ser>
          <c:idx val="1"/>
          <c:order val="1"/>
          <c:tx>
            <c:strRef>
              <c:f>'Vintage View'!$B$155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View'!$H$155:$L$155</c:f>
              <c:numCache>
                <c:formatCode>0.00%</c:formatCode>
                <c:ptCount val="5"/>
                <c:pt idx="0">
                  <c:v>3.2424492596682716E-2</c:v>
                </c:pt>
                <c:pt idx="1">
                  <c:v>3.2861943266958765E-2</c:v>
                </c:pt>
                <c:pt idx="2">
                  <c:v>3.2073608390288368E-2</c:v>
                </c:pt>
                <c:pt idx="3">
                  <c:v>1.5296035204552064E-2</c:v>
                </c:pt>
                <c:pt idx="4">
                  <c:v>2.8269007878976341E-3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F-49C2-8933-21E742DAF47E}"/>
            </c:ext>
          </c:extLst>
        </c:ser>
        <c:ser>
          <c:idx val="2"/>
          <c:order val="2"/>
          <c:tx>
            <c:strRef>
              <c:f>'Vintage View'!$B$156</c:f>
              <c:strCache>
                <c:ptCount val="1"/>
                <c:pt idx="0">
                  <c:v>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View'!$H$156:$L$156</c:f>
              <c:numCache>
                <c:formatCode>0.00%</c:formatCode>
                <c:ptCount val="5"/>
                <c:pt idx="0">
                  <c:v>4.8011665183501487E-2</c:v>
                </c:pt>
                <c:pt idx="1">
                  <c:v>5.5327182702240588E-2</c:v>
                </c:pt>
                <c:pt idx="2">
                  <c:v>5.0772662503136459E-2</c:v>
                </c:pt>
                <c:pt idx="3">
                  <c:v>3.0190789013907333E-2</c:v>
                </c:pt>
                <c:pt idx="4">
                  <c:v>4.2928507679074069E-3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F-49C2-8933-21E742DAF47E}"/>
            </c:ext>
          </c:extLst>
        </c:ser>
        <c:ser>
          <c:idx val="3"/>
          <c:order val="3"/>
          <c:tx>
            <c:strRef>
              <c:f>'Vintage View'!$B$157</c:f>
              <c:strCache>
                <c:ptCount val="1"/>
                <c:pt idx="0">
                  <c:v>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View'!$H$157:$L$157</c:f>
              <c:numCache>
                <c:formatCode>0.00%</c:formatCode>
                <c:ptCount val="5"/>
                <c:pt idx="0">
                  <c:v>3.8911106584181239E-2</c:v>
                </c:pt>
                <c:pt idx="1">
                  <c:v>4.0639285671879265E-2</c:v>
                </c:pt>
                <c:pt idx="2">
                  <c:v>3.2973685967307154E-2</c:v>
                </c:pt>
                <c:pt idx="3">
                  <c:v>1.7780372830995154E-2</c:v>
                </c:pt>
                <c:pt idx="4">
                  <c:v>3.9798724663901684E-3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F-49C2-8933-21E742DAF47E}"/>
            </c:ext>
          </c:extLst>
        </c:ser>
        <c:ser>
          <c:idx val="4"/>
          <c:order val="4"/>
          <c:tx>
            <c:strRef>
              <c:f>'Vintage View'!$B$158</c:f>
              <c:strCache>
                <c:ptCount val="1"/>
                <c:pt idx="0">
                  <c:v>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View'!$H$158:$L$158</c:f>
              <c:numCache>
                <c:formatCode>0.00%</c:formatCode>
                <c:ptCount val="5"/>
                <c:pt idx="0">
                  <c:v>2.3079479784279877E-2</c:v>
                </c:pt>
                <c:pt idx="1">
                  <c:v>2.8178914496728765E-2</c:v>
                </c:pt>
                <c:pt idx="2">
                  <c:v>1.854712285943827E-2</c:v>
                </c:pt>
                <c:pt idx="3">
                  <c:v>8.9544365265262788E-3</c:v>
                </c:pt>
                <c:pt idx="4">
                  <c:v>1.4255656830398067E-3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F-49C2-8933-21E742DAF47E}"/>
            </c:ext>
          </c:extLst>
        </c:ser>
        <c:ser>
          <c:idx val="5"/>
          <c:order val="5"/>
          <c:tx>
            <c:strRef>
              <c:f>'Vintage View'!$B$159</c:f>
              <c:strCache>
                <c:ptCount val="1"/>
                <c:pt idx="0">
                  <c:v>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View'!$H$159:$L$159</c:f>
              <c:numCache>
                <c:formatCode>0.00%</c:formatCode>
                <c:ptCount val="5"/>
                <c:pt idx="0">
                  <c:v>9.7760241881010845E-3</c:v>
                </c:pt>
                <c:pt idx="1">
                  <c:v>9.895629252306486E-3</c:v>
                </c:pt>
                <c:pt idx="2">
                  <c:v>8.5610959307745958E-3</c:v>
                </c:pt>
                <c:pt idx="3">
                  <c:v>3.7039625410580754E-3</c:v>
                </c:pt>
                <c:pt idx="4">
                  <c:v>3.5336259848720426E-4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F-49C2-8933-21E742DAF47E}"/>
            </c:ext>
          </c:extLst>
        </c:ser>
        <c:ser>
          <c:idx val="6"/>
          <c:order val="6"/>
          <c:tx>
            <c:strRef>
              <c:f>'Vintage View'!$B$160</c:f>
              <c:strCache>
                <c:ptCount val="1"/>
                <c:pt idx="0">
                  <c:v>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View'!$H$152:$L$153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View'!$H$160:$L$160</c:f>
              <c:numCache>
                <c:formatCode>0.00%</c:formatCode>
                <c:ptCount val="5"/>
                <c:pt idx="0">
                  <c:v>2.6696973270861702E-3</c:v>
                </c:pt>
                <c:pt idx="1">
                  <c:v>2.422256260463791E-3</c:v>
                </c:pt>
                <c:pt idx="2">
                  <c:v>2.6288710817275042E-3</c:v>
                </c:pt>
                <c:pt idx="3">
                  <c:v>2.3197671666151916E-3</c:v>
                </c:pt>
                <c:pt idx="4">
                  <c:v>9.2883883030922253E-5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AF-49C2-8933-21E742DA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821488"/>
        <c:axId val="1140543664"/>
      </c:lineChart>
      <c:catAx>
        <c:axId val="11948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3664"/>
        <c:crosses val="autoZero"/>
        <c:auto val="1"/>
        <c:lblAlgn val="ctr"/>
        <c:lblOffset val="100"/>
        <c:noMultiLvlLbl val="0"/>
      </c:catAx>
      <c:valAx>
        <c:axId val="11405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Term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View'!$B$119</c:f>
              <c:strCache>
                <c:ptCount val="1"/>
                <c:pt idx="0">
                  <c:v>36 months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View'!$H$117:$L$118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View'!$H$119:$L$119</c:f>
              <c:numCache>
                <c:formatCode>0.00%</c:formatCode>
                <c:ptCount val="5"/>
                <c:pt idx="0">
                  <c:v>9.3971201578230704E-2</c:v>
                </c:pt>
                <c:pt idx="1">
                  <c:v>9.9853952196060275E-2</c:v>
                </c:pt>
                <c:pt idx="2">
                  <c:v>0.10376214011284349</c:v>
                </c:pt>
                <c:pt idx="3">
                  <c:v>5.3976856433690504E-2</c:v>
                </c:pt>
                <c:pt idx="4">
                  <c:v>8.6018552546028009E-3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42C6-9DDD-693FA5DF5259}"/>
            </c:ext>
          </c:extLst>
        </c:ser>
        <c:ser>
          <c:idx val="1"/>
          <c:order val="1"/>
          <c:tx>
            <c:strRef>
              <c:f>'Vintage View'!$B$120</c:f>
              <c:strCache>
                <c:ptCount val="1"/>
                <c:pt idx="0">
                  <c:v>60 months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View'!$H$117:$L$118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View'!$H$120:$L$120</c:f>
              <c:numCache>
                <c:formatCode>0.00%</c:formatCode>
                <c:ptCount val="5"/>
                <c:pt idx="0">
                  <c:v>6.9838853209533716E-2</c:v>
                </c:pt>
                <c:pt idx="1">
                  <c:v>7.8906185065127823E-2</c:v>
                </c:pt>
                <c:pt idx="2">
                  <c:v>4.9704539751891659E-2</c:v>
                </c:pt>
                <c:pt idx="3">
                  <c:v>2.8035592307120039E-2</c:v>
                </c:pt>
                <c:pt idx="4">
                  <c:v>5.4155342236724673E-3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42C6-9DDD-693FA5DF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57840"/>
        <c:axId val="1140544496"/>
      </c:lineChart>
      <c:catAx>
        <c:axId val="12894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4496"/>
        <c:crosses val="autoZero"/>
        <c:auto val="1"/>
        <c:lblAlgn val="ctr"/>
        <c:lblOffset val="100"/>
        <c:noMultiLvlLbl val="0"/>
      </c:catAx>
      <c:valAx>
        <c:axId val="1140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Purpose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View'!$B$190</c:f>
              <c:strCache>
                <c:ptCount val="1"/>
                <c:pt idx="0">
                  <c:v>credit_card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View'!$C$188:$G$189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View'!$C$190:$G$190</c:f>
              <c:numCache>
                <c:formatCode>0.00%</c:formatCode>
                <c:ptCount val="5"/>
                <c:pt idx="0">
                  <c:v>1.8655716261566007E-4</c:v>
                </c:pt>
                <c:pt idx="1">
                  <c:v>8.8816062883672329E-4</c:v>
                </c:pt>
                <c:pt idx="2">
                  <c:v>2.5022617038859872E-3</c:v>
                </c:pt>
                <c:pt idx="3">
                  <c:v>4.0849544275089666E-3</c:v>
                </c:pt>
                <c:pt idx="4">
                  <c:v>2.8935348778980781E-3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D-48AB-B110-5FFCC0B3B9CA}"/>
            </c:ext>
          </c:extLst>
        </c:ser>
        <c:ser>
          <c:idx val="1"/>
          <c:order val="1"/>
          <c:tx>
            <c:strRef>
              <c:f>'Vintage View'!$B$191</c:f>
              <c:strCache>
                <c:ptCount val="1"/>
                <c:pt idx="0">
                  <c:v>debt_consolidation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View'!$C$188:$G$189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View'!$C$191:$G$191</c:f>
              <c:numCache>
                <c:formatCode>0.00%</c:formatCode>
                <c:ptCount val="5"/>
                <c:pt idx="0">
                  <c:v>6.3043454952878232E-4</c:v>
                </c:pt>
                <c:pt idx="1">
                  <c:v>2.7404742397796221E-3</c:v>
                </c:pt>
                <c:pt idx="2">
                  <c:v>7.9717868266395344E-3</c:v>
                </c:pt>
                <c:pt idx="3">
                  <c:v>1.2926671461002437E-2</c:v>
                </c:pt>
                <c:pt idx="4">
                  <c:v>8.4564717855109221E-3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D-48AB-B110-5FFCC0B3B9CA}"/>
            </c:ext>
          </c:extLst>
        </c:ser>
        <c:ser>
          <c:idx val="2"/>
          <c:order val="2"/>
          <c:tx>
            <c:strRef>
              <c:f>'Vintage View'!$B$192</c:f>
              <c:strCache>
                <c:ptCount val="1"/>
                <c:pt idx="0">
                  <c:v>Rest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View'!$C$188:$G$189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View'!$C$192:$G$192</c:f>
              <c:numCache>
                <c:formatCode>0.00%</c:formatCode>
                <c:ptCount val="5"/>
                <c:pt idx="0">
                  <c:v>1.3509311775616764E-4</c:v>
                </c:pt>
                <c:pt idx="1">
                  <c:v>6.6493309110770725E-4</c:v>
                </c:pt>
                <c:pt idx="2">
                  <c:v>2.8153321654577389E-3</c:v>
                </c:pt>
                <c:pt idx="3">
                  <c:v>5.0791403560583349E-3</c:v>
                </c:pt>
                <c:pt idx="4">
                  <c:v>4.4826569636662482E-3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D-48AB-B110-5FFCC0B3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301856"/>
        <c:axId val="1140560720"/>
      </c:lineChart>
      <c:catAx>
        <c:axId val="12803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60720"/>
        <c:crosses val="autoZero"/>
        <c:auto val="1"/>
        <c:lblAlgn val="ctr"/>
        <c:lblOffset val="100"/>
        <c:noMultiLvlLbl val="0"/>
      </c:catAx>
      <c:valAx>
        <c:axId val="11405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Purpose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View'!$B$190</c:f>
              <c:strCache>
                <c:ptCount val="1"/>
                <c:pt idx="0">
                  <c:v>credit_card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View'!$H$188:$L$189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View'!$H$190:$L$190</c:f>
              <c:numCache>
                <c:formatCode>0.00%</c:formatCode>
                <c:ptCount val="5"/>
                <c:pt idx="0">
                  <c:v>3.0760488479559124E-2</c:v>
                </c:pt>
                <c:pt idx="1">
                  <c:v>3.5721155558721907E-2</c:v>
                </c:pt>
                <c:pt idx="2">
                  <c:v>2.7881686989390135E-2</c:v>
                </c:pt>
                <c:pt idx="3">
                  <c:v>1.3724725471674718E-2</c:v>
                </c:pt>
                <c:pt idx="4">
                  <c:v>2.1383485245597103E-3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4-46F9-A77B-2523C73AE2DC}"/>
            </c:ext>
          </c:extLst>
        </c:ser>
        <c:ser>
          <c:idx val="1"/>
          <c:order val="1"/>
          <c:tx>
            <c:strRef>
              <c:f>'Vintage View'!$B$191</c:f>
              <c:strCache>
                <c:ptCount val="1"/>
                <c:pt idx="0">
                  <c:v>debt_consolidation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View'!$H$188:$L$189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View'!$H$191:$L$191</c:f>
              <c:numCache>
                <c:formatCode>0.00%</c:formatCode>
                <c:ptCount val="5"/>
                <c:pt idx="0">
                  <c:v>0.10218829407412967</c:v>
                </c:pt>
                <c:pt idx="1">
                  <c:v>0.11331884729099134</c:v>
                </c:pt>
                <c:pt idx="2">
                  <c:v>9.3739281365171373E-2</c:v>
                </c:pt>
                <c:pt idx="3">
                  <c:v>4.8101916456820541E-2</c:v>
                </c:pt>
                <c:pt idx="4">
                  <c:v>7.285327173381902E-3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4-46F9-A77B-2523C73AE2DC}"/>
            </c:ext>
          </c:extLst>
        </c:ser>
        <c:ser>
          <c:idx val="2"/>
          <c:order val="2"/>
          <c:tx>
            <c:strRef>
              <c:f>'Vintage View'!$B$192</c:f>
              <c:strCache>
                <c:ptCount val="1"/>
                <c:pt idx="0">
                  <c:v>Rest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View'!$H$188:$L$189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View'!$H$192:$L$192</c:f>
              <c:numCache>
                <c:formatCode>0.00%</c:formatCode>
                <c:ptCount val="5"/>
                <c:pt idx="0">
                  <c:v>3.0861272234075629E-2</c:v>
                </c:pt>
                <c:pt idx="1">
                  <c:v>2.9720134411474846E-2</c:v>
                </c:pt>
                <c:pt idx="2">
                  <c:v>3.1845711510173638E-2</c:v>
                </c:pt>
                <c:pt idx="3">
                  <c:v>2.0185806812315282E-2</c:v>
                </c:pt>
                <c:pt idx="4">
                  <c:v>4.5937137803336555E-3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4-46F9-A77B-2523C73A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81440"/>
        <c:axId val="1140548656"/>
      </c:lineChart>
      <c:catAx>
        <c:axId val="12894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8656"/>
        <c:crosses val="autoZero"/>
        <c:auto val="1"/>
        <c:lblAlgn val="ctr"/>
        <c:lblOffset val="100"/>
        <c:noMultiLvlLbl val="0"/>
      </c:catAx>
      <c:valAx>
        <c:axId val="11405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Delinquency Rate - Purpose (Rest)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View'!$B$231</c:f>
              <c:strCache>
                <c:ptCount val="1"/>
                <c:pt idx="0">
                  <c:v>car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View'!$C$231:$G$231</c:f>
              <c:numCache>
                <c:formatCode>0.00%</c:formatCode>
                <c:ptCount val="5"/>
                <c:pt idx="0">
                  <c:v>0</c:v>
                </c:pt>
                <c:pt idx="1">
                  <c:v>3.5621415595055748E-5</c:v>
                </c:pt>
                <c:pt idx="2">
                  <c:v>1.1970341177743453E-4</c:v>
                </c:pt>
                <c:pt idx="3">
                  <c:v>2.1191264690167931E-4</c:v>
                </c:pt>
                <c:pt idx="4">
                  <c:v>1.6961404727385804E-4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23B-BE2E-3978FAAC3EED}"/>
            </c:ext>
          </c:extLst>
        </c:ser>
        <c:ser>
          <c:idx val="1"/>
          <c:order val="1"/>
          <c:tx>
            <c:strRef>
              <c:f>'Vintage View'!$B$232</c:f>
              <c:strCache>
                <c:ptCount val="1"/>
                <c:pt idx="0">
                  <c:v>educational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View'!$C$232:$G$232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23B-BE2E-3978FAAC3EED}"/>
            </c:ext>
          </c:extLst>
        </c:ser>
        <c:ser>
          <c:idx val="2"/>
          <c:order val="2"/>
          <c:tx>
            <c:strRef>
              <c:f>'Vintage View'!$B$233</c:f>
              <c:strCache>
                <c:ptCount val="1"/>
                <c:pt idx="0">
                  <c:v>home_improvement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View'!$C$233:$G$233</c:f>
              <c:numCache>
                <c:formatCode>0.00%</c:formatCode>
                <c:ptCount val="5"/>
                <c:pt idx="0">
                  <c:v>6.0041385669407844E-5</c:v>
                </c:pt>
                <c:pt idx="1">
                  <c:v>2.6834799748275329E-4</c:v>
                </c:pt>
                <c:pt idx="2">
                  <c:v>8.6554774669837277E-4</c:v>
                </c:pt>
                <c:pt idx="3">
                  <c:v>1.4473182905412564E-3</c:v>
                </c:pt>
                <c:pt idx="4">
                  <c:v>1.0944144478860841E-3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23B-BE2E-3978FAAC3EED}"/>
            </c:ext>
          </c:extLst>
        </c:ser>
        <c:ser>
          <c:idx val="3"/>
          <c:order val="3"/>
          <c:tx>
            <c:strRef>
              <c:f>'Vintage View'!$B$234</c:f>
              <c:strCache>
                <c:ptCount val="1"/>
                <c:pt idx="0">
                  <c:v>house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View'!$C$234:$G$234</c:f>
              <c:numCache>
                <c:formatCode>0.00%</c:formatCode>
                <c:ptCount val="5"/>
                <c:pt idx="0">
                  <c:v>0</c:v>
                </c:pt>
                <c:pt idx="1">
                  <c:v>1.8998088317363066E-5</c:v>
                </c:pt>
                <c:pt idx="2">
                  <c:v>9.4381536209131069E-5</c:v>
                </c:pt>
                <c:pt idx="3">
                  <c:v>1.6457045982789988E-4</c:v>
                </c:pt>
                <c:pt idx="4">
                  <c:v>2.5038264121379045E-4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23B-BE2E-3978FAAC3EED}"/>
            </c:ext>
          </c:extLst>
        </c:ser>
        <c:ser>
          <c:idx val="4"/>
          <c:order val="4"/>
          <c:tx>
            <c:strRef>
              <c:f>'Vintage View'!$B$235</c:f>
              <c:strCache>
                <c:ptCount val="1"/>
                <c:pt idx="0">
                  <c:v>major_purchase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View'!$C$235:$G$235</c:f>
              <c:numCache>
                <c:formatCode>0.00%</c:formatCode>
                <c:ptCount val="5"/>
                <c:pt idx="0">
                  <c:v>1.5010346417351961E-5</c:v>
                </c:pt>
                <c:pt idx="1">
                  <c:v>6.4118548071100343E-5</c:v>
                </c:pt>
                <c:pt idx="2">
                  <c:v>3.153724502597794E-4</c:v>
                </c:pt>
                <c:pt idx="3">
                  <c:v>5.8163258404928995E-4</c:v>
                </c:pt>
                <c:pt idx="4">
                  <c:v>4.9268842303358757E-4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23B-BE2E-3978FAAC3EED}"/>
            </c:ext>
          </c:extLst>
        </c:ser>
        <c:ser>
          <c:idx val="5"/>
          <c:order val="5"/>
          <c:tx>
            <c:strRef>
              <c:f>'Vintage View'!$B$236</c:f>
              <c:strCache>
                <c:ptCount val="1"/>
                <c:pt idx="0">
                  <c:v>medical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View'!$C$236:$G$236</c:f>
              <c:numCache>
                <c:formatCode>0.00%</c:formatCode>
                <c:ptCount val="5"/>
                <c:pt idx="0">
                  <c:v>1.0721676012394257E-5</c:v>
                </c:pt>
                <c:pt idx="1">
                  <c:v>3.5621415595055748E-5</c:v>
                </c:pt>
                <c:pt idx="2">
                  <c:v>1.5193125340982075E-4</c:v>
                </c:pt>
                <c:pt idx="3">
                  <c:v>3.2237775007383127E-4</c:v>
                </c:pt>
                <c:pt idx="4">
                  <c:v>2.9076693818375662E-4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23B-BE2E-3978FAAC3EED}"/>
            </c:ext>
          </c:extLst>
        </c:ser>
        <c:ser>
          <c:idx val="6"/>
          <c:order val="6"/>
          <c:tx>
            <c:strRef>
              <c:f>'Vintage View'!$B$237</c:f>
              <c:strCache>
                <c:ptCount val="1"/>
                <c:pt idx="0">
                  <c:v>moving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View'!$C$237:$G$237</c:f>
              <c:numCache>
                <c:formatCode>0.00%</c:formatCode>
                <c:ptCount val="5"/>
                <c:pt idx="0">
                  <c:v>4.2886704049577028E-6</c:v>
                </c:pt>
                <c:pt idx="1">
                  <c:v>1.1873805198351916E-5</c:v>
                </c:pt>
                <c:pt idx="2">
                  <c:v>1.0128750227321383E-4</c:v>
                </c:pt>
                <c:pt idx="3">
                  <c:v>1.7358801927052454E-4</c:v>
                </c:pt>
                <c:pt idx="4">
                  <c:v>1.6961404727385804E-4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23B-BE2E-3978FAAC3EED}"/>
            </c:ext>
          </c:extLst>
        </c:ser>
        <c:ser>
          <c:idx val="7"/>
          <c:order val="7"/>
          <c:tx>
            <c:strRef>
              <c:f>'Vintage View'!$B$238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View'!$C$238:$G$238</c:f>
              <c:numCache>
                <c:formatCode>0.00%</c:formatCode>
                <c:ptCount val="5"/>
                <c:pt idx="0">
                  <c:v>3.6453698442140472E-5</c:v>
                </c:pt>
                <c:pt idx="1">
                  <c:v>1.6623327277692681E-4</c:v>
                </c:pt>
                <c:pt idx="2">
                  <c:v>8.6554774669837277E-4</c:v>
                </c:pt>
                <c:pt idx="3">
                  <c:v>1.6163975300904686E-3</c:v>
                </c:pt>
                <c:pt idx="4">
                  <c:v>1.5729683669801833E-3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67-423B-BE2E-3978FAAC3EED}"/>
            </c:ext>
          </c:extLst>
        </c:ser>
        <c:ser>
          <c:idx val="8"/>
          <c:order val="8"/>
          <c:tx>
            <c:strRef>
              <c:f>'Vintage View'!$B$239</c:f>
              <c:strCache>
                <c:ptCount val="1"/>
                <c:pt idx="0">
                  <c:v>renewable_energy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View'!$C$239:$G$239</c:f>
              <c:numCache>
                <c:formatCode>0.00%</c:formatCode>
                <c:ptCount val="5"/>
                <c:pt idx="0">
                  <c:v>0</c:v>
                </c:pt>
                <c:pt idx="1">
                  <c:v>2.3747610396703833E-6</c:v>
                </c:pt>
                <c:pt idx="2">
                  <c:v>4.6039773760551744E-6</c:v>
                </c:pt>
                <c:pt idx="3">
                  <c:v>1.578072902459314E-5</c:v>
                </c:pt>
                <c:pt idx="4">
                  <c:v>1.4134503939488169E-5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67-423B-BE2E-3978FAAC3EED}"/>
            </c:ext>
          </c:extLst>
        </c:ser>
        <c:ser>
          <c:idx val="9"/>
          <c:order val="9"/>
          <c:tx>
            <c:strRef>
              <c:f>'Vintage View'!$B$240</c:f>
              <c:strCache>
                <c:ptCount val="1"/>
                <c:pt idx="0">
                  <c:v>small_business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View'!$C$240:$G$240</c:f>
              <c:numCache>
                <c:formatCode>0.00%</c:formatCode>
                <c:ptCount val="5"/>
                <c:pt idx="0">
                  <c:v>4.2886704049577028E-6</c:v>
                </c:pt>
                <c:pt idx="1">
                  <c:v>5.2244742872748427E-5</c:v>
                </c:pt>
                <c:pt idx="2">
                  <c:v>1.956690384823449E-4</c:v>
                </c:pt>
                <c:pt idx="3">
                  <c:v>3.4266725881973675E-4</c:v>
                </c:pt>
                <c:pt idx="4">
                  <c:v>3.0490144212324481E-4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67-423B-BE2E-3978FAAC3EED}"/>
            </c:ext>
          </c:extLst>
        </c:ser>
        <c:ser>
          <c:idx val="10"/>
          <c:order val="10"/>
          <c:tx>
            <c:strRef>
              <c:f>'Vintage View'!$B$241</c:f>
              <c:strCache>
                <c:ptCount val="1"/>
                <c:pt idx="0">
                  <c:v>vacation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View'!$C$241:$G$241</c:f>
              <c:numCache>
                <c:formatCode>0.00%</c:formatCode>
                <c:ptCount val="5"/>
                <c:pt idx="0">
                  <c:v>4.2886704049577028E-6</c:v>
                </c:pt>
                <c:pt idx="1">
                  <c:v>9.4990441586815332E-6</c:v>
                </c:pt>
                <c:pt idx="2">
                  <c:v>1.0128750227321383E-4</c:v>
                </c:pt>
                <c:pt idx="3">
                  <c:v>2.0289508745905465E-4</c:v>
                </c:pt>
                <c:pt idx="4">
                  <c:v>1.2317210575839689E-4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67-423B-BE2E-3978FAAC3EED}"/>
            </c:ext>
          </c:extLst>
        </c:ser>
        <c:ser>
          <c:idx val="11"/>
          <c:order val="11"/>
          <c:tx>
            <c:strRef>
              <c:f>'Vintage View'!$B$242</c:f>
              <c:strCache>
                <c:ptCount val="1"/>
                <c:pt idx="0">
                  <c:v>wedding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View'!$C$229:$G$230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Delinquent</c:v>
                  </c:pt>
                </c:lvl>
              </c:multiLvlStrCache>
            </c:multiLvlStrRef>
          </c:cat>
          <c:val>
            <c:numRef>
              <c:f>'Vintage View'!$C$242:$G$242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67-423B-BE2E-3978FAAC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38464"/>
        <c:axId val="1140553232"/>
      </c:lineChart>
      <c:catAx>
        <c:axId val="12746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53232"/>
        <c:crosses val="autoZero"/>
        <c:auto val="1"/>
        <c:lblAlgn val="ctr"/>
        <c:lblOffset val="100"/>
        <c:noMultiLvlLbl val="0"/>
      </c:catAx>
      <c:valAx>
        <c:axId val="1140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Bad Rate - Purpose (Rest)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'Vintage View'!$B$231</c:f>
              <c:strCache>
                <c:ptCount val="1"/>
                <c:pt idx="0">
                  <c:v>car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View'!$H$231:$L$231</c:f>
              <c:numCache>
                <c:formatCode>0.00%</c:formatCode>
                <c:ptCount val="5"/>
                <c:pt idx="0">
                  <c:v>1.3380651663468033E-3</c:v>
                </c:pt>
                <c:pt idx="1">
                  <c:v>1.2087533691922251E-3</c:v>
                </c:pt>
                <c:pt idx="2">
                  <c:v>1.2407719028468694E-3</c:v>
                </c:pt>
                <c:pt idx="3">
                  <c:v>7.2140475540997202E-4</c:v>
                </c:pt>
                <c:pt idx="4">
                  <c:v>1.5144111363737324E-4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6-47AB-86B3-A63EE89F05FB}"/>
            </c:ext>
          </c:extLst>
        </c:ser>
        <c:ser>
          <c:idx val="1"/>
          <c:order val="1"/>
          <c:tx>
            <c:strRef>
              <c:f>'Vintage View'!$B$232</c:f>
              <c:strCache>
                <c:ptCount val="1"/>
                <c:pt idx="0">
                  <c:v>educational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View'!$H$232:$L$232</c:f>
              <c:numCache>
                <c:formatCode>0.00%</c:formatCode>
                <c:ptCount val="5"/>
                <c:pt idx="0">
                  <c:v>1.2008277133881569E-4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6-47AB-86B3-A63EE89F05FB}"/>
            </c:ext>
          </c:extLst>
        </c:ser>
        <c:ser>
          <c:idx val="2"/>
          <c:order val="2"/>
          <c:tx>
            <c:strRef>
              <c:f>'Vintage View'!$B$233</c:f>
              <c:strCache>
                <c:ptCount val="1"/>
                <c:pt idx="0">
                  <c:v>home_improvement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View'!$H$233:$L$233</c:f>
              <c:numCache>
                <c:formatCode>0.00%</c:formatCode>
                <c:ptCount val="5"/>
                <c:pt idx="0">
                  <c:v>8.2406801831262262E-3</c:v>
                </c:pt>
                <c:pt idx="1">
                  <c:v>9.6842755197758222E-3</c:v>
                </c:pt>
                <c:pt idx="2">
                  <c:v>9.4105297566567762E-3</c:v>
                </c:pt>
                <c:pt idx="3">
                  <c:v>5.8118170607715878E-3</c:v>
                </c:pt>
                <c:pt idx="4">
                  <c:v>1.0055689945521584E-3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6-47AB-86B3-A63EE89F05FB}"/>
            </c:ext>
          </c:extLst>
        </c:ser>
        <c:ser>
          <c:idx val="3"/>
          <c:order val="3"/>
          <c:tx>
            <c:strRef>
              <c:f>'Vintage View'!$B$234</c:f>
              <c:strCache>
                <c:ptCount val="1"/>
                <c:pt idx="0">
                  <c:v>house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View'!$H$234:$L$234</c:f>
              <c:numCache>
                <c:formatCode>0.00%</c:formatCode>
                <c:ptCount val="5"/>
                <c:pt idx="0">
                  <c:v>8.5773408099154059E-4</c:v>
                </c:pt>
                <c:pt idx="1">
                  <c:v>7.9079542621023763E-4</c:v>
                </c:pt>
                <c:pt idx="2">
                  <c:v>8.5864178063429001E-4</c:v>
                </c:pt>
                <c:pt idx="3">
                  <c:v>5.9966770293453926E-4</c:v>
                </c:pt>
                <c:pt idx="4">
                  <c:v>2.8470929363826172E-4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6-47AB-86B3-A63EE89F05FB}"/>
            </c:ext>
          </c:extLst>
        </c:ser>
        <c:ser>
          <c:idx val="4"/>
          <c:order val="4"/>
          <c:tx>
            <c:strRef>
              <c:f>'Vintage View'!$B$235</c:f>
              <c:strCache>
                <c:ptCount val="1"/>
                <c:pt idx="0">
                  <c:v>major_purchase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View'!$H$235:$L$235</c:f>
              <c:numCache>
                <c:formatCode>0.00%</c:formatCode>
                <c:ptCount val="5"/>
                <c:pt idx="0">
                  <c:v>2.8648318305117457E-3</c:v>
                </c:pt>
                <c:pt idx="1">
                  <c:v>3.0848145905318278E-3</c:v>
                </c:pt>
                <c:pt idx="2">
                  <c:v>3.3793193940244979E-3</c:v>
                </c:pt>
                <c:pt idx="3">
                  <c:v>2.051494773197108E-3</c:v>
                </c:pt>
                <c:pt idx="4">
                  <c:v>5.875915209130082E-4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6-47AB-86B3-A63EE89F05FB}"/>
            </c:ext>
          </c:extLst>
        </c:ser>
        <c:ser>
          <c:idx val="5"/>
          <c:order val="5"/>
          <c:tx>
            <c:strRef>
              <c:f>'Vintage View'!$B$236</c:f>
              <c:strCache>
                <c:ptCount val="1"/>
                <c:pt idx="0">
                  <c:v>medical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View'!$H$236:$L$236</c:f>
              <c:numCache>
                <c:formatCode>0.00%</c:formatCode>
                <c:ptCount val="5"/>
                <c:pt idx="0">
                  <c:v>1.7304785084004332E-3</c:v>
                </c:pt>
                <c:pt idx="1">
                  <c:v>1.8214417174271839E-3</c:v>
                </c:pt>
                <c:pt idx="2">
                  <c:v>2.085601751352994E-3</c:v>
                </c:pt>
                <c:pt idx="3">
                  <c:v>1.4180112223527263E-3</c:v>
                </c:pt>
                <c:pt idx="4">
                  <c:v>3.6749710242669239E-4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76-47AB-86B3-A63EE89F05FB}"/>
            </c:ext>
          </c:extLst>
        </c:ser>
        <c:ser>
          <c:idx val="6"/>
          <c:order val="6"/>
          <c:tx>
            <c:strRef>
              <c:f>'Vintage View'!$B$237</c:f>
              <c:strCache>
                <c:ptCount val="1"/>
                <c:pt idx="0">
                  <c:v>moving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View'!$H$237:$L$237</c:f>
              <c:numCache>
                <c:formatCode>0.00%</c:formatCode>
                <c:ptCount val="5"/>
                <c:pt idx="0">
                  <c:v>1.2394257470327761E-3</c:v>
                </c:pt>
                <c:pt idx="1">
                  <c:v>1.2467495458269512E-3</c:v>
                </c:pt>
                <c:pt idx="2">
                  <c:v>1.3167375295517797E-3</c:v>
                </c:pt>
                <c:pt idx="3">
                  <c:v>8.9048399495918423E-4</c:v>
                </c:pt>
                <c:pt idx="4">
                  <c:v>1.615371878798648E-4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76-47AB-86B3-A63EE89F05FB}"/>
            </c:ext>
          </c:extLst>
        </c:ser>
        <c:ser>
          <c:idx val="7"/>
          <c:order val="7"/>
          <c:tx>
            <c:strRef>
              <c:f>'Vintage View'!$B$238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View'!$H$238:$L$238</c:f>
              <c:numCache>
                <c:formatCode>0.00%</c:formatCode>
                <c:ptCount val="5"/>
                <c:pt idx="0">
                  <c:v>9.0662492360805841E-3</c:v>
                </c:pt>
                <c:pt idx="1">
                  <c:v>8.7557439532647031E-3</c:v>
                </c:pt>
                <c:pt idx="2">
                  <c:v>9.8939473811425691E-3</c:v>
                </c:pt>
                <c:pt idx="3">
                  <c:v>6.4543181710585941E-3</c:v>
                </c:pt>
                <c:pt idx="4">
                  <c:v>1.5911413006166682E-3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76-47AB-86B3-A63EE89F05FB}"/>
            </c:ext>
          </c:extLst>
        </c:ser>
        <c:ser>
          <c:idx val="8"/>
          <c:order val="8"/>
          <c:tx>
            <c:strRef>
              <c:f>'Vintage View'!$B$239</c:f>
              <c:strCache>
                <c:ptCount val="1"/>
                <c:pt idx="0">
                  <c:v>renewable_energy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View'!$H$239:$L$239</c:f>
              <c:numCache>
                <c:formatCode>0.00%</c:formatCode>
                <c:ptCount val="5"/>
                <c:pt idx="0">
                  <c:v>1.4152612336360419E-4</c:v>
                </c:pt>
                <c:pt idx="1">
                  <c:v>1.3298661822154145E-4</c:v>
                </c:pt>
                <c:pt idx="2">
                  <c:v>1.3121335521757246E-4</c:v>
                </c:pt>
                <c:pt idx="3">
                  <c:v>7.4394865401653367E-5</c:v>
                </c:pt>
                <c:pt idx="4">
                  <c:v>8.0768593939932402E-6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76-47AB-86B3-A63EE89F05FB}"/>
            </c:ext>
          </c:extLst>
        </c:ser>
        <c:ser>
          <c:idx val="9"/>
          <c:order val="9"/>
          <c:tx>
            <c:strRef>
              <c:f>'Vintage View'!$B$240</c:f>
              <c:strCache>
                <c:ptCount val="1"/>
                <c:pt idx="0">
                  <c:v>small_business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View'!$H$240:$L$240</c:f>
              <c:numCache>
                <c:formatCode>0.00%</c:formatCode>
                <c:ptCount val="5"/>
                <c:pt idx="0">
                  <c:v>3.8083393196024404E-3</c:v>
                </c:pt>
                <c:pt idx="1">
                  <c:v>2.0541682993148814E-3</c:v>
                </c:pt>
                <c:pt idx="2">
                  <c:v>2.4124841450529114E-3</c:v>
                </c:pt>
                <c:pt idx="3">
                  <c:v>1.4225200020740387E-3</c:v>
                </c:pt>
                <c:pt idx="4">
                  <c:v>2.9278615303225496E-4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76-47AB-86B3-A63EE89F05FB}"/>
            </c:ext>
          </c:extLst>
        </c:ser>
        <c:ser>
          <c:idx val="10"/>
          <c:order val="10"/>
          <c:tx>
            <c:strRef>
              <c:f>'Vintage View'!$B$241</c:f>
              <c:strCache>
                <c:ptCount val="1"/>
                <c:pt idx="0">
                  <c:v>vacation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View'!$H$241:$L$241</c:f>
              <c:numCache>
                <c:formatCode>0.00%</c:formatCode>
                <c:ptCount val="5"/>
                <c:pt idx="0">
                  <c:v>8.5773408099154059E-4</c:v>
                </c:pt>
                <c:pt idx="1">
                  <c:v>9.4040537170947175E-4</c:v>
                </c:pt>
                <c:pt idx="2">
                  <c:v>1.1164645136933797E-3</c:v>
                </c:pt>
                <c:pt idx="3">
                  <c:v>7.416942641558775E-4</c:v>
                </c:pt>
                <c:pt idx="4">
                  <c:v>1.4134503939488169E-4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76-47AB-86B3-A63EE89F05FB}"/>
            </c:ext>
          </c:extLst>
        </c:ser>
        <c:ser>
          <c:idx val="11"/>
          <c:order val="11"/>
          <c:tx>
            <c:strRef>
              <c:f>'Vintage View'!$B$242</c:f>
              <c:strCache>
                <c:ptCount val="1"/>
                <c:pt idx="0">
                  <c:v>wedding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'Vintage View'!$H$229:$L$230</c:f>
              <c:multiLvlStrCache>
                <c:ptCount val="5"/>
                <c:lvl>
                  <c:pt idx="0">
                    <c:v>2014 and Before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Charged Off</c:v>
                  </c:pt>
                </c:lvl>
              </c:multiLvlStrCache>
            </c:multiLvlStrRef>
          </c:cat>
          <c:val>
            <c:numRef>
              <c:f>'Vintage View'!$H$242:$L$242</c:f>
              <c:numCache>
                <c:formatCode>0.00%</c:formatCode>
                <c:ptCount val="5"/>
                <c:pt idx="0">
                  <c:v>5.9612518628912071E-4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2.0192148484983101E-6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76-47AB-86B3-A63EE89F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98384"/>
        <c:axId val="1140545328"/>
      </c:lineChart>
      <c:catAx>
        <c:axId val="12733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45328"/>
        <c:crosses val="autoZero"/>
        <c:auto val="1"/>
        <c:lblAlgn val="ctr"/>
        <c:lblOffset val="100"/>
        <c:noMultiLvlLbl val="0"/>
      </c:catAx>
      <c:valAx>
        <c:axId val="11405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 Band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View'!$G$113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'Portfolio View'!$G$114:$G$123</c:f>
              <c:numCache>
                <c:formatCode>0.0%</c:formatCode>
                <c:ptCount val="10"/>
                <c:pt idx="0">
                  <c:v>8.9224512400759418E-2</c:v>
                </c:pt>
                <c:pt idx="1">
                  <c:v>9.4034152737155569E-2</c:v>
                </c:pt>
                <c:pt idx="2">
                  <c:v>0.10718513288992457</c:v>
                </c:pt>
                <c:pt idx="3">
                  <c:v>6.8863274041124134E-2</c:v>
                </c:pt>
                <c:pt idx="4">
                  <c:v>0.11509562660240248</c:v>
                </c:pt>
                <c:pt idx="5">
                  <c:v>6.7709632728025521E-2</c:v>
                </c:pt>
                <c:pt idx="6">
                  <c:v>9.7154027039795324E-2</c:v>
                </c:pt>
                <c:pt idx="7">
                  <c:v>9.9799705219873067E-2</c:v>
                </c:pt>
                <c:pt idx="8">
                  <c:v>0.11702337539169838</c:v>
                </c:pt>
                <c:pt idx="9">
                  <c:v>0.14390879156072453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48DE-8A6A-BBB0F396E759}"/>
            </c:ext>
          </c:extLst>
        </c:ser>
        <c:ser>
          <c:idx val="1"/>
          <c:order val="1"/>
          <c:tx>
            <c:strRef>
              <c:f>'Portfolio View'!$H$113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'Portfolio View'!$B$114:$B$123</c:f>
              <c:strCache>
                <c:ptCount val="10"/>
                <c:pt idx="0">
                  <c:v>&lt;34000</c:v>
                </c:pt>
                <c:pt idx="1">
                  <c:v>&gt;=34000-&lt;42000</c:v>
                </c:pt>
                <c:pt idx="2">
                  <c:v>&gt;=42000-&lt;50000</c:v>
                </c:pt>
                <c:pt idx="3">
                  <c:v>&gt;=50000-&lt;56000</c:v>
                </c:pt>
                <c:pt idx="4">
                  <c:v>&gt;=56000-&lt;65000</c:v>
                </c:pt>
                <c:pt idx="5">
                  <c:v>&gt;=65000-&lt;72096</c:v>
                </c:pt>
                <c:pt idx="6">
                  <c:v>&gt;=72096-&lt;83806</c:v>
                </c:pt>
                <c:pt idx="7">
                  <c:v>&gt;=83806-&lt;98800</c:v>
                </c:pt>
                <c:pt idx="8">
                  <c:v>&gt;=98800-&lt;125000</c:v>
                </c:pt>
                <c:pt idx="9">
                  <c:v>&gt;=125000</c:v>
                </c:pt>
              </c:strCache>
            </c:strRef>
          </c:cat>
          <c:val>
            <c:numRef>
              <c:f>'Portfolio View'!$H$114:$H$123</c:f>
              <c:numCache>
                <c:formatCode>0.0%</c:formatCode>
                <c:ptCount val="10"/>
                <c:pt idx="0">
                  <c:v>3.4895145645939971E-2</c:v>
                </c:pt>
                <c:pt idx="1">
                  <c:v>4.9479458708401459E-2</c:v>
                </c:pt>
                <c:pt idx="2">
                  <c:v>6.5963356626218592E-2</c:v>
                </c:pt>
                <c:pt idx="3">
                  <c:v>4.723807187895266E-2</c:v>
                </c:pt>
                <c:pt idx="4">
                  <c:v>9.0336348404169625E-2</c:v>
                </c:pt>
                <c:pt idx="5">
                  <c:v>5.9461703576737107E-2</c:v>
                </c:pt>
                <c:pt idx="6">
                  <c:v>9.4170858387227691E-2</c:v>
                </c:pt>
                <c:pt idx="7">
                  <c:v>0.1093562503613246</c:v>
                </c:pt>
                <c:pt idx="8">
                  <c:v>0.15420169678167819</c:v>
                </c:pt>
                <c:pt idx="9">
                  <c:v>0.29489710962935006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B-48DE-8A6A-BBB0F396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532495"/>
        <c:axId val="2093828271"/>
      </c:barChart>
      <c:catAx>
        <c:axId val="3945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8271"/>
        <c:crosses val="autoZero"/>
        <c:auto val="1"/>
        <c:lblAlgn val="ctr"/>
        <c:lblOffset val="100"/>
        <c:noMultiLvlLbl val="0"/>
      </c:catAx>
      <c:valAx>
        <c:axId val="20938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 -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View'!$C$56</c:f>
              <c:strCache>
                <c:ptCount val="1"/>
                <c:pt idx="0">
                  <c:v>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View'!$B$82:$B$92</c:f>
              <c:strCache>
                <c:ptCount val="11"/>
                <c:pt idx="0">
                  <c:v>other</c:v>
                </c:pt>
                <c:pt idx="1">
                  <c:v>major_purchase</c:v>
                </c:pt>
                <c:pt idx="2">
                  <c:v>small_business</c:v>
                </c:pt>
                <c:pt idx="3">
                  <c:v>house</c:v>
                </c:pt>
                <c:pt idx="4">
                  <c:v>medical</c:v>
                </c:pt>
                <c:pt idx="5">
                  <c:v>car</c:v>
                </c:pt>
                <c:pt idx="6">
                  <c:v>moving</c:v>
                </c:pt>
                <c:pt idx="7">
                  <c:v>vacation</c:v>
                </c:pt>
                <c:pt idx="8">
                  <c:v>renewable_energy</c:v>
                </c:pt>
                <c:pt idx="9">
                  <c:v>wedding</c:v>
                </c:pt>
                <c:pt idx="10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View'!$C$57:$C$92</c15:sqref>
                  </c15:fullRef>
                </c:ext>
              </c:extLst>
              <c:f>'Portfolio View'!$C$82:$C$92</c:f>
              <c:numCache>
                <c:formatCode>General</c:formatCode>
                <c:ptCount val="11"/>
                <c:pt idx="0">
                  <c:v>139440</c:v>
                </c:pt>
                <c:pt idx="1">
                  <c:v>50445</c:v>
                </c:pt>
                <c:pt idx="2">
                  <c:v>27488</c:v>
                </c:pt>
                <c:pt idx="3">
                  <c:v>24689</c:v>
                </c:pt>
                <c:pt idx="4">
                  <c:v>24013</c:v>
                </c:pt>
                <c:pt idx="5">
                  <c:v>15525</c:v>
                </c:pt>
                <c:pt idx="6">
                  <c:v>15403</c:v>
                </c:pt>
                <c:pt idx="7">
                  <c:v>14136</c:v>
                </c:pt>
                <c:pt idx="8">
                  <c:v>2355</c:v>
                </c:pt>
                <c:pt idx="9">
                  <c:v>1445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9-47E6-A138-90C18294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0641055"/>
        <c:axId val="2056435775"/>
      </c:barChart>
      <c:lineChart>
        <c:grouping val="standard"/>
        <c:varyColors val="0"/>
        <c:ser>
          <c:idx val="1"/>
          <c:order val="1"/>
          <c:tx>
            <c:strRef>
              <c:f>'Portfolio View'!$E$56</c:f>
              <c:strCache>
                <c:ptCount val="1"/>
                <c:pt idx="0">
                  <c:v>Balance in Million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View'!$B$82:$B$92</c:f>
              <c:strCache>
                <c:ptCount val="11"/>
                <c:pt idx="0">
                  <c:v>other</c:v>
                </c:pt>
                <c:pt idx="1">
                  <c:v>major_purchase</c:v>
                </c:pt>
                <c:pt idx="2">
                  <c:v>small_business</c:v>
                </c:pt>
                <c:pt idx="3">
                  <c:v>house</c:v>
                </c:pt>
                <c:pt idx="4">
                  <c:v>medical</c:v>
                </c:pt>
                <c:pt idx="5">
                  <c:v>car</c:v>
                </c:pt>
                <c:pt idx="6">
                  <c:v>moving</c:v>
                </c:pt>
                <c:pt idx="7">
                  <c:v>vacation</c:v>
                </c:pt>
                <c:pt idx="8">
                  <c:v>renewable_energy</c:v>
                </c:pt>
                <c:pt idx="9">
                  <c:v>wedding</c:v>
                </c:pt>
                <c:pt idx="10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View'!$E$57:$E$92</c15:sqref>
                  </c15:fullRef>
                </c:ext>
              </c:extLst>
              <c:f>'Portfolio View'!$E$82:$E$92</c:f>
              <c:numCache>
                <c:formatCode>0.00</c:formatCode>
                <c:ptCount val="11"/>
                <c:pt idx="0">
                  <c:v>47.9300821</c:v>
                </c:pt>
                <c:pt idx="1">
                  <c:v>20.0492864</c:v>
                </c:pt>
                <c:pt idx="2">
                  <c:v>11.039457799999999</c:v>
                </c:pt>
                <c:pt idx="3">
                  <c:v>8.3511176999999996</c:v>
                </c:pt>
                <c:pt idx="4">
                  <c:v>8.2435983000000004</c:v>
                </c:pt>
                <c:pt idx="5">
                  <c:v>6.3738920999999999</c:v>
                </c:pt>
                <c:pt idx="6">
                  <c:v>3.7252828999999998</c:v>
                </c:pt>
                <c:pt idx="7">
                  <c:v>2.7897924999999999</c:v>
                </c:pt>
                <c:pt idx="8">
                  <c:v>0.41730270000000003</c:v>
                </c:pt>
                <c:pt idx="9">
                  <c:v>4.0708000000000003E-3</c:v>
                </c:pt>
                <c:pt idx="10">
                  <c:v>4.1070000000000001E-4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9-47E6-A138-90C18294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63055"/>
        <c:axId val="313362431"/>
      </c:lineChart>
      <c:catAx>
        <c:axId val="3106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35775"/>
        <c:crosses val="autoZero"/>
        <c:auto val="1"/>
        <c:lblAlgn val="ctr"/>
        <c:lblOffset val="100"/>
        <c:noMultiLvlLbl val="0"/>
      </c:catAx>
      <c:valAx>
        <c:axId val="20564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41055"/>
        <c:crosses val="autoZero"/>
        <c:crossBetween val="between"/>
      </c:valAx>
      <c:valAx>
        <c:axId val="3133624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63055"/>
        <c:crosses val="max"/>
        <c:crossBetween val="between"/>
      </c:valAx>
      <c:catAx>
        <c:axId val="310563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3362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Purpose -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'Portfolio View'!$G$56</c:f>
              <c:strCache>
                <c:ptCount val="1"/>
                <c:pt idx="0">
                  <c:v>%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View'!$B$82:$B$92</c:f>
              <c:strCache>
                <c:ptCount val="11"/>
                <c:pt idx="0">
                  <c:v>other</c:v>
                </c:pt>
                <c:pt idx="1">
                  <c:v>major_purchase</c:v>
                </c:pt>
                <c:pt idx="2">
                  <c:v>small_business</c:v>
                </c:pt>
                <c:pt idx="3">
                  <c:v>house</c:v>
                </c:pt>
                <c:pt idx="4">
                  <c:v>medical</c:v>
                </c:pt>
                <c:pt idx="5">
                  <c:v>car</c:v>
                </c:pt>
                <c:pt idx="6">
                  <c:v>moving</c:v>
                </c:pt>
                <c:pt idx="7">
                  <c:v>vacation</c:v>
                </c:pt>
                <c:pt idx="8">
                  <c:v>renewable_energy</c:v>
                </c:pt>
                <c:pt idx="9">
                  <c:v>wedding</c:v>
                </c:pt>
                <c:pt idx="10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View'!$G$57:$G$92</c15:sqref>
                  </c15:fullRef>
                </c:ext>
              </c:extLst>
              <c:f>'Portfolio View'!$G$82:$G$92</c:f>
              <c:numCache>
                <c:formatCode>0.00%</c:formatCode>
                <c:ptCount val="11"/>
                <c:pt idx="0">
                  <c:v>6.1680883703400941E-2</c:v>
                </c:pt>
                <c:pt idx="1">
                  <c:v>2.2314200935298772E-2</c:v>
                </c:pt>
                <c:pt idx="2">
                  <c:v>1.2159237888977948E-2</c:v>
                </c:pt>
                <c:pt idx="3">
                  <c:v>1.0921108274191522E-2</c:v>
                </c:pt>
                <c:pt idx="4">
                  <c:v>1.0622081614814736E-2</c:v>
                </c:pt>
                <c:pt idx="5">
                  <c:v>6.867439181693199E-3</c:v>
                </c:pt>
                <c:pt idx="6">
                  <c:v>6.813472831924015E-3</c:v>
                </c:pt>
                <c:pt idx="7">
                  <c:v>6.2530190191571692E-3</c:v>
                </c:pt>
                <c:pt idx="8">
                  <c:v>1.0417274893969393E-3</c:v>
                </c:pt>
                <c:pt idx="9">
                  <c:v>6.3919160177434281E-4</c:v>
                </c:pt>
                <c:pt idx="10">
                  <c:v>1.8755518280437464E-4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3-4991-B961-7012BFFF0823}"/>
            </c:ext>
          </c:extLst>
        </c:ser>
        <c:ser>
          <c:idx val="1"/>
          <c:order val="1"/>
          <c:tx>
            <c:strRef>
              <c:f>'Portfolio View'!$H$56</c:f>
              <c:strCache>
                <c:ptCount val="1"/>
                <c:pt idx="0">
                  <c:v>% Balance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'Portfolio View'!$B$57:$B$92</c15:sqref>
                  </c15:fullRef>
                </c:ext>
              </c:extLst>
              <c:f>'Portfolio View'!$B$82:$B$92</c:f>
              <c:strCache>
                <c:ptCount val="11"/>
                <c:pt idx="0">
                  <c:v>other</c:v>
                </c:pt>
                <c:pt idx="1">
                  <c:v>major_purchase</c:v>
                </c:pt>
                <c:pt idx="2">
                  <c:v>small_business</c:v>
                </c:pt>
                <c:pt idx="3">
                  <c:v>house</c:v>
                </c:pt>
                <c:pt idx="4">
                  <c:v>medical</c:v>
                </c:pt>
                <c:pt idx="5">
                  <c:v>car</c:v>
                </c:pt>
                <c:pt idx="6">
                  <c:v>moving</c:v>
                </c:pt>
                <c:pt idx="7">
                  <c:v>vacation</c:v>
                </c:pt>
                <c:pt idx="8">
                  <c:v>renewable_energy</c:v>
                </c:pt>
                <c:pt idx="9">
                  <c:v>wedding</c:v>
                </c:pt>
                <c:pt idx="10">
                  <c:v>educational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'Portfolio View'!$H$57:$H$92</c15:sqref>
                  </c15:fullRef>
                </c:ext>
              </c:extLst>
              <c:f>'Portfolio View'!$H$82:$H$92</c:f>
              <c:numCache>
                <c:formatCode>0.00%</c:formatCode>
                <c:ptCount val="11"/>
                <c:pt idx="0">
                  <c:v>4.7684070282472825E-2</c:v>
                </c:pt>
                <c:pt idx="1">
                  <c:v>1.9946378973780782E-2</c:v>
                </c:pt>
                <c:pt idx="2">
                  <c:v>1.0982795325017666E-2</c:v>
                </c:pt>
                <c:pt idx="3">
                  <c:v>8.3082537291126989E-3</c:v>
                </c:pt>
                <c:pt idx="4">
                  <c:v>8.2012861963713084E-3</c:v>
                </c:pt>
                <c:pt idx="5">
                  <c:v>6.341176679714019E-3</c:v>
                </c:pt>
                <c:pt idx="6">
                  <c:v>3.7061620561191192E-3</c:v>
                </c:pt>
                <c:pt idx="7">
                  <c:v>2.7754732688746128E-3</c:v>
                </c:pt>
                <c:pt idx="8">
                  <c:v>4.1516080098401656E-4</c:v>
                </c:pt>
                <c:pt idx="9">
                  <c:v>4.0499057126774751E-6</c:v>
                </c:pt>
                <c:pt idx="10">
                  <c:v>4.0859199081179103E-7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3-4991-B961-7012BFFF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1073392"/>
        <c:axId val="1186387152"/>
      </c:barChart>
      <c:catAx>
        <c:axId val="12610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7152"/>
        <c:crosses val="autoZero"/>
        <c:auto val="1"/>
        <c:lblAlgn val="ctr"/>
        <c:lblOffset val="100"/>
        <c:noMultiLvlLbl val="0"/>
      </c:catAx>
      <c:valAx>
        <c:axId val="11863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13</xdr:col>
      <xdr:colOff>123826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5ABC8-B169-4B5C-9C87-4D2D01F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6</xdr:col>
      <xdr:colOff>159808</xdr:colOff>
      <xdr:row>23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05B6FF-BAFB-4CB0-9ECF-5D4176B0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173567</xdr:colOff>
      <xdr:row>51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23ABCE-BEB0-4EA8-ADD4-4CFB5D7A4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1</xdr:rowOff>
    </xdr:from>
    <xdr:to>
      <xdr:col>13</xdr:col>
      <xdr:colOff>95250</xdr:colOff>
      <xdr:row>51</xdr:row>
      <xdr:rowOff>133351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336EA3-16FB-4FF9-8E98-03EEBE0AD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6</xdr:col>
      <xdr:colOff>156633</xdr:colOff>
      <xdr:row>166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0C231E-1807-4566-B243-EADF4F81A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6</xdr:col>
      <xdr:colOff>175683</xdr:colOff>
      <xdr:row>140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1A9D61-1ECD-4696-AC0C-3961F2FA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125</xdr:row>
      <xdr:rowOff>0</xdr:rowOff>
    </xdr:from>
    <xdr:to>
      <xdr:col>13</xdr:col>
      <xdr:colOff>103718</xdr:colOff>
      <xdr:row>141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C2D52E5-311C-4E49-AC14-CD5D7C2EA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6</xdr:col>
      <xdr:colOff>171451</xdr:colOff>
      <xdr:row>109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5CD5547-69A2-4C64-8EE2-86442AFB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13</xdr:col>
      <xdr:colOff>104775</xdr:colOff>
      <xdr:row>109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EC77A4-A5D4-40BC-BB35-9E77D4419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6</xdr:col>
      <xdr:colOff>171451</xdr:colOff>
      <xdr:row>76</xdr:row>
      <xdr:rowOff>180974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0DB32C-4992-4DA1-B824-6719DC8D0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13</xdr:col>
      <xdr:colOff>104775</xdr:colOff>
      <xdr:row>76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C555298-2A33-4DA8-B48A-E078050E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151</xdr:row>
      <xdr:rowOff>0</xdr:rowOff>
    </xdr:from>
    <xdr:to>
      <xdr:col>13</xdr:col>
      <xdr:colOff>97368</xdr:colOff>
      <xdr:row>166</xdr:row>
      <xdr:rowOff>190499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629D615-DA33-4794-B900-20C7B3F16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6</xdr:col>
      <xdr:colOff>165100</xdr:colOff>
      <xdr:row>197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AFE811-B313-4DB7-B520-2B40D5DBC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13</xdr:col>
      <xdr:colOff>106893</xdr:colOff>
      <xdr:row>197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1117810-B697-45B9-900A-D2EBA7AA1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208</xdr:row>
      <xdr:rowOff>0</xdr:rowOff>
    </xdr:from>
    <xdr:to>
      <xdr:col>6</xdr:col>
      <xdr:colOff>180975</xdr:colOff>
      <xdr:row>223</xdr:row>
      <xdr:rowOff>176741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EA7B55F-5DEC-421D-B0CE-4BE82AEC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208</xdr:row>
      <xdr:rowOff>0</xdr:rowOff>
    </xdr:from>
    <xdr:to>
      <xdr:col>13</xdr:col>
      <xdr:colOff>87843</xdr:colOff>
      <xdr:row>224</xdr:row>
      <xdr:rowOff>9524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1B971B0-69D6-4309-875C-C46C74248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85725</xdr:colOff>
      <xdr:row>24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B9F79B2-6A11-41FA-87C3-C459F7547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20</xdr:col>
      <xdr:colOff>76200</xdr:colOff>
      <xdr:row>52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8F8336-D957-48CD-B34E-55F15270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20</xdr:col>
      <xdr:colOff>95250</xdr:colOff>
      <xdr:row>77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600C36-69A1-4363-A47E-EC24263AC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20</xdr:col>
      <xdr:colOff>95250</xdr:colOff>
      <xdr:row>109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17A80B-4E4E-4136-9D4C-5842373A3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125</xdr:row>
      <xdr:rowOff>0</xdr:rowOff>
    </xdr:from>
    <xdr:to>
      <xdr:col>20</xdr:col>
      <xdr:colOff>76200</xdr:colOff>
      <xdr:row>140</xdr:row>
      <xdr:rowOff>180976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9F0ED41-C90F-40DF-AF8B-55DEFE3D0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151</xdr:row>
      <xdr:rowOff>0</xdr:rowOff>
    </xdr:from>
    <xdr:to>
      <xdr:col>20</xdr:col>
      <xdr:colOff>76200</xdr:colOff>
      <xdr:row>166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F74DCEC-3642-411E-9CD7-E19ED599C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20</xdr:col>
      <xdr:colOff>76200</xdr:colOff>
      <xdr:row>197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4BB8E2A-EDCF-4211-A017-05085DE1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208</xdr:row>
      <xdr:rowOff>0</xdr:rowOff>
    </xdr:from>
    <xdr:to>
      <xdr:col>20</xdr:col>
      <xdr:colOff>76200</xdr:colOff>
      <xdr:row>223</xdr:row>
      <xdr:rowOff>161925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DA72453-31A8-4244-B236-D2089657E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85726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DD760-E893-4298-80EE-F7C29B204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12</xdr:col>
      <xdr:colOff>651062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25A94-0294-415B-A64F-C525BE63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104775</xdr:colOff>
      <xdr:row>51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6DF99-0653-4245-AFD6-4E799C8C3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1</xdr:rowOff>
    </xdr:from>
    <xdr:to>
      <xdr:col>12</xdr:col>
      <xdr:colOff>675154</xdr:colOff>
      <xdr:row>52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12CBE-28A2-4E6C-A873-D62F75DC5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104776</xdr:colOff>
      <xdr:row>76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7FE6C5-7293-40BA-8604-27DAEB95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12</xdr:col>
      <xdr:colOff>657225</xdr:colOff>
      <xdr:row>75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564885-E63C-4545-9A77-D1F4020F5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6</xdr:col>
      <xdr:colOff>104776</xdr:colOff>
      <xdr:row>109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9AED3B-FD38-497F-A92F-FA8E8CECC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12</xdr:col>
      <xdr:colOff>657225</xdr:colOff>
      <xdr:row>108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802348-9938-47FC-BBDB-1ED562D0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6</xdr:col>
      <xdr:colOff>95250</xdr:colOff>
      <xdr:row>140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CC4B5B-3C7D-4BE8-AD58-318E2F3D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125</xdr:row>
      <xdr:rowOff>0</xdr:rowOff>
    </xdr:from>
    <xdr:to>
      <xdr:col>12</xdr:col>
      <xdr:colOff>657224</xdr:colOff>
      <xdr:row>140</xdr:row>
      <xdr:rowOff>171451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6976F8-94BC-4292-AF30-07933AF2D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6</xdr:col>
      <xdr:colOff>66675</xdr:colOff>
      <xdr:row>171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14FE0-D7C8-41B2-8B77-040883E72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156</xdr:row>
      <xdr:rowOff>0</xdr:rowOff>
    </xdr:from>
    <xdr:to>
      <xdr:col>12</xdr:col>
      <xdr:colOff>666750</xdr:colOff>
      <xdr:row>172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9DAA2-6C5F-48AF-B3BE-DCC57C4A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19</xdr:col>
      <xdr:colOff>514350</xdr:colOff>
      <xdr:row>24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5051DD-216F-4504-9ACB-37C0C45E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19</xdr:col>
      <xdr:colOff>504825</xdr:colOff>
      <xdr:row>52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5C2F5-207D-4324-A2D4-167EF398F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19</xdr:col>
      <xdr:colOff>514350</xdr:colOff>
      <xdr:row>75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6249A63-5903-4C6E-B244-B00A3EBFF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93</xdr:row>
      <xdr:rowOff>1</xdr:rowOff>
    </xdr:from>
    <xdr:to>
      <xdr:col>19</xdr:col>
      <xdr:colOff>504825</xdr:colOff>
      <xdr:row>109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87D2E2-8C21-4753-BCD0-2B7F0F9DD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19</xdr:col>
      <xdr:colOff>504825</xdr:colOff>
      <xdr:row>198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056778-438C-4E77-BDEE-682C5C08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156</xdr:row>
      <xdr:rowOff>0</xdr:rowOff>
    </xdr:from>
    <xdr:to>
      <xdr:col>19</xdr:col>
      <xdr:colOff>523875</xdr:colOff>
      <xdr:row>171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DA1F80-9A53-4B89-9FB6-B9D9614B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125</xdr:row>
      <xdr:rowOff>0</xdr:rowOff>
    </xdr:from>
    <xdr:to>
      <xdr:col>19</xdr:col>
      <xdr:colOff>523875</xdr:colOff>
      <xdr:row>141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B010488-BE4B-4C77-816D-FFBF689F9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581024</xdr:colOff>
      <xdr:row>182</xdr:row>
      <xdr:rowOff>42861</xdr:rowOff>
    </xdr:from>
    <xdr:to>
      <xdr:col>6</xdr:col>
      <xdr:colOff>9524</xdr:colOff>
      <xdr:row>198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E37251C-A346-4A75-ADA3-AC84948D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723899</xdr:colOff>
      <xdr:row>182</xdr:row>
      <xdr:rowOff>0</xdr:rowOff>
    </xdr:from>
    <xdr:to>
      <xdr:col>12</xdr:col>
      <xdr:colOff>695325</xdr:colOff>
      <xdr:row>198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CF3A1D-1DE0-4D13-8736-ACA09CB1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9525</xdr:rowOff>
    </xdr:from>
    <xdr:to>
      <xdr:col>7</xdr:col>
      <xdr:colOff>9525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35343-2E5E-4034-A8DE-FB365EB97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10</xdr:row>
      <xdr:rowOff>14286</xdr:rowOff>
    </xdr:from>
    <xdr:to>
      <xdr:col>16</xdr:col>
      <xdr:colOff>171450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4DA8E-9380-4214-820B-D9EC0E6E3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34</xdr:row>
      <xdr:rowOff>185737</xdr:rowOff>
    </xdr:from>
    <xdr:to>
      <xdr:col>6</xdr:col>
      <xdr:colOff>723900</xdr:colOff>
      <xdr:row>51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91F2C-B131-4DE7-B601-102549146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666749</xdr:colOff>
      <xdr:row>35</xdr:row>
      <xdr:rowOff>4762</xdr:rowOff>
    </xdr:from>
    <xdr:to>
      <xdr:col>16</xdr:col>
      <xdr:colOff>190499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3FD86-FE58-4588-8F88-CFA98954C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60</xdr:row>
      <xdr:rowOff>190499</xdr:rowOff>
    </xdr:from>
    <xdr:to>
      <xdr:col>6</xdr:col>
      <xdr:colOff>723899</xdr:colOff>
      <xdr:row>77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3373F-F246-476F-B67B-653905BD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90</xdr:row>
      <xdr:rowOff>4762</xdr:rowOff>
    </xdr:from>
    <xdr:to>
      <xdr:col>7</xdr:col>
      <xdr:colOff>19049</xdr:colOff>
      <xdr:row>106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29895-5385-4A4A-8C1C-8D6EAA75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19049</xdr:colOff>
      <xdr:row>121</xdr:row>
      <xdr:rowOff>4761</xdr:rowOff>
    </xdr:from>
    <xdr:to>
      <xdr:col>6</xdr:col>
      <xdr:colOff>723899</xdr:colOff>
      <xdr:row>137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1333F1-E57A-478B-B37F-AB1F081B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28575</xdr:colOff>
      <xdr:row>425</xdr:row>
      <xdr:rowOff>4761</xdr:rowOff>
    </xdr:from>
    <xdr:to>
      <xdr:col>6</xdr:col>
      <xdr:colOff>723900</xdr:colOff>
      <xdr:row>441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A82C81-FBD4-44BC-990B-B2B9FCB13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590550</xdr:colOff>
      <xdr:row>425</xdr:row>
      <xdr:rowOff>23812</xdr:rowOff>
    </xdr:from>
    <xdr:to>
      <xdr:col>15</xdr:col>
      <xdr:colOff>600075</xdr:colOff>
      <xdr:row>441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E7AA4-4101-4574-B486-D2AE60B18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609599</xdr:colOff>
      <xdr:row>389</xdr:row>
      <xdr:rowOff>14287</xdr:rowOff>
    </xdr:from>
    <xdr:to>
      <xdr:col>6</xdr:col>
      <xdr:colOff>723899</xdr:colOff>
      <xdr:row>404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C1F320-F20F-44DF-8722-55361DCB4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581025</xdr:colOff>
      <xdr:row>389</xdr:row>
      <xdr:rowOff>14287</xdr:rowOff>
    </xdr:from>
    <xdr:to>
      <xdr:col>15</xdr:col>
      <xdr:colOff>590550</xdr:colOff>
      <xdr:row>404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FA3351-3AFA-42A9-BFB8-6F4B9243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28575</xdr:colOff>
      <xdr:row>351</xdr:row>
      <xdr:rowOff>14287</xdr:rowOff>
    </xdr:from>
    <xdr:to>
      <xdr:col>7</xdr:col>
      <xdr:colOff>9525</xdr:colOff>
      <xdr:row>366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374CC7-F2A6-4C5C-8F22-3AD035F2E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542924</xdr:colOff>
      <xdr:row>351</xdr:row>
      <xdr:rowOff>4761</xdr:rowOff>
    </xdr:from>
    <xdr:to>
      <xdr:col>15</xdr:col>
      <xdr:colOff>600074</xdr:colOff>
      <xdr:row>366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890AE5-985A-4E6F-BD25-800830CDF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609599</xdr:colOff>
      <xdr:row>313</xdr:row>
      <xdr:rowOff>4762</xdr:rowOff>
    </xdr:from>
    <xdr:to>
      <xdr:col>7</xdr:col>
      <xdr:colOff>9524</xdr:colOff>
      <xdr:row>329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8D3D78-0D1C-4586-91E7-5E225AF04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561974</xdr:colOff>
      <xdr:row>313</xdr:row>
      <xdr:rowOff>4762</xdr:rowOff>
    </xdr:from>
    <xdr:to>
      <xdr:col>16</xdr:col>
      <xdr:colOff>9524</xdr:colOff>
      <xdr:row>329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F7FE73-21A1-460C-90D3-D6CB2752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9524</xdr:colOff>
      <xdr:row>277</xdr:row>
      <xdr:rowOff>4761</xdr:rowOff>
    </xdr:from>
    <xdr:to>
      <xdr:col>6</xdr:col>
      <xdr:colOff>733424</xdr:colOff>
      <xdr:row>292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9D3AFF2-A208-483C-BE2A-4F19422F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552449</xdr:colOff>
      <xdr:row>277</xdr:row>
      <xdr:rowOff>4761</xdr:rowOff>
    </xdr:from>
    <xdr:to>
      <xdr:col>15</xdr:col>
      <xdr:colOff>609599</xdr:colOff>
      <xdr:row>293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E80A75-3EE6-431E-B0C2-64E868572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160</xdr:row>
      <xdr:rowOff>185736</xdr:rowOff>
    </xdr:from>
    <xdr:to>
      <xdr:col>7</xdr:col>
      <xdr:colOff>0</xdr:colOff>
      <xdr:row>176</xdr:row>
      <xdr:rowOff>190499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C1B2335-E132-4531-91FF-8143D95D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581025</xdr:colOff>
      <xdr:row>160</xdr:row>
      <xdr:rowOff>185737</xdr:rowOff>
    </xdr:from>
    <xdr:to>
      <xdr:col>16</xdr:col>
      <xdr:colOff>0</xdr:colOff>
      <xdr:row>176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9BB243-B7B6-4C5B-9353-33E0BB743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600074</xdr:colOff>
      <xdr:row>121</xdr:row>
      <xdr:rowOff>9524</xdr:rowOff>
    </xdr:from>
    <xdr:to>
      <xdr:col>16</xdr:col>
      <xdr:colOff>9524</xdr:colOff>
      <xdr:row>137</xdr:row>
      <xdr:rowOff>9523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BF1EE72-EC70-47F9-A18C-44F6F681F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</xdr:colOff>
      <xdr:row>193</xdr:row>
      <xdr:rowOff>4762</xdr:rowOff>
    </xdr:from>
    <xdr:to>
      <xdr:col>7</xdr:col>
      <xdr:colOff>9525</xdr:colOff>
      <xdr:row>209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60D31B-2FC8-4193-AC31-557CD0A6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514349</xdr:colOff>
      <xdr:row>193</xdr:row>
      <xdr:rowOff>14287</xdr:rowOff>
    </xdr:from>
    <xdr:to>
      <xdr:col>15</xdr:col>
      <xdr:colOff>609599</xdr:colOff>
      <xdr:row>209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0806250-D9E4-4FBE-90AF-6244BD3DA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609599</xdr:colOff>
      <xdr:row>243</xdr:row>
      <xdr:rowOff>23811</xdr:rowOff>
    </xdr:from>
    <xdr:to>
      <xdr:col>7</xdr:col>
      <xdr:colOff>9524</xdr:colOff>
      <xdr:row>258</xdr:row>
      <xdr:rowOff>180974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BDB76AF-D0F7-4E7B-9CCA-AFBE41639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657225</xdr:colOff>
      <xdr:row>242</xdr:row>
      <xdr:rowOff>190499</xdr:rowOff>
    </xdr:from>
    <xdr:to>
      <xdr:col>16</xdr:col>
      <xdr:colOff>0</xdr:colOff>
      <xdr:row>259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4C1ACCC-14BD-413F-9E27-36D0A38CD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s%20Project%20backup/MI%20report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_Portfolio"/>
      <sheetName val="viz. AP"/>
      <sheetName val="Bad_Account_Portfolio"/>
      <sheetName val="viz. BAP"/>
      <sheetName val="Vintage View"/>
      <sheetName val="Viz. Vintage View"/>
      <sheetName val="Phase 1 Strategy"/>
      <sheetName val="Sheet9"/>
      <sheetName val="Sheet1"/>
    </sheetNames>
    <sheetDataSet>
      <sheetData sheetId="0">
        <row r="2">
          <cell r="C2" t="str">
            <v>Accounts</v>
          </cell>
          <cell r="E2" t="str">
            <v>Balance in Million</v>
          </cell>
        </row>
        <row r="3">
          <cell r="B3" t="str">
            <v xml:space="preserve"> 36 months</v>
          </cell>
          <cell r="C3">
            <v>1609754</v>
          </cell>
          <cell r="E3">
            <v>496.76385319795713</v>
          </cell>
        </row>
        <row r="4">
          <cell r="B4" t="str">
            <v xml:space="preserve"> 60 months</v>
          </cell>
          <cell r="C4">
            <v>650914</v>
          </cell>
          <cell r="E4">
            <v>508.39535083098718</v>
          </cell>
        </row>
        <row r="6">
          <cell r="C6" t="str">
            <v>Accounts</v>
          </cell>
          <cell r="E6" t="str">
            <v>Balance in Million</v>
          </cell>
        </row>
        <row r="7">
          <cell r="B7" t="str">
            <v>A</v>
          </cell>
          <cell r="C7">
            <v>433027</v>
          </cell>
          <cell r="E7">
            <v>211.8825162859701</v>
          </cell>
        </row>
        <row r="8">
          <cell r="B8" t="str">
            <v>B</v>
          </cell>
          <cell r="C8">
            <v>663557</v>
          </cell>
          <cell r="E8">
            <v>282.46563858299896</v>
          </cell>
        </row>
        <row r="9">
          <cell r="B9" t="str">
            <v>C</v>
          </cell>
          <cell r="C9">
            <v>650053</v>
          </cell>
          <cell r="E9">
            <v>300.423870136998</v>
          </cell>
        </row>
        <row r="10">
          <cell r="B10" t="str">
            <v>D</v>
          </cell>
          <cell r="C10">
            <v>324424</v>
          </cell>
          <cell r="E10">
            <v>144.72134579900211</v>
          </cell>
        </row>
        <row r="11">
          <cell r="B11" t="str">
            <v>E</v>
          </cell>
          <cell r="C11">
            <v>135639</v>
          </cell>
          <cell r="E11">
            <v>48.456431447999385</v>
          </cell>
        </row>
        <row r="12">
          <cell r="B12" t="str">
            <v>F</v>
          </cell>
          <cell r="C12">
            <v>41800</v>
          </cell>
          <cell r="E12">
            <v>12.888496669</v>
          </cell>
        </row>
        <row r="13">
          <cell r="B13" t="str">
            <v>G</v>
          </cell>
          <cell r="C13">
            <v>12168</v>
          </cell>
          <cell r="E13">
            <v>4.3209051070000051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5632-B975-42DD-BCB4-EDAE3E1934C6}">
  <dimension ref="A1:U121"/>
  <sheetViews>
    <sheetView showGridLines="0" tabSelected="1" zoomScale="90" zoomScaleNormal="90" workbookViewId="0">
      <selection activeCell="B9" sqref="B9"/>
    </sheetView>
  </sheetViews>
  <sheetFormatPr defaultRowHeight="15" x14ac:dyDescent="0.25"/>
  <cols>
    <col min="1" max="1" width="9.140625" style="12"/>
    <col min="2" max="2" width="7.5703125" style="12" customWidth="1"/>
    <col min="3" max="3" width="4.7109375" style="12" customWidth="1"/>
    <col min="4" max="4" width="5.5703125" style="62" customWidth="1"/>
    <col min="5" max="5" width="21" style="62" customWidth="1"/>
    <col min="6" max="6" width="9.85546875" customWidth="1"/>
    <col min="18" max="19" width="9.140625" customWidth="1"/>
    <col min="20" max="20" width="9.140625" style="12" customWidth="1"/>
  </cols>
  <sheetData>
    <row r="1" spans="2:21" s="12" customFormat="1" x14ac:dyDescent="0.25">
      <c r="B1" s="38"/>
      <c r="D1" s="62"/>
      <c r="E1" s="62"/>
    </row>
    <row r="2" spans="2:21" s="12" customFormat="1" ht="15.75" thickBot="1" x14ac:dyDescent="0.3">
      <c r="B2" s="38"/>
      <c r="D2" s="62"/>
      <c r="E2" s="62"/>
    </row>
    <row r="3" spans="2:21" s="12" customFormat="1" x14ac:dyDescent="0.25">
      <c r="C3" s="119"/>
      <c r="D3" s="120"/>
      <c r="E3" s="120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2"/>
    </row>
    <row r="4" spans="2:21" s="12" customFormat="1" ht="35.25" x14ac:dyDescent="0.5">
      <c r="C4" s="123"/>
      <c r="D4" s="92"/>
      <c r="E4" s="100" t="s">
        <v>153</v>
      </c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24"/>
    </row>
    <row r="5" spans="2:21" s="12" customFormat="1" ht="35.25" x14ac:dyDescent="0.5">
      <c r="C5" s="123"/>
      <c r="D5" s="92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124"/>
    </row>
    <row r="6" spans="2:21" s="12" customFormat="1" x14ac:dyDescent="0.25">
      <c r="C6" s="123"/>
      <c r="D6" s="95"/>
      <c r="E6" s="86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125"/>
    </row>
    <row r="7" spans="2:21" s="12" customFormat="1" ht="21" x14ac:dyDescent="0.25">
      <c r="C7" s="123"/>
      <c r="D7" s="83" t="s">
        <v>174</v>
      </c>
      <c r="E7" s="80" t="s">
        <v>172</v>
      </c>
      <c r="F7" s="70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125"/>
    </row>
    <row r="8" spans="2:21" s="12" customFormat="1" ht="21" x14ac:dyDescent="0.35">
      <c r="C8" s="123"/>
      <c r="D8" s="97" t="s">
        <v>169</v>
      </c>
      <c r="E8" s="69" t="s">
        <v>216</v>
      </c>
      <c r="F8" s="6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125"/>
    </row>
    <row r="9" spans="2:21" s="12" customFormat="1" ht="21" x14ac:dyDescent="0.35">
      <c r="C9" s="123"/>
      <c r="D9" s="97" t="s">
        <v>169</v>
      </c>
      <c r="E9" s="81" t="s">
        <v>168</v>
      </c>
      <c r="F9" s="71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125"/>
    </row>
    <row r="10" spans="2:21" s="12" customFormat="1" ht="21" x14ac:dyDescent="0.35">
      <c r="C10" s="123"/>
      <c r="D10" s="97" t="s">
        <v>169</v>
      </c>
      <c r="E10" s="69" t="s">
        <v>173</v>
      </c>
      <c r="F10" s="6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125"/>
    </row>
    <row r="11" spans="2:21" s="12" customFormat="1" ht="21" x14ac:dyDescent="0.35">
      <c r="C11" s="123"/>
      <c r="D11" s="97"/>
      <c r="E11" s="69"/>
      <c r="F11" s="6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125"/>
    </row>
    <row r="12" spans="2:21" s="12" customFormat="1" ht="21" x14ac:dyDescent="0.35">
      <c r="C12" s="123"/>
      <c r="D12" s="97"/>
      <c r="E12" s="69"/>
      <c r="F12" s="6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125"/>
    </row>
    <row r="13" spans="2:21" s="12" customFormat="1" ht="15.75" thickBot="1" x14ac:dyDescent="0.3">
      <c r="C13" s="126"/>
      <c r="D13" s="127"/>
      <c r="E13" s="127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9"/>
    </row>
    <row r="14" spans="2:21" s="12" customFormat="1" x14ac:dyDescent="0.25">
      <c r="D14" s="62"/>
      <c r="E14" s="62"/>
    </row>
    <row r="15" spans="2:21" s="12" customFormat="1" x14ac:dyDescent="0.25">
      <c r="D15" s="62"/>
      <c r="E15" s="62"/>
    </row>
    <row r="16" spans="2:21" s="12" customFormat="1" x14ac:dyDescent="0.25">
      <c r="D16" s="62"/>
      <c r="E16" s="62"/>
    </row>
    <row r="17" spans="3:21" s="12" customFormat="1" x14ac:dyDescent="0.25">
      <c r="D17" s="62"/>
      <c r="E17" s="62"/>
    </row>
    <row r="18" spans="3:21" s="12" customFormat="1" ht="15.75" thickBot="1" x14ac:dyDescent="0.3">
      <c r="D18" s="62"/>
      <c r="E18" s="62"/>
    </row>
    <row r="19" spans="3:21" s="12" customFormat="1" x14ac:dyDescent="0.25">
      <c r="C19" s="119"/>
      <c r="D19" s="120"/>
      <c r="E19" s="120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2"/>
    </row>
    <row r="20" spans="3:21" ht="35.25" x14ac:dyDescent="0.5">
      <c r="C20" s="123"/>
      <c r="D20" s="92"/>
      <c r="E20" s="100" t="s">
        <v>151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24"/>
    </row>
    <row r="21" spans="3:21" s="12" customFormat="1" ht="35.25" x14ac:dyDescent="0.5">
      <c r="C21" s="123"/>
      <c r="D21" s="92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124"/>
    </row>
    <row r="22" spans="3:21" x14ac:dyDescent="0.25">
      <c r="C22" s="123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95"/>
      <c r="U22" s="125"/>
    </row>
    <row r="23" spans="3:21" ht="21" x14ac:dyDescent="0.35">
      <c r="C23" s="123"/>
      <c r="D23" s="97">
        <v>1</v>
      </c>
      <c r="E23" s="77" t="s">
        <v>0</v>
      </c>
      <c r="F23" s="73" t="s">
        <v>203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125"/>
    </row>
    <row r="24" spans="3:21" s="12" customFormat="1" ht="21" x14ac:dyDescent="0.25">
      <c r="C24" s="123"/>
      <c r="D24" s="77"/>
      <c r="E24" s="78"/>
      <c r="F24" s="7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125"/>
    </row>
    <row r="25" spans="3:21" ht="21" x14ac:dyDescent="0.35">
      <c r="C25" s="123"/>
      <c r="D25" s="97">
        <v>2</v>
      </c>
      <c r="E25" s="77" t="s">
        <v>9</v>
      </c>
      <c r="F25" s="73" t="s">
        <v>167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125"/>
    </row>
    <row r="26" spans="3:21" ht="21" x14ac:dyDescent="0.35">
      <c r="C26" s="123"/>
      <c r="D26" s="97"/>
      <c r="E26" s="97"/>
      <c r="F26" s="73" t="s">
        <v>204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125"/>
    </row>
    <row r="27" spans="3:21" s="12" customFormat="1" ht="21" x14ac:dyDescent="0.35">
      <c r="C27" s="123"/>
      <c r="D27" s="97"/>
      <c r="E27" s="97"/>
      <c r="F27" s="73" t="s">
        <v>188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125"/>
    </row>
    <row r="28" spans="3:21" s="12" customFormat="1" ht="21" x14ac:dyDescent="0.35">
      <c r="C28" s="123"/>
      <c r="D28" s="97"/>
      <c r="E28" s="97"/>
      <c r="F28" s="73" t="s">
        <v>171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125"/>
    </row>
    <row r="29" spans="3:21" s="12" customFormat="1" ht="21" x14ac:dyDescent="0.25">
      <c r="C29" s="123"/>
      <c r="D29" s="97"/>
      <c r="E29" s="79"/>
      <c r="F29" s="7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125"/>
    </row>
    <row r="30" spans="3:21" ht="21" x14ac:dyDescent="0.35">
      <c r="C30" s="123"/>
      <c r="D30" s="97">
        <v>3</v>
      </c>
      <c r="E30" s="77" t="s">
        <v>17</v>
      </c>
      <c r="F30" s="84" t="s">
        <v>178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125"/>
    </row>
    <row r="31" spans="3:21" ht="21" x14ac:dyDescent="0.35">
      <c r="C31" s="123"/>
      <c r="D31" s="97"/>
      <c r="E31" s="97"/>
      <c r="F31" s="73" t="s">
        <v>205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125"/>
    </row>
    <row r="32" spans="3:21" ht="21" x14ac:dyDescent="0.35">
      <c r="C32" s="123"/>
      <c r="D32" s="97"/>
      <c r="E32" s="97"/>
      <c r="F32" s="73" t="s">
        <v>170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125"/>
    </row>
    <row r="33" spans="3:21" s="12" customFormat="1" ht="21" x14ac:dyDescent="0.25">
      <c r="C33" s="123"/>
      <c r="D33" s="97"/>
      <c r="E33" s="79"/>
      <c r="F33" s="7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125"/>
    </row>
    <row r="34" spans="3:21" ht="21" x14ac:dyDescent="0.35">
      <c r="C34" s="123"/>
      <c r="D34" s="97">
        <v>4</v>
      </c>
      <c r="E34" s="77" t="s">
        <v>94</v>
      </c>
      <c r="F34" s="73" t="s">
        <v>206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125"/>
    </row>
    <row r="35" spans="3:21" s="12" customFormat="1" ht="21" x14ac:dyDescent="0.25">
      <c r="C35" s="123"/>
      <c r="D35" s="97"/>
      <c r="E35" s="78"/>
      <c r="F35" s="7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125"/>
    </row>
    <row r="36" spans="3:21" ht="21" x14ac:dyDescent="0.35">
      <c r="C36" s="123"/>
      <c r="D36" s="97">
        <v>5</v>
      </c>
      <c r="E36" s="77" t="s">
        <v>152</v>
      </c>
      <c r="F36" s="73" t="s">
        <v>207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125"/>
    </row>
    <row r="37" spans="3:21" ht="21" x14ac:dyDescent="0.35">
      <c r="C37" s="123"/>
      <c r="D37" s="97"/>
      <c r="E37" s="77"/>
      <c r="F37" s="73" t="s">
        <v>158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125"/>
    </row>
    <row r="38" spans="3:21" s="12" customFormat="1" ht="21" x14ac:dyDescent="0.25">
      <c r="C38" s="123"/>
      <c r="D38" s="97"/>
      <c r="E38" s="78"/>
      <c r="F38" s="7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125"/>
    </row>
    <row r="39" spans="3:21" ht="21" x14ac:dyDescent="0.35">
      <c r="C39" s="123"/>
      <c r="D39" s="97">
        <v>6</v>
      </c>
      <c r="E39" s="77" t="s">
        <v>35</v>
      </c>
      <c r="F39" s="73" t="s">
        <v>175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125"/>
    </row>
    <row r="40" spans="3:21" s="12" customFormat="1" ht="21" x14ac:dyDescent="0.25">
      <c r="C40" s="123"/>
      <c r="D40" s="97"/>
      <c r="E40" s="78"/>
      <c r="F40" s="7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125"/>
    </row>
    <row r="41" spans="3:21" ht="21" x14ac:dyDescent="0.35">
      <c r="C41" s="123"/>
      <c r="D41" s="97">
        <v>7</v>
      </c>
      <c r="E41" s="77" t="s">
        <v>164</v>
      </c>
      <c r="F41" s="73" t="s">
        <v>176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125"/>
    </row>
    <row r="42" spans="3:21" ht="21" x14ac:dyDescent="0.35">
      <c r="C42" s="123"/>
      <c r="D42" s="97"/>
      <c r="E42" s="78"/>
      <c r="F42" s="73" t="s">
        <v>208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125"/>
    </row>
    <row r="43" spans="3:21" s="12" customFormat="1" ht="21" x14ac:dyDescent="0.25">
      <c r="C43" s="123"/>
      <c r="D43" s="97"/>
      <c r="E43" s="78"/>
      <c r="F43" s="7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125"/>
    </row>
    <row r="44" spans="3:21" ht="21" x14ac:dyDescent="0.35">
      <c r="C44" s="123"/>
      <c r="D44" s="97">
        <v>8</v>
      </c>
      <c r="E44" s="77" t="s">
        <v>165</v>
      </c>
      <c r="F44" s="73" t="s">
        <v>177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125"/>
    </row>
    <row r="45" spans="3:21" s="12" customFormat="1" ht="21" x14ac:dyDescent="0.35">
      <c r="C45" s="123"/>
      <c r="D45" s="97"/>
      <c r="E45" s="77"/>
      <c r="F45" s="73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125"/>
    </row>
    <row r="46" spans="3:21" s="12" customFormat="1" ht="21" x14ac:dyDescent="0.35">
      <c r="C46" s="123"/>
      <c r="D46" s="97"/>
      <c r="E46" s="77"/>
      <c r="F46" s="73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125"/>
    </row>
    <row r="47" spans="3:21" ht="15.75" thickBot="1" x14ac:dyDescent="0.3">
      <c r="C47" s="126"/>
      <c r="D47" s="127"/>
      <c r="E47" s="135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9"/>
    </row>
    <row r="48" spans="3:21" s="12" customFormat="1" x14ac:dyDescent="0.25">
      <c r="C48" s="38"/>
      <c r="D48" s="85"/>
      <c r="E48" s="94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/>
    </row>
    <row r="49" spans="3:21" s="12" customFormat="1" x14ac:dyDescent="0.25">
      <c r="C49" s="38"/>
      <c r="D49" s="95"/>
      <c r="E49" s="94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3:21" s="12" customFormat="1" x14ac:dyDescent="0.25">
      <c r="C50" s="38"/>
      <c r="D50" s="95"/>
      <c r="E50" s="9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3:21" s="12" customFormat="1" x14ac:dyDescent="0.25">
      <c r="C51" s="38"/>
      <c r="D51" s="95"/>
      <c r="E51" s="94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</row>
    <row r="52" spans="3:21" s="12" customFormat="1" ht="15.75" thickBot="1" x14ac:dyDescent="0.3">
      <c r="C52" s="38"/>
      <c r="D52" s="85"/>
      <c r="E52" s="94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</row>
    <row r="53" spans="3:21" s="12" customFormat="1" x14ac:dyDescent="0.25">
      <c r="C53" s="119"/>
      <c r="D53" s="120"/>
      <c r="E53" s="136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2"/>
    </row>
    <row r="54" spans="3:21" ht="36" x14ac:dyDescent="0.55000000000000004">
      <c r="C54" s="130"/>
      <c r="D54" s="89"/>
      <c r="E54" s="101" t="s">
        <v>198</v>
      </c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31"/>
    </row>
    <row r="55" spans="3:21" s="12" customFormat="1" ht="36" x14ac:dyDescent="0.55000000000000004">
      <c r="C55" s="130"/>
      <c r="D55" s="89"/>
      <c r="E55" s="90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38"/>
      <c r="S55" s="90"/>
      <c r="T55" s="90"/>
      <c r="U55" s="131"/>
    </row>
    <row r="56" spans="3:21" x14ac:dyDescent="0.25">
      <c r="C56" s="123"/>
      <c r="D56" s="95"/>
      <c r="E56" s="95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125"/>
    </row>
    <row r="57" spans="3:21" ht="21" x14ac:dyDescent="0.35">
      <c r="C57" s="123"/>
      <c r="D57" s="97">
        <v>1</v>
      </c>
      <c r="E57" s="77" t="s">
        <v>0</v>
      </c>
      <c r="F57" s="73" t="s">
        <v>179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125"/>
    </row>
    <row r="58" spans="3:21" s="12" customFormat="1" ht="21" x14ac:dyDescent="0.25">
      <c r="C58" s="123"/>
      <c r="D58" s="97"/>
      <c r="E58" s="77"/>
      <c r="F58" s="7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125"/>
    </row>
    <row r="59" spans="3:21" ht="21" x14ac:dyDescent="0.35">
      <c r="C59" s="123"/>
      <c r="D59" s="97">
        <v>2</v>
      </c>
      <c r="E59" s="77" t="s">
        <v>9</v>
      </c>
      <c r="F59" s="73" t="s">
        <v>180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125"/>
    </row>
    <row r="60" spans="3:21" s="12" customFormat="1" ht="21" x14ac:dyDescent="0.35">
      <c r="C60" s="123"/>
      <c r="D60" s="97"/>
      <c r="E60" s="77"/>
      <c r="F60" s="73" t="s">
        <v>181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125"/>
    </row>
    <row r="61" spans="3:21" ht="21" x14ac:dyDescent="0.35">
      <c r="C61" s="123"/>
      <c r="D61" s="76"/>
      <c r="E61" s="77"/>
      <c r="F61" s="84" t="s">
        <v>209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125"/>
    </row>
    <row r="62" spans="3:21" s="12" customFormat="1" ht="21" x14ac:dyDescent="0.25">
      <c r="C62" s="123"/>
      <c r="D62" s="76"/>
      <c r="E62" s="77"/>
      <c r="F62" s="7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125"/>
    </row>
    <row r="63" spans="3:21" ht="21" x14ac:dyDescent="0.35">
      <c r="C63" s="123"/>
      <c r="D63" s="76">
        <v>3</v>
      </c>
      <c r="E63" s="77" t="s">
        <v>154</v>
      </c>
      <c r="F63" s="73" t="s">
        <v>182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125"/>
    </row>
    <row r="64" spans="3:21" ht="21" x14ac:dyDescent="0.35">
      <c r="C64" s="123"/>
      <c r="D64" s="76"/>
      <c r="E64" s="77"/>
      <c r="F64" s="84" t="s">
        <v>183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125"/>
    </row>
    <row r="65" spans="3:21" ht="21" x14ac:dyDescent="0.35">
      <c r="C65" s="123"/>
      <c r="D65" s="76"/>
      <c r="E65" s="77"/>
      <c r="F65" s="73" t="s">
        <v>210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125"/>
    </row>
    <row r="66" spans="3:21" s="12" customFormat="1" ht="21" x14ac:dyDescent="0.35">
      <c r="C66" s="123"/>
      <c r="D66" s="76"/>
      <c r="E66" s="77"/>
      <c r="F66" s="73" t="s">
        <v>184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125"/>
    </row>
    <row r="67" spans="3:21" s="12" customFormat="1" ht="21" x14ac:dyDescent="0.25">
      <c r="C67" s="123"/>
      <c r="D67" s="76"/>
      <c r="E67" s="78"/>
      <c r="F67" s="75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125"/>
    </row>
    <row r="68" spans="3:21" ht="21" x14ac:dyDescent="0.35">
      <c r="C68" s="123"/>
      <c r="D68" s="76">
        <v>4</v>
      </c>
      <c r="E68" s="77" t="s">
        <v>94</v>
      </c>
      <c r="F68" s="73" t="s">
        <v>185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125"/>
    </row>
    <row r="69" spans="3:21" s="12" customFormat="1" ht="21" x14ac:dyDescent="0.25">
      <c r="C69" s="123"/>
      <c r="D69" s="76"/>
      <c r="E69" s="78"/>
      <c r="F69" s="7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125"/>
    </row>
    <row r="70" spans="3:21" ht="21" x14ac:dyDescent="0.35">
      <c r="C70" s="123"/>
      <c r="D70" s="76">
        <v>5</v>
      </c>
      <c r="E70" s="77" t="s">
        <v>44</v>
      </c>
      <c r="F70" s="73" t="s">
        <v>191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125"/>
    </row>
    <row r="71" spans="3:21" s="12" customFormat="1" ht="21" x14ac:dyDescent="0.35">
      <c r="C71" s="123"/>
      <c r="D71" s="76"/>
      <c r="E71" s="77"/>
      <c r="F71" s="73" t="s">
        <v>192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125"/>
    </row>
    <row r="72" spans="3:21" s="12" customFormat="1" ht="21" x14ac:dyDescent="0.25">
      <c r="C72" s="123"/>
      <c r="D72" s="76"/>
      <c r="E72" s="78"/>
      <c r="F72" s="75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125"/>
    </row>
    <row r="73" spans="3:21" ht="21" x14ac:dyDescent="0.35">
      <c r="C73" s="123"/>
      <c r="D73" s="76">
        <v>6</v>
      </c>
      <c r="E73" s="96" t="s">
        <v>33</v>
      </c>
      <c r="F73" s="73" t="s">
        <v>186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125"/>
    </row>
    <row r="74" spans="3:21" ht="21" x14ac:dyDescent="0.35">
      <c r="C74" s="123"/>
      <c r="D74" s="76"/>
      <c r="E74" s="74"/>
      <c r="F74" s="73" t="s">
        <v>187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125"/>
    </row>
    <row r="75" spans="3:21" s="12" customFormat="1" ht="21" x14ac:dyDescent="0.25">
      <c r="C75" s="123"/>
      <c r="D75" s="76"/>
      <c r="E75" s="75"/>
      <c r="F75" s="7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125"/>
    </row>
    <row r="76" spans="3:21" ht="21" x14ac:dyDescent="0.35">
      <c r="C76" s="123"/>
      <c r="D76" s="76">
        <v>7</v>
      </c>
      <c r="E76" s="74" t="s">
        <v>155</v>
      </c>
      <c r="F76" s="73" t="s">
        <v>190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125"/>
    </row>
    <row r="77" spans="3:21" s="12" customFormat="1" ht="21" x14ac:dyDescent="0.35">
      <c r="C77" s="123"/>
      <c r="D77" s="76"/>
      <c r="E77" s="74"/>
      <c r="F77" s="73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125"/>
    </row>
    <row r="78" spans="3:21" s="12" customFormat="1" ht="21" x14ac:dyDescent="0.35">
      <c r="C78" s="123"/>
      <c r="D78" s="76"/>
      <c r="E78" s="74"/>
      <c r="F78" s="73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125"/>
    </row>
    <row r="79" spans="3:21" s="12" customFormat="1" ht="21.75" thickBot="1" x14ac:dyDescent="0.4">
      <c r="C79" s="126"/>
      <c r="D79" s="132"/>
      <c r="E79" s="133"/>
      <c r="F79" s="134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9"/>
    </row>
    <row r="80" spans="3:21" x14ac:dyDescent="0.25">
      <c r="C80" s="38"/>
      <c r="D80" s="85"/>
      <c r="E80" s="85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spans="3:21" s="12" customFormat="1" x14ac:dyDescent="0.25">
      <c r="C81" s="38"/>
      <c r="D81" s="95"/>
      <c r="E81" s="95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spans="3:21" s="12" customFormat="1" x14ac:dyDescent="0.25">
      <c r="C82" s="38"/>
      <c r="D82" s="95"/>
      <c r="E82" s="95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3:21" s="12" customFormat="1" x14ac:dyDescent="0.25">
      <c r="C83" s="38"/>
      <c r="D83" s="95"/>
      <c r="E83" s="9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spans="3:21" s="12" customFormat="1" ht="15.75" thickBot="1" x14ac:dyDescent="0.3">
      <c r="C84" s="38"/>
      <c r="D84" s="85"/>
      <c r="E84" s="85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spans="3:21" s="12" customFormat="1" x14ac:dyDescent="0.25">
      <c r="C85" s="119"/>
      <c r="D85" s="137"/>
      <c r="E85" s="120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2"/>
    </row>
    <row r="86" spans="3:21" ht="36" x14ac:dyDescent="0.55000000000000004">
      <c r="C86" s="123"/>
      <c r="D86" s="89"/>
      <c r="E86" s="101" t="s">
        <v>107</v>
      </c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31"/>
    </row>
    <row r="87" spans="3:21" s="12" customFormat="1" ht="36" x14ac:dyDescent="0.55000000000000004">
      <c r="C87" s="123"/>
      <c r="D87" s="89"/>
      <c r="E87" s="95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0"/>
      <c r="S87" s="90"/>
      <c r="T87" s="90"/>
      <c r="U87" s="131"/>
    </row>
    <row r="88" spans="3:21" x14ac:dyDescent="0.25">
      <c r="C88" s="123"/>
      <c r="D88" s="95"/>
      <c r="E88" s="95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125"/>
    </row>
    <row r="89" spans="3:21" ht="21" x14ac:dyDescent="0.35">
      <c r="C89" s="123"/>
      <c r="D89" s="97" t="s">
        <v>169</v>
      </c>
      <c r="E89" s="69" t="s">
        <v>211</v>
      </c>
      <c r="F89" s="65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125"/>
    </row>
    <row r="90" spans="3:21" ht="21" x14ac:dyDescent="0.35">
      <c r="C90" s="123"/>
      <c r="D90" s="97" t="s">
        <v>169</v>
      </c>
      <c r="E90" s="69" t="s">
        <v>189</v>
      </c>
      <c r="F90" s="65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125"/>
    </row>
    <row r="91" spans="3:21" s="12" customFormat="1" ht="18.75" x14ac:dyDescent="0.3">
      <c r="C91" s="123"/>
      <c r="D91" s="72"/>
      <c r="E91" s="72"/>
      <c r="F91" s="65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125"/>
    </row>
    <row r="92" spans="3:21" ht="21" x14ac:dyDescent="0.35">
      <c r="C92" s="123"/>
      <c r="D92" s="97">
        <v>1</v>
      </c>
      <c r="E92" s="77" t="s">
        <v>156</v>
      </c>
      <c r="F92" s="73" t="s">
        <v>212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125"/>
    </row>
    <row r="93" spans="3:21" s="12" customFormat="1" ht="21" x14ac:dyDescent="0.35">
      <c r="C93" s="123"/>
      <c r="D93" s="97"/>
      <c r="E93" s="77"/>
      <c r="F93" s="73" t="s">
        <v>193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125"/>
    </row>
    <row r="94" spans="3:21" s="12" customFormat="1" ht="21" x14ac:dyDescent="0.25">
      <c r="C94" s="123"/>
      <c r="D94" s="97"/>
      <c r="E94" s="78"/>
      <c r="F94" s="67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125"/>
    </row>
    <row r="95" spans="3:21" ht="15.75" customHeight="1" x14ac:dyDescent="0.35">
      <c r="C95" s="123"/>
      <c r="D95" s="99">
        <v>2</v>
      </c>
      <c r="E95" s="98" t="s">
        <v>166</v>
      </c>
      <c r="F95" s="73" t="s">
        <v>194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125"/>
    </row>
    <row r="96" spans="3:21" ht="22.5" customHeight="1" x14ac:dyDescent="0.35">
      <c r="C96" s="123"/>
      <c r="D96" s="99"/>
      <c r="E96" s="98"/>
      <c r="F96" s="73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125"/>
    </row>
    <row r="97" spans="3:21" ht="15.75" customHeight="1" x14ac:dyDescent="0.35">
      <c r="C97" s="123"/>
      <c r="D97" s="99"/>
      <c r="E97" s="96"/>
      <c r="F97" s="73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125"/>
    </row>
    <row r="98" spans="3:21" s="12" customFormat="1" ht="21" x14ac:dyDescent="0.25">
      <c r="C98" s="123"/>
      <c r="D98" s="97"/>
      <c r="E98" s="78"/>
      <c r="F98" s="7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125"/>
    </row>
    <row r="99" spans="3:21" ht="15.75" customHeight="1" x14ac:dyDescent="0.35">
      <c r="C99" s="123"/>
      <c r="D99" s="97">
        <v>3</v>
      </c>
      <c r="E99" s="98" t="s">
        <v>157</v>
      </c>
      <c r="F99" s="73" t="s">
        <v>213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125"/>
    </row>
    <row r="100" spans="3:21" ht="21" x14ac:dyDescent="0.35">
      <c r="C100" s="123"/>
      <c r="D100" s="97"/>
      <c r="E100" s="98"/>
      <c r="F100" s="73" t="s">
        <v>195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125"/>
    </row>
    <row r="101" spans="3:21" s="12" customFormat="1" ht="21" x14ac:dyDescent="0.25">
      <c r="C101" s="123"/>
      <c r="D101" s="97"/>
      <c r="E101" s="78"/>
      <c r="F101" s="7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125"/>
    </row>
    <row r="102" spans="3:21" ht="15.75" customHeight="1" x14ac:dyDescent="0.35">
      <c r="C102" s="123"/>
      <c r="D102" s="97">
        <v>4</v>
      </c>
      <c r="E102" s="98" t="s">
        <v>159</v>
      </c>
      <c r="F102" s="73" t="s">
        <v>196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125"/>
    </row>
    <row r="103" spans="3:21" ht="21" x14ac:dyDescent="0.35">
      <c r="C103" s="123"/>
      <c r="D103" s="97"/>
      <c r="E103" s="98"/>
      <c r="F103" s="73" t="s">
        <v>214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125"/>
    </row>
    <row r="104" spans="3:21" ht="21" x14ac:dyDescent="0.35">
      <c r="C104" s="123"/>
      <c r="D104" s="77"/>
      <c r="E104" s="96"/>
      <c r="F104" s="73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125"/>
    </row>
    <row r="105" spans="3:21" s="12" customFormat="1" ht="21" x14ac:dyDescent="0.25">
      <c r="C105" s="123"/>
      <c r="D105" s="87"/>
      <c r="E105" s="93"/>
      <c r="F105" s="66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125"/>
    </row>
    <row r="106" spans="3:21" ht="21" x14ac:dyDescent="0.35">
      <c r="C106" s="123"/>
      <c r="D106" s="88" t="s">
        <v>169</v>
      </c>
      <c r="E106" s="80" t="s">
        <v>197</v>
      </c>
      <c r="F106" s="82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125"/>
    </row>
    <row r="107" spans="3:21" ht="21" x14ac:dyDescent="0.35">
      <c r="C107" s="123"/>
      <c r="D107" s="88" t="s">
        <v>169</v>
      </c>
      <c r="E107" s="80" t="s">
        <v>218</v>
      </c>
      <c r="F107" s="82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125"/>
    </row>
    <row r="108" spans="3:21" ht="21" x14ac:dyDescent="0.35">
      <c r="C108" s="123"/>
      <c r="D108" s="88" t="s">
        <v>169</v>
      </c>
      <c r="E108" s="80" t="s">
        <v>217</v>
      </c>
      <c r="F108" s="82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125"/>
    </row>
    <row r="109" spans="3:21" ht="21" x14ac:dyDescent="0.25">
      <c r="C109" s="123"/>
      <c r="D109" s="87"/>
      <c r="E109" s="80"/>
      <c r="F109" s="82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125"/>
    </row>
    <row r="110" spans="3:21" ht="21" x14ac:dyDescent="0.35">
      <c r="C110" s="123"/>
      <c r="D110" s="97">
        <v>1</v>
      </c>
      <c r="E110" s="77" t="s">
        <v>160</v>
      </c>
      <c r="F110" s="73" t="s">
        <v>199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125"/>
    </row>
    <row r="111" spans="3:21" s="12" customFormat="1" ht="21" x14ac:dyDescent="0.35">
      <c r="C111" s="123"/>
      <c r="D111" s="97"/>
      <c r="E111" s="77"/>
      <c r="F111" s="73" t="s">
        <v>200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125"/>
    </row>
    <row r="112" spans="3:21" s="12" customFormat="1" ht="21" x14ac:dyDescent="0.25">
      <c r="C112" s="123"/>
      <c r="D112" s="97"/>
      <c r="E112" s="78"/>
      <c r="F112" s="7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125"/>
    </row>
    <row r="113" spans="3:21" ht="21" x14ac:dyDescent="0.35">
      <c r="C113" s="123"/>
      <c r="D113" s="97">
        <v>2</v>
      </c>
      <c r="E113" s="77" t="s">
        <v>161</v>
      </c>
      <c r="F113" s="73" t="s">
        <v>201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125"/>
    </row>
    <row r="114" spans="3:21" ht="21" x14ac:dyDescent="0.35">
      <c r="C114" s="123"/>
      <c r="D114" s="97"/>
      <c r="E114" s="77"/>
      <c r="F114" s="73" t="s">
        <v>163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125"/>
    </row>
    <row r="115" spans="3:21" s="12" customFormat="1" ht="21" x14ac:dyDescent="0.25">
      <c r="C115" s="123"/>
      <c r="D115" s="97"/>
      <c r="E115" s="78"/>
      <c r="F115" s="7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125"/>
    </row>
    <row r="116" spans="3:21" ht="21" x14ac:dyDescent="0.35">
      <c r="C116" s="123"/>
      <c r="D116" s="97">
        <v>3</v>
      </c>
      <c r="E116" s="77" t="s">
        <v>162</v>
      </c>
      <c r="F116" s="73" t="s">
        <v>202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125"/>
    </row>
    <row r="117" spans="3:21" ht="21" x14ac:dyDescent="0.35">
      <c r="C117" s="123"/>
      <c r="D117" s="95"/>
      <c r="E117" s="95"/>
      <c r="F117" s="73" t="s">
        <v>215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125"/>
    </row>
    <row r="118" spans="3:21" x14ac:dyDescent="0.25">
      <c r="C118" s="123"/>
      <c r="D118" s="95"/>
      <c r="E118" s="95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125"/>
    </row>
    <row r="119" spans="3:21" s="12" customFormat="1" x14ac:dyDescent="0.25">
      <c r="C119" s="123"/>
      <c r="D119" s="95"/>
      <c r="E119" s="95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125"/>
    </row>
    <row r="120" spans="3:21" ht="15.75" thickBot="1" x14ac:dyDescent="0.3">
      <c r="C120" s="126"/>
      <c r="D120" s="127"/>
      <c r="E120" s="127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9"/>
    </row>
    <row r="121" spans="3:21" x14ac:dyDescent="0.25">
      <c r="C121" s="38"/>
      <c r="D121" s="85"/>
      <c r="E121" s="85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</sheetData>
  <mergeCells count="9">
    <mergeCell ref="E95:E96"/>
    <mergeCell ref="E99:E100"/>
    <mergeCell ref="E102:E103"/>
    <mergeCell ref="D95:D97"/>
    <mergeCell ref="E4:T4"/>
    <mergeCell ref="E20:T20"/>
    <mergeCell ref="E54:T54"/>
    <mergeCell ref="E86:T86"/>
    <mergeCell ref="D22:S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1379-0040-4771-B829-0C12B3B89CB0}">
  <dimension ref="B1:U214"/>
  <sheetViews>
    <sheetView showGridLines="0" topLeftCell="A124" workbookViewId="0">
      <selection activeCell="V190" sqref="V190"/>
    </sheetView>
  </sheetViews>
  <sheetFormatPr defaultRowHeight="15" x14ac:dyDescent="0.25"/>
  <cols>
    <col min="1" max="1" width="6.5703125" customWidth="1"/>
    <col min="2" max="2" width="19.5703125" bestFit="1" customWidth="1"/>
    <col min="3" max="3" width="9.5703125" bestFit="1" customWidth="1"/>
    <col min="4" max="4" width="16.85546875" style="5" bestFit="1" customWidth="1"/>
    <col min="5" max="5" width="17.85546875" bestFit="1" customWidth="1"/>
    <col min="6" max="6" width="15.7109375" bestFit="1" customWidth="1"/>
    <col min="7" max="7" width="11.5703125" bestFit="1" customWidth="1"/>
    <col min="8" max="8" width="11.42578125" bestFit="1" customWidth="1"/>
    <col min="9" max="9" width="17" bestFit="1" customWidth="1"/>
    <col min="10" max="10" width="11.42578125" style="12" customWidth="1"/>
    <col min="11" max="11" width="14.7109375" style="12" bestFit="1" customWidth="1"/>
    <col min="12" max="12" width="11.42578125" style="12" customWidth="1"/>
    <col min="13" max="13" width="14.7109375" style="12" customWidth="1"/>
    <col min="14" max="14" width="11.42578125" customWidth="1"/>
    <col min="16" max="16" width="17.85546875" bestFit="1" customWidth="1"/>
    <col min="18" max="19" width="17.85546875" bestFit="1" customWidth="1"/>
  </cols>
  <sheetData>
    <row r="1" spans="2:20" ht="27" thickBot="1" x14ac:dyDescent="0.3">
      <c r="B1" s="103" t="s">
        <v>96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5"/>
    </row>
    <row r="2" spans="2:20" s="12" customFormat="1" ht="14.25" customHeight="1" thickBot="1" x14ac:dyDescent="0.3">
      <c r="B2" s="46"/>
      <c r="C2" s="46"/>
      <c r="D2" s="46"/>
      <c r="E2" s="46"/>
      <c r="F2" s="46"/>
      <c r="G2" s="46"/>
      <c r="H2" s="46"/>
    </row>
    <row r="3" spans="2:20" s="12" customFormat="1" ht="15" customHeight="1" thickBot="1" x14ac:dyDescent="0.35">
      <c r="B3" s="106" t="s">
        <v>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8"/>
    </row>
    <row r="4" spans="2:20" s="12" customFormat="1" ht="15.75" customHeight="1" x14ac:dyDescent="0.25">
      <c r="B4" s="46"/>
      <c r="C4" s="46"/>
      <c r="D4" s="46"/>
      <c r="E4" s="46"/>
      <c r="F4" s="46"/>
      <c r="G4" s="46"/>
      <c r="H4" s="46"/>
    </row>
    <row r="5" spans="2:20" x14ac:dyDescent="0.25">
      <c r="B5" s="15" t="s">
        <v>0</v>
      </c>
      <c r="C5" s="15" t="s">
        <v>1</v>
      </c>
      <c r="D5" s="16" t="s">
        <v>2</v>
      </c>
      <c r="E5" s="15" t="s">
        <v>3</v>
      </c>
      <c r="F5" s="15" t="s">
        <v>4</v>
      </c>
      <c r="G5" s="15" t="s">
        <v>5</v>
      </c>
      <c r="H5" s="15" t="s">
        <v>6</v>
      </c>
      <c r="J5"/>
      <c r="K5"/>
      <c r="L5"/>
      <c r="M5"/>
    </row>
    <row r="6" spans="2:20" x14ac:dyDescent="0.25">
      <c r="B6" s="19" t="s">
        <v>7</v>
      </c>
      <c r="C6" s="1">
        <v>1609754</v>
      </c>
      <c r="D6" s="2">
        <v>4967638531</v>
      </c>
      <c r="E6" s="3">
        <f>D6/10000000</f>
        <v>496.76385310000001</v>
      </c>
      <c r="F6" s="4">
        <f>D6/C6</f>
        <v>3085.9612903586512</v>
      </c>
      <c r="G6" s="21">
        <f>(C6/SUM($C$6:$C$7))</f>
        <v>0.71207006070772005</v>
      </c>
      <c r="H6" s="21">
        <f>(E6/(E6+E7))</f>
        <v>0.49421410177866854</v>
      </c>
      <c r="J6"/>
      <c r="K6"/>
      <c r="L6"/>
      <c r="M6"/>
    </row>
    <row r="7" spans="2:20" x14ac:dyDescent="0.25">
      <c r="B7" s="19" t="s">
        <v>8</v>
      </c>
      <c r="C7" s="1">
        <v>650914</v>
      </c>
      <c r="D7" s="2">
        <v>5083953508</v>
      </c>
      <c r="E7" s="3">
        <f>D7/10000000</f>
        <v>508.39535080000002</v>
      </c>
      <c r="F7" s="4">
        <f>D7/C7</f>
        <v>7810.4841929963095</v>
      </c>
      <c r="G7" s="21">
        <f>(C7/SUM($C$6:$C$7))</f>
        <v>0.28792993929228</v>
      </c>
      <c r="H7" s="21">
        <f>E7/(E6+E7)</f>
        <v>0.50578589822133158</v>
      </c>
      <c r="J7"/>
      <c r="K7"/>
      <c r="L7"/>
      <c r="M7"/>
    </row>
    <row r="8" spans="2:20" s="12" customFormat="1" x14ac:dyDescent="0.25">
      <c r="F8" s="7"/>
    </row>
    <row r="9" spans="2:20" s="12" customFormat="1" x14ac:dyDescent="0.25">
      <c r="D9" s="5"/>
    </row>
    <row r="10" spans="2:20" s="12" customFormat="1" x14ac:dyDescent="0.25">
      <c r="D10" s="5"/>
    </row>
    <row r="11" spans="2:20" s="12" customFormat="1" x14ac:dyDescent="0.25">
      <c r="D11" s="5"/>
    </row>
    <row r="12" spans="2:20" s="12" customFormat="1" x14ac:dyDescent="0.25">
      <c r="D12" s="5"/>
    </row>
    <row r="13" spans="2:20" s="12" customFormat="1" x14ac:dyDescent="0.25"/>
    <row r="14" spans="2:20" s="12" customFormat="1" x14ac:dyDescent="0.25">
      <c r="D14" s="5"/>
    </row>
    <row r="15" spans="2:20" s="12" customFormat="1" x14ac:dyDescent="0.25">
      <c r="D15" s="5"/>
    </row>
    <row r="16" spans="2:20" s="12" customFormat="1" x14ac:dyDescent="0.25">
      <c r="D16" s="5"/>
    </row>
    <row r="17" spans="2:20" s="12" customFormat="1" x14ac:dyDescent="0.25">
      <c r="D17" s="5"/>
    </row>
    <row r="18" spans="2:20" s="12" customFormat="1" x14ac:dyDescent="0.25">
      <c r="D18" s="5"/>
    </row>
    <row r="19" spans="2:20" s="12" customFormat="1" x14ac:dyDescent="0.25">
      <c r="D19" s="5"/>
    </row>
    <row r="20" spans="2:20" s="12" customFormat="1" x14ac:dyDescent="0.25">
      <c r="D20" s="5"/>
    </row>
    <row r="21" spans="2:20" s="12" customFormat="1" x14ac:dyDescent="0.25">
      <c r="D21" s="5"/>
    </row>
    <row r="22" spans="2:20" s="12" customFormat="1" x14ac:dyDescent="0.25">
      <c r="D22" s="5"/>
    </row>
    <row r="23" spans="2:20" s="12" customFormat="1" x14ac:dyDescent="0.25">
      <c r="D23" s="5"/>
    </row>
    <row r="24" spans="2:20" s="12" customFormat="1" x14ac:dyDescent="0.25">
      <c r="D24" s="5"/>
    </row>
    <row r="25" spans="2:20" s="12" customFormat="1" ht="15.75" thickBot="1" x14ac:dyDescent="0.3">
      <c r="D25" s="5"/>
    </row>
    <row r="26" spans="2:20" s="12" customFormat="1" ht="19.5" thickBot="1" x14ac:dyDescent="0.35">
      <c r="B26" s="106" t="s">
        <v>9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8"/>
    </row>
    <row r="27" spans="2:20" x14ac:dyDescent="0.25">
      <c r="D27" s="35"/>
      <c r="E27" s="6"/>
      <c r="F27" s="7"/>
      <c r="J27"/>
      <c r="K27"/>
      <c r="L27"/>
      <c r="M27"/>
    </row>
    <row r="28" spans="2:20" x14ac:dyDescent="0.25">
      <c r="B28" s="15" t="s">
        <v>9</v>
      </c>
      <c r="C28" s="15" t="s">
        <v>1</v>
      </c>
      <c r="D28" s="16" t="s">
        <v>2</v>
      </c>
      <c r="E28" s="15" t="s">
        <v>3</v>
      </c>
      <c r="F28" s="15" t="s">
        <v>4</v>
      </c>
      <c r="G28" s="15" t="s">
        <v>5</v>
      </c>
      <c r="H28" s="15" t="s">
        <v>6</v>
      </c>
      <c r="J28"/>
      <c r="K28"/>
      <c r="L28"/>
      <c r="M28"/>
    </row>
    <row r="29" spans="2:20" x14ac:dyDescent="0.25">
      <c r="B29" s="19" t="s">
        <v>10</v>
      </c>
      <c r="C29" s="1">
        <v>433027</v>
      </c>
      <c r="D29" s="2">
        <v>2118825162</v>
      </c>
      <c r="E29" s="3">
        <f t="shared" ref="E29:E35" si="0">D29/10000000</f>
        <v>211.8825162</v>
      </c>
      <c r="F29" s="4">
        <f t="shared" ref="F29:F35" si="1">D29/C29</f>
        <v>4893.0555415713106</v>
      </c>
      <c r="G29" s="22">
        <f t="shared" ref="G29:G35" si="2">C29/SUM($C$29:$C$35)</f>
        <v>0.19154825034016495</v>
      </c>
      <c r="H29" s="22">
        <f t="shared" ref="H29:H35" si="3">E29/SUM($E$29:$E$35)</f>
        <v>0.21079498197015759</v>
      </c>
      <c r="J29"/>
      <c r="K29"/>
      <c r="L29"/>
      <c r="M29"/>
    </row>
    <row r="30" spans="2:20" x14ac:dyDescent="0.25">
      <c r="B30" s="19" t="s">
        <v>11</v>
      </c>
      <c r="C30" s="1">
        <v>663557</v>
      </c>
      <c r="D30" s="2">
        <v>2824656385</v>
      </c>
      <c r="E30" s="3">
        <f t="shared" si="0"/>
        <v>282.46563850000001</v>
      </c>
      <c r="F30" s="4">
        <f t="shared" si="1"/>
        <v>4256.8406105278073</v>
      </c>
      <c r="G30" s="22">
        <f t="shared" si="2"/>
        <v>0.29352253404745854</v>
      </c>
      <c r="H30" s="22">
        <f t="shared" si="3"/>
        <v>0.2810158206663611</v>
      </c>
      <c r="J30"/>
      <c r="K30"/>
      <c r="L30"/>
      <c r="M30"/>
    </row>
    <row r="31" spans="2:20" x14ac:dyDescent="0.25">
      <c r="B31" s="19" t="s">
        <v>12</v>
      </c>
      <c r="C31" s="1">
        <v>650053</v>
      </c>
      <c r="D31" s="2">
        <v>3004238701</v>
      </c>
      <c r="E31" s="3">
        <f t="shared" si="0"/>
        <v>300.42387009999999</v>
      </c>
      <c r="F31" s="4">
        <f t="shared" si="1"/>
        <v>4621.5288614928322</v>
      </c>
      <c r="G31" s="22">
        <f t="shared" si="2"/>
        <v>0.28754907841399091</v>
      </c>
      <c r="H31" s="22">
        <f t="shared" si="3"/>
        <v>0.29888187764090024</v>
      </c>
      <c r="J31"/>
      <c r="K31"/>
      <c r="L31"/>
      <c r="M31"/>
    </row>
    <row r="32" spans="2:20" x14ac:dyDescent="0.25">
      <c r="B32" s="19" t="s">
        <v>13</v>
      </c>
      <c r="C32" s="1">
        <v>324424</v>
      </c>
      <c r="D32" s="2">
        <v>1447213457</v>
      </c>
      <c r="E32" s="3">
        <f t="shared" si="0"/>
        <v>144.7213457</v>
      </c>
      <c r="F32" s="4">
        <f t="shared" si="1"/>
        <v>4460.8705182107369</v>
      </c>
      <c r="G32" s="22">
        <f t="shared" si="2"/>
        <v>0.14350802506161894</v>
      </c>
      <c r="H32" s="22">
        <f t="shared" si="3"/>
        <v>0.14397853114380016</v>
      </c>
      <c r="J32"/>
      <c r="K32"/>
      <c r="L32"/>
      <c r="M32"/>
    </row>
    <row r="33" spans="2:13" x14ac:dyDescent="0.25">
      <c r="B33" s="19" t="s">
        <v>14</v>
      </c>
      <c r="C33" s="1">
        <v>135639</v>
      </c>
      <c r="D33" s="2">
        <v>484564314</v>
      </c>
      <c r="E33" s="3">
        <f t="shared" si="0"/>
        <v>48.4564314</v>
      </c>
      <c r="F33" s="4">
        <f t="shared" si="1"/>
        <v>3572.4556654059675</v>
      </c>
      <c r="G33" s="22">
        <f t="shared" si="2"/>
        <v>5.9999522265100406E-2</v>
      </c>
      <c r="H33" s="22">
        <f t="shared" si="3"/>
        <v>4.820771796791215E-2</v>
      </c>
      <c r="J33"/>
      <c r="K33"/>
      <c r="L33"/>
      <c r="M33"/>
    </row>
    <row r="34" spans="2:13" x14ac:dyDescent="0.25">
      <c r="B34" s="19" t="s">
        <v>15</v>
      </c>
      <c r="C34" s="1">
        <v>41800</v>
      </c>
      <c r="D34" s="2">
        <v>128884966</v>
      </c>
      <c r="E34" s="3">
        <f t="shared" si="0"/>
        <v>12.8884966</v>
      </c>
      <c r="F34" s="4">
        <f t="shared" si="1"/>
        <v>3083.3723923444977</v>
      </c>
      <c r="G34" s="22">
        <f t="shared" si="2"/>
        <v>1.8490110002884103E-2</v>
      </c>
      <c r="H34" s="22">
        <f t="shared" si="3"/>
        <v>1.2822343519155534E-2</v>
      </c>
      <c r="J34"/>
      <c r="K34"/>
      <c r="L34"/>
      <c r="M34"/>
    </row>
    <row r="35" spans="2:13" x14ac:dyDescent="0.25">
      <c r="B35" s="19" t="s">
        <v>16</v>
      </c>
      <c r="C35" s="1">
        <v>12168</v>
      </c>
      <c r="D35" s="2">
        <v>43209051</v>
      </c>
      <c r="E35" s="3">
        <f t="shared" si="0"/>
        <v>4.3209051000000001</v>
      </c>
      <c r="F35" s="4">
        <f t="shared" si="1"/>
        <v>3551.0396942800789</v>
      </c>
      <c r="G35" s="22">
        <f t="shared" si="2"/>
        <v>5.3824798687821477E-3</v>
      </c>
      <c r="H35" s="22">
        <f t="shared" si="3"/>
        <v>4.2987270917130161E-3</v>
      </c>
      <c r="J35"/>
      <c r="K35"/>
      <c r="L35"/>
      <c r="M35"/>
    </row>
    <row r="36" spans="2:13" s="12" customFormat="1" x14ac:dyDescent="0.25">
      <c r="F36" s="7"/>
    </row>
    <row r="37" spans="2:13" s="12" customFormat="1" x14ac:dyDescent="0.25">
      <c r="D37" s="5"/>
    </row>
    <row r="38" spans="2:13" s="12" customFormat="1" x14ac:dyDescent="0.25">
      <c r="D38" s="5"/>
    </row>
    <row r="39" spans="2:13" s="12" customFormat="1" x14ac:dyDescent="0.25">
      <c r="D39" s="5"/>
    </row>
    <row r="40" spans="2:13" s="12" customFormat="1" x14ac:dyDescent="0.25">
      <c r="D40" s="5"/>
    </row>
    <row r="41" spans="2:13" s="12" customFormat="1" x14ac:dyDescent="0.25"/>
    <row r="42" spans="2:13" s="12" customFormat="1" x14ac:dyDescent="0.25">
      <c r="D42" s="5"/>
    </row>
    <row r="43" spans="2:13" s="12" customFormat="1" x14ac:dyDescent="0.25">
      <c r="D43" s="5"/>
    </row>
    <row r="44" spans="2:13" s="12" customFormat="1" x14ac:dyDescent="0.25">
      <c r="D44" s="5"/>
    </row>
    <row r="45" spans="2:13" s="12" customFormat="1" x14ac:dyDescent="0.25">
      <c r="D45" s="5"/>
    </row>
    <row r="46" spans="2:13" s="12" customFormat="1" x14ac:dyDescent="0.25">
      <c r="D46" s="5"/>
    </row>
    <row r="47" spans="2:13" s="12" customFormat="1" x14ac:dyDescent="0.25">
      <c r="D47" s="5"/>
    </row>
    <row r="48" spans="2:13" s="12" customFormat="1" x14ac:dyDescent="0.25">
      <c r="D48" s="5"/>
    </row>
    <row r="49" spans="2:20" s="12" customFormat="1" x14ac:dyDescent="0.25">
      <c r="D49" s="5"/>
    </row>
    <row r="50" spans="2:20" s="12" customFormat="1" x14ac:dyDescent="0.25">
      <c r="D50" s="5"/>
    </row>
    <row r="51" spans="2:20" s="12" customFormat="1" x14ac:dyDescent="0.25">
      <c r="D51" s="5"/>
    </row>
    <row r="52" spans="2:20" s="12" customFormat="1" x14ac:dyDescent="0.25">
      <c r="D52" s="5"/>
    </row>
    <row r="53" spans="2:20" s="12" customFormat="1" ht="15.75" thickBot="1" x14ac:dyDescent="0.3">
      <c r="D53" s="5"/>
    </row>
    <row r="54" spans="2:20" s="12" customFormat="1" ht="19.5" thickBot="1" x14ac:dyDescent="0.35">
      <c r="B54" s="106" t="s">
        <v>17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8"/>
    </row>
    <row r="55" spans="2:20" x14ac:dyDescent="0.25">
      <c r="B55" s="38"/>
      <c r="C55" s="38"/>
      <c r="D55" s="39"/>
      <c r="E55" s="40"/>
      <c r="F55" s="41"/>
      <c r="G55" s="38"/>
      <c r="H55" s="38"/>
      <c r="J55"/>
      <c r="K55"/>
      <c r="L55"/>
      <c r="M55"/>
    </row>
    <row r="56" spans="2:20" x14ac:dyDescent="0.25">
      <c r="B56" s="15" t="s">
        <v>17</v>
      </c>
      <c r="C56" s="15" t="s">
        <v>1</v>
      </c>
      <c r="D56" s="16" t="s">
        <v>2</v>
      </c>
      <c r="E56" s="15" t="s">
        <v>3</v>
      </c>
      <c r="F56" s="15" t="s">
        <v>4</v>
      </c>
      <c r="G56" s="15" t="s">
        <v>5</v>
      </c>
      <c r="H56" s="15" t="s">
        <v>6</v>
      </c>
      <c r="J56"/>
      <c r="K56"/>
      <c r="L56"/>
      <c r="M56"/>
    </row>
    <row r="57" spans="2:20" x14ac:dyDescent="0.25">
      <c r="B57" s="19" t="s">
        <v>31</v>
      </c>
      <c r="C57" s="1">
        <v>1277877</v>
      </c>
      <c r="D57" s="2">
        <v>5872297957</v>
      </c>
      <c r="E57" s="3">
        <f>D57/10000000</f>
        <v>587.22979569999995</v>
      </c>
      <c r="F57" s="4">
        <f>D57/C57</f>
        <v>4595.3546053336904</v>
      </c>
      <c r="G57" s="23">
        <f>C57/SUM($C$57:$C$60)</f>
        <v>0.56526522249175903</v>
      </c>
      <c r="H57" s="23">
        <f>D57/SUM($D$57:$D$60)</f>
        <v>0.58421570803278389</v>
      </c>
      <c r="I57" s="43"/>
      <c r="J57"/>
      <c r="K57"/>
      <c r="L57"/>
      <c r="M57"/>
    </row>
    <row r="58" spans="2:20" x14ac:dyDescent="0.25">
      <c r="B58" s="19" t="s">
        <v>30</v>
      </c>
      <c r="C58" s="1">
        <v>516971</v>
      </c>
      <c r="D58" s="2">
        <v>2431156425</v>
      </c>
      <c r="E58" s="3">
        <f>D58/10000000</f>
        <v>243.11564250000001</v>
      </c>
      <c r="F58" s="4">
        <f>D58/C58</f>
        <v>4702.6940099154499</v>
      </c>
      <c r="G58" s="23">
        <f>C58/SUM($C$57:$C$60)</f>
        <v>0.22868063775839709</v>
      </c>
      <c r="H58" s="23">
        <f>D58/SUM($D$57:$D$60)</f>
        <v>0.2418677973376252</v>
      </c>
      <c r="J58"/>
      <c r="K58"/>
      <c r="L58"/>
      <c r="M58"/>
    </row>
    <row r="59" spans="2:20" x14ac:dyDescent="0.25">
      <c r="B59" s="19" t="s">
        <v>29</v>
      </c>
      <c r="C59" s="1">
        <v>150457</v>
      </c>
      <c r="D59" s="2">
        <v>658894712</v>
      </c>
      <c r="E59" s="3">
        <f>D59/10000000</f>
        <v>65.889471200000003</v>
      </c>
      <c r="F59" s="4">
        <f>D59/C59</f>
        <v>4379.2891789680771</v>
      </c>
      <c r="G59" s="23">
        <f>C59/SUM($C$57:$C$60)</f>
        <v>6.6554222026409898E-2</v>
      </c>
      <c r="H59" s="23">
        <f>D59/SUM($D$57:$D$60)</f>
        <v>6.5551278819440395E-2</v>
      </c>
      <c r="J59"/>
      <c r="K59"/>
      <c r="L59"/>
      <c r="M59"/>
    </row>
    <row r="60" spans="2:20" s="12" customFormat="1" x14ac:dyDescent="0.25">
      <c r="B60" s="19" t="s">
        <v>90</v>
      </c>
      <c r="C60" s="1">
        <f>SUM(C82:C92)</f>
        <v>315363</v>
      </c>
      <c r="D60" s="37">
        <f>SUM(D82:D92)</f>
        <v>1089242940</v>
      </c>
      <c r="E60" s="3">
        <f>SUM(E82:E92)</f>
        <v>108.92429399999999</v>
      </c>
      <c r="F60" s="4">
        <f>D60/C60</f>
        <v>3453.9338476612666</v>
      </c>
      <c r="G60" s="23">
        <f>C60/SUM($C$57:$C$60)</f>
        <v>0.13949991772343395</v>
      </c>
      <c r="H60" s="23">
        <f>D60/SUM($D$57:$D$60)</f>
        <v>0.10836521581015053</v>
      </c>
      <c r="I60"/>
      <c r="J60"/>
      <c r="K60"/>
    </row>
    <row r="61" spans="2:20" s="12" customFormat="1" x14ac:dyDescent="0.25">
      <c r="B61"/>
      <c r="C61" s="38"/>
      <c r="D61" s="44"/>
      <c r="E61" s="40"/>
      <c r="F61" s="41"/>
      <c r="G61" s="45"/>
      <c r="H61" s="45"/>
    </row>
    <row r="62" spans="2:20" s="12" customFormat="1" x14ac:dyDescent="0.25">
      <c r="D62" s="5"/>
    </row>
    <row r="63" spans="2:20" s="12" customFormat="1" x14ac:dyDescent="0.25">
      <c r="D63" s="5"/>
    </row>
    <row r="64" spans="2:20" s="12" customFormat="1" x14ac:dyDescent="0.25">
      <c r="D64" s="5"/>
    </row>
    <row r="65" spans="2:20" s="12" customFormat="1" x14ac:dyDescent="0.25">
      <c r="D65" s="5"/>
    </row>
    <row r="66" spans="2:20" s="12" customFormat="1" x14ac:dyDescent="0.25"/>
    <row r="67" spans="2:20" s="12" customFormat="1" x14ac:dyDescent="0.25">
      <c r="D67" s="5"/>
    </row>
    <row r="68" spans="2:20" s="12" customFormat="1" x14ac:dyDescent="0.25">
      <c r="D68" s="5"/>
    </row>
    <row r="69" spans="2:20" s="12" customFormat="1" x14ac:dyDescent="0.25">
      <c r="D69" s="5"/>
    </row>
    <row r="70" spans="2:20" s="12" customFormat="1" x14ac:dyDescent="0.25">
      <c r="D70" s="5"/>
    </row>
    <row r="71" spans="2:20" s="12" customFormat="1" x14ac:dyDescent="0.25">
      <c r="D71" s="5"/>
    </row>
    <row r="72" spans="2:20" s="12" customFormat="1" x14ac:dyDescent="0.25">
      <c r="D72" s="5"/>
    </row>
    <row r="73" spans="2:20" s="12" customFormat="1" x14ac:dyDescent="0.25">
      <c r="D73" s="5"/>
    </row>
    <row r="74" spans="2:20" s="12" customFormat="1" x14ac:dyDescent="0.25">
      <c r="D74" s="5"/>
    </row>
    <row r="75" spans="2:20" s="12" customFormat="1" x14ac:dyDescent="0.25">
      <c r="D75" s="5"/>
    </row>
    <row r="76" spans="2:20" s="12" customFormat="1" x14ac:dyDescent="0.25">
      <c r="D76" s="5"/>
    </row>
    <row r="77" spans="2:20" s="12" customFormat="1" x14ac:dyDescent="0.25">
      <c r="B77"/>
      <c r="C77" s="38"/>
      <c r="D77" s="44"/>
      <c r="E77" s="40"/>
      <c r="F77" s="41"/>
      <c r="G77" s="45"/>
      <c r="H77" s="45"/>
    </row>
    <row r="78" spans="2:20" s="12" customFormat="1" ht="15.75" thickBot="1" x14ac:dyDescent="0.3">
      <c r="C78" s="38"/>
      <c r="D78" s="44"/>
      <c r="E78" s="40"/>
      <c r="F78" s="41"/>
      <c r="G78" s="45"/>
      <c r="H78" s="45"/>
    </row>
    <row r="79" spans="2:20" s="12" customFormat="1" ht="19.5" thickBot="1" x14ac:dyDescent="0.35">
      <c r="B79" s="106" t="s">
        <v>94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8"/>
    </row>
    <row r="80" spans="2:20" s="12" customFormat="1" x14ac:dyDescent="0.25">
      <c r="B80"/>
      <c r="C80"/>
      <c r="D80"/>
      <c r="E80"/>
      <c r="F80"/>
      <c r="G80"/>
      <c r="H80"/>
      <c r="I80"/>
      <c r="J80"/>
      <c r="K80"/>
    </row>
    <row r="81" spans="2:13" s="12" customFormat="1" x14ac:dyDescent="0.25">
      <c r="B81" s="15" t="s">
        <v>94</v>
      </c>
      <c r="C81" s="15" t="s">
        <v>1</v>
      </c>
      <c r="D81" s="16" t="s">
        <v>2</v>
      </c>
      <c r="E81" s="15" t="s">
        <v>3</v>
      </c>
      <c r="F81" s="15" t="s">
        <v>4</v>
      </c>
      <c r="G81" s="15" t="s">
        <v>5</v>
      </c>
      <c r="H81" s="15" t="s">
        <v>6</v>
      </c>
      <c r="I81"/>
      <c r="J81"/>
      <c r="K81"/>
    </row>
    <row r="82" spans="2:13" x14ac:dyDescent="0.25">
      <c r="B82" s="19" t="s">
        <v>28</v>
      </c>
      <c r="C82" s="1">
        <v>139440</v>
      </c>
      <c r="D82" s="2">
        <v>479300821</v>
      </c>
      <c r="E82" s="3">
        <f t="shared" ref="E82:E92" si="4">D82/10000000</f>
        <v>47.9300821</v>
      </c>
      <c r="F82" s="4">
        <f t="shared" ref="F82:F92" si="5">D82/C82</f>
        <v>3437.3265992541596</v>
      </c>
      <c r="G82" s="23">
        <f t="shared" ref="G82:G92" si="6">C82/SUM($C$57:$C$59, $C$82:$C$92)</f>
        <v>6.1680883703400941E-2</v>
      </c>
      <c r="H82" s="23">
        <f t="shared" ref="H82:H92" si="7">D82/SUM($D$57:$D$59,$D$82:$D$92)</f>
        <v>4.7684070282472825E-2</v>
      </c>
      <c r="J82"/>
      <c r="K82"/>
      <c r="L82"/>
      <c r="M82"/>
    </row>
    <row r="83" spans="2:13" x14ac:dyDescent="0.25">
      <c r="B83" s="19" t="s">
        <v>27</v>
      </c>
      <c r="C83" s="1">
        <v>50445</v>
      </c>
      <c r="D83" s="2">
        <v>200492864</v>
      </c>
      <c r="E83" s="3">
        <f>D83/10000000</f>
        <v>20.0492864</v>
      </c>
      <c r="F83" s="4">
        <f>D83/C83</f>
        <v>3974.4843691148776</v>
      </c>
      <c r="G83" s="23">
        <f t="shared" si="6"/>
        <v>2.2314200935298772E-2</v>
      </c>
      <c r="H83" s="23">
        <f t="shared" si="7"/>
        <v>1.9946378973780782E-2</v>
      </c>
      <c r="J83"/>
      <c r="K83"/>
      <c r="L83"/>
      <c r="M83"/>
    </row>
    <row r="84" spans="2:13" x14ac:dyDescent="0.25">
      <c r="B84" s="19" t="s">
        <v>25</v>
      </c>
      <c r="C84" s="1">
        <v>27488</v>
      </c>
      <c r="D84" s="2">
        <v>110394578</v>
      </c>
      <c r="E84" s="3">
        <f t="shared" si="4"/>
        <v>11.039457799999999</v>
      </c>
      <c r="F84" s="4">
        <f t="shared" si="5"/>
        <v>4016.1007712456344</v>
      </c>
      <c r="G84" s="23">
        <f t="shared" si="6"/>
        <v>1.2159237888977948E-2</v>
      </c>
      <c r="H84" s="23">
        <f t="shared" si="7"/>
        <v>1.0982795325017666E-2</v>
      </c>
      <c r="J84"/>
      <c r="K84"/>
      <c r="L84"/>
      <c r="M84"/>
    </row>
    <row r="85" spans="2:13" x14ac:dyDescent="0.25">
      <c r="B85" s="19" t="s">
        <v>21</v>
      </c>
      <c r="C85" s="1">
        <v>24689</v>
      </c>
      <c r="D85" s="2">
        <v>83511177</v>
      </c>
      <c r="E85" s="3">
        <f t="shared" si="4"/>
        <v>8.3511176999999996</v>
      </c>
      <c r="F85" s="4">
        <f t="shared" si="5"/>
        <v>3382.5256997043216</v>
      </c>
      <c r="G85" s="23">
        <f t="shared" si="6"/>
        <v>1.0921108274191522E-2</v>
      </c>
      <c r="H85" s="23">
        <f t="shared" si="7"/>
        <v>8.3082537291126989E-3</v>
      </c>
      <c r="J85"/>
      <c r="K85"/>
      <c r="L85"/>
      <c r="M85"/>
    </row>
    <row r="86" spans="2:13" x14ac:dyDescent="0.25">
      <c r="B86" s="19" t="s">
        <v>26</v>
      </c>
      <c r="C86" s="1">
        <v>24013</v>
      </c>
      <c r="D86" s="2">
        <v>82435983</v>
      </c>
      <c r="E86" s="3">
        <f t="shared" si="4"/>
        <v>8.2435983000000004</v>
      </c>
      <c r="F86" s="4">
        <f t="shared" si="5"/>
        <v>3432.9730979053011</v>
      </c>
      <c r="G86" s="23">
        <f t="shared" si="6"/>
        <v>1.0622081614814736E-2</v>
      </c>
      <c r="H86" s="23">
        <f t="shared" si="7"/>
        <v>8.2012861963713084E-3</v>
      </c>
      <c r="J86"/>
      <c r="K86"/>
      <c r="L86"/>
      <c r="M86"/>
    </row>
    <row r="87" spans="2:13" x14ac:dyDescent="0.25">
      <c r="B87" s="19" t="s">
        <v>24</v>
      </c>
      <c r="C87" s="1">
        <v>15525</v>
      </c>
      <c r="D87" s="2">
        <v>63738921</v>
      </c>
      <c r="E87" s="3">
        <f t="shared" si="4"/>
        <v>6.3738920999999999</v>
      </c>
      <c r="F87" s="4">
        <f t="shared" si="5"/>
        <v>4105.5665700483096</v>
      </c>
      <c r="G87" s="23">
        <f t="shared" si="6"/>
        <v>6.867439181693199E-3</v>
      </c>
      <c r="H87" s="23">
        <f t="shared" si="7"/>
        <v>6.341176679714019E-3</v>
      </c>
      <c r="J87"/>
      <c r="K87"/>
      <c r="L87"/>
      <c r="M87"/>
    </row>
    <row r="88" spans="2:13" x14ac:dyDescent="0.25">
      <c r="B88" s="19" t="s">
        <v>22</v>
      </c>
      <c r="C88" s="1">
        <v>15403</v>
      </c>
      <c r="D88" s="2">
        <v>37252829</v>
      </c>
      <c r="E88" s="3">
        <f t="shared" si="4"/>
        <v>3.7252828999999998</v>
      </c>
      <c r="F88" s="4">
        <f t="shared" si="5"/>
        <v>2418.5437252483284</v>
      </c>
      <c r="G88" s="23">
        <f t="shared" si="6"/>
        <v>6.813472831924015E-3</v>
      </c>
      <c r="H88" s="23">
        <f t="shared" si="7"/>
        <v>3.7061620561191192E-3</v>
      </c>
      <c r="J88"/>
      <c r="K88"/>
      <c r="L88"/>
      <c r="M88"/>
    </row>
    <row r="89" spans="2:13" x14ac:dyDescent="0.25">
      <c r="B89" s="19" t="s">
        <v>23</v>
      </c>
      <c r="C89" s="1">
        <v>14136</v>
      </c>
      <c r="D89" s="2">
        <v>27897925</v>
      </c>
      <c r="E89" s="3">
        <f t="shared" si="4"/>
        <v>2.7897924999999999</v>
      </c>
      <c r="F89" s="4">
        <f t="shared" si="5"/>
        <v>1973.5374221844934</v>
      </c>
      <c r="G89" s="23">
        <f t="shared" si="6"/>
        <v>6.2530190191571692E-3</v>
      </c>
      <c r="H89" s="23">
        <f t="shared" si="7"/>
        <v>2.7754732688746128E-3</v>
      </c>
      <c r="J89"/>
      <c r="K89"/>
      <c r="L89"/>
      <c r="M89"/>
    </row>
    <row r="90" spans="2:13" x14ac:dyDescent="0.25">
      <c r="B90" s="19" t="s">
        <v>19</v>
      </c>
      <c r="C90" s="1">
        <v>2355</v>
      </c>
      <c r="D90" s="2">
        <v>4173027</v>
      </c>
      <c r="E90" s="3">
        <f t="shared" si="4"/>
        <v>0.41730270000000003</v>
      </c>
      <c r="F90" s="4">
        <f t="shared" si="5"/>
        <v>1771.9859872611464</v>
      </c>
      <c r="G90" s="23">
        <f t="shared" si="6"/>
        <v>1.0417274893969393E-3</v>
      </c>
      <c r="H90" s="23">
        <f t="shared" si="7"/>
        <v>4.1516080098401656E-4</v>
      </c>
      <c r="J90"/>
      <c r="K90"/>
      <c r="L90"/>
      <c r="M90"/>
    </row>
    <row r="91" spans="2:13" x14ac:dyDescent="0.25">
      <c r="B91" s="19" t="s">
        <v>20</v>
      </c>
      <c r="C91" s="1">
        <v>1445</v>
      </c>
      <c r="D91" s="2">
        <v>40708</v>
      </c>
      <c r="E91" s="3">
        <f t="shared" si="4"/>
        <v>4.0708000000000003E-3</v>
      </c>
      <c r="F91" s="4">
        <f>D91/C91</f>
        <v>28.171626297577856</v>
      </c>
      <c r="G91" s="23">
        <f t="shared" si="6"/>
        <v>6.3919160177434281E-4</v>
      </c>
      <c r="H91" s="23">
        <f t="shared" si="7"/>
        <v>4.0499057126774751E-6</v>
      </c>
      <c r="J91"/>
      <c r="K91"/>
      <c r="L91"/>
      <c r="M91"/>
    </row>
    <row r="92" spans="2:13" x14ac:dyDescent="0.25">
      <c r="B92" s="19" t="s">
        <v>18</v>
      </c>
      <c r="C92" s="1">
        <v>424</v>
      </c>
      <c r="D92" s="2">
        <v>4107</v>
      </c>
      <c r="E92" s="3">
        <f t="shared" si="4"/>
        <v>4.1070000000000001E-4</v>
      </c>
      <c r="F92" s="4">
        <f t="shared" si="5"/>
        <v>9.6863207547169807</v>
      </c>
      <c r="G92" s="23">
        <f t="shared" si="6"/>
        <v>1.8755518280437464E-4</v>
      </c>
      <c r="H92" s="23">
        <f t="shared" si="7"/>
        <v>4.0859199081179103E-7</v>
      </c>
      <c r="J92"/>
      <c r="K92"/>
      <c r="L92"/>
      <c r="M92"/>
    </row>
    <row r="93" spans="2:13" s="12" customFormat="1" x14ac:dyDescent="0.25">
      <c r="F93" s="7"/>
    </row>
    <row r="94" spans="2:13" s="12" customFormat="1" x14ac:dyDescent="0.25">
      <c r="D94" s="5"/>
    </row>
    <row r="95" spans="2:13" s="12" customFormat="1" x14ac:dyDescent="0.25">
      <c r="D95" s="5"/>
    </row>
    <row r="96" spans="2:13" s="12" customFormat="1" x14ac:dyDescent="0.25">
      <c r="D96" s="5"/>
    </row>
    <row r="97" spans="2:20" s="12" customFormat="1" x14ac:dyDescent="0.25">
      <c r="D97" s="5"/>
    </row>
    <row r="98" spans="2:20" s="12" customFormat="1" x14ac:dyDescent="0.25"/>
    <row r="99" spans="2:20" s="12" customFormat="1" x14ac:dyDescent="0.25">
      <c r="D99" s="5"/>
    </row>
    <row r="100" spans="2:20" s="12" customFormat="1" x14ac:dyDescent="0.25">
      <c r="D100" s="5"/>
    </row>
    <row r="101" spans="2:20" s="12" customFormat="1" x14ac:dyDescent="0.25">
      <c r="D101" s="5"/>
    </row>
    <row r="102" spans="2:20" s="12" customFormat="1" x14ac:dyDescent="0.25">
      <c r="D102" s="5"/>
    </row>
    <row r="103" spans="2:20" s="12" customFormat="1" x14ac:dyDescent="0.25">
      <c r="D103" s="5"/>
    </row>
    <row r="104" spans="2:20" s="12" customFormat="1" x14ac:dyDescent="0.25">
      <c r="D104" s="5"/>
    </row>
    <row r="105" spans="2:20" s="12" customFormat="1" x14ac:dyDescent="0.25">
      <c r="D105" s="5"/>
    </row>
    <row r="106" spans="2:20" s="12" customFormat="1" x14ac:dyDescent="0.25">
      <c r="D106" s="5"/>
    </row>
    <row r="107" spans="2:20" s="12" customFormat="1" x14ac:dyDescent="0.25">
      <c r="D107" s="5"/>
    </row>
    <row r="108" spans="2:20" s="12" customFormat="1" x14ac:dyDescent="0.25">
      <c r="D108" s="5"/>
    </row>
    <row r="109" spans="2:20" s="12" customFormat="1" x14ac:dyDescent="0.25">
      <c r="D109" s="5"/>
    </row>
    <row r="110" spans="2:20" s="12" customFormat="1" ht="15.75" thickBot="1" x14ac:dyDescent="0.3">
      <c r="D110" s="5"/>
    </row>
    <row r="111" spans="2:20" s="12" customFormat="1" ht="19.5" thickBot="1" x14ac:dyDescent="0.35">
      <c r="B111" s="106" t="s">
        <v>32</v>
      </c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8"/>
    </row>
    <row r="112" spans="2:20" x14ac:dyDescent="0.25">
      <c r="E112" s="6"/>
      <c r="F112" s="7"/>
      <c r="J112"/>
      <c r="K112"/>
      <c r="L112"/>
      <c r="M112"/>
    </row>
    <row r="113" spans="2:21" x14ac:dyDescent="0.25">
      <c r="B113" s="15" t="s">
        <v>32</v>
      </c>
      <c r="C113" s="15" t="s">
        <v>1</v>
      </c>
      <c r="D113" s="16" t="s">
        <v>2</v>
      </c>
      <c r="E113" s="15" t="s">
        <v>3</v>
      </c>
      <c r="F113" s="15" t="s">
        <v>4</v>
      </c>
      <c r="G113" s="15" t="s">
        <v>5</v>
      </c>
      <c r="H113" s="15" t="s">
        <v>6</v>
      </c>
      <c r="J113"/>
      <c r="K113"/>
      <c r="L113"/>
      <c r="M113"/>
    </row>
    <row r="114" spans="2:21" x14ac:dyDescent="0.25">
      <c r="B114" s="19" t="s">
        <v>61</v>
      </c>
      <c r="C114" s="10">
        <v>201707</v>
      </c>
      <c r="D114" s="25">
        <v>350751768</v>
      </c>
      <c r="E114" s="3">
        <f t="shared" ref="E114:E123" si="8">D114/10000000</f>
        <v>35.075176800000001</v>
      </c>
      <c r="F114" s="4">
        <f t="shared" ref="F114:F123" si="9">D114/C114</f>
        <v>1738.9171818528857</v>
      </c>
      <c r="G114" s="22">
        <f t="shared" ref="G114:G124" si="10">C114/SUM($C$114:$C$124)</f>
        <v>8.9224512400759418E-2</v>
      </c>
      <c r="H114" s="22">
        <f>E114/SUM($E$114:$E$124)</f>
        <v>3.4895145645939971E-2</v>
      </c>
      <c r="J114"/>
      <c r="K114"/>
      <c r="L114"/>
      <c r="M114"/>
    </row>
    <row r="115" spans="2:21" x14ac:dyDescent="0.25">
      <c r="B115" s="19" t="s">
        <v>62</v>
      </c>
      <c r="C115" s="10">
        <v>212580</v>
      </c>
      <c r="D115" s="25">
        <v>497347333</v>
      </c>
      <c r="E115" s="3">
        <f t="shared" si="8"/>
        <v>49.734733300000002</v>
      </c>
      <c r="F115" s="4">
        <f t="shared" si="9"/>
        <v>2339.5772556214133</v>
      </c>
      <c r="G115" s="22">
        <f t="shared" si="10"/>
        <v>9.4034152737155569E-2</v>
      </c>
      <c r="H115" s="22">
        <f t="shared" ref="H115:H124" si="11">E115/SUM($E$114:$E$124)</f>
        <v>4.9479458708401459E-2</v>
      </c>
      <c r="J115"/>
      <c r="K115"/>
      <c r="L115"/>
      <c r="M115"/>
    </row>
    <row r="116" spans="2:21" x14ac:dyDescent="0.25">
      <c r="B116" s="19" t="s">
        <v>63</v>
      </c>
      <c r="C116" s="10">
        <v>242310</v>
      </c>
      <c r="D116" s="25">
        <v>663036750</v>
      </c>
      <c r="E116" s="3">
        <f t="shared" si="8"/>
        <v>66.303674999999998</v>
      </c>
      <c r="F116" s="4">
        <f t="shared" si="9"/>
        <v>2736.3160827039742</v>
      </c>
      <c r="G116" s="22">
        <f t="shared" si="10"/>
        <v>0.10718513288992457</v>
      </c>
      <c r="H116" s="22">
        <f t="shared" si="11"/>
        <v>6.5963356626218592E-2</v>
      </c>
      <c r="J116"/>
      <c r="K116"/>
      <c r="L116"/>
      <c r="M116"/>
    </row>
    <row r="117" spans="2:21" x14ac:dyDescent="0.25">
      <c r="B117" s="19" t="s">
        <v>64</v>
      </c>
      <c r="C117" s="10">
        <v>155677</v>
      </c>
      <c r="D117" s="25">
        <v>474817827</v>
      </c>
      <c r="E117" s="3">
        <f t="shared" si="8"/>
        <v>47.481782699999997</v>
      </c>
      <c r="F117" s="4">
        <f t="shared" si="9"/>
        <v>3050.0191229276002</v>
      </c>
      <c r="G117" s="22">
        <f t="shared" si="10"/>
        <v>6.8863274041124134E-2</v>
      </c>
      <c r="H117" s="22">
        <f t="shared" si="11"/>
        <v>4.723807187895266E-2</v>
      </c>
      <c r="J117"/>
      <c r="K117"/>
      <c r="L117"/>
      <c r="M117"/>
    </row>
    <row r="118" spans="2:21" x14ac:dyDescent="0.25">
      <c r="B118" s="19" t="s">
        <v>65</v>
      </c>
      <c r="C118" s="10">
        <v>260193</v>
      </c>
      <c r="D118" s="25">
        <v>908024120</v>
      </c>
      <c r="E118" s="3">
        <f t="shared" si="8"/>
        <v>90.802412000000004</v>
      </c>
      <c r="F118" s="4">
        <f t="shared" si="9"/>
        <v>3489.8099487687987</v>
      </c>
      <c r="G118" s="22">
        <f t="shared" si="10"/>
        <v>0.11509562660240248</v>
      </c>
      <c r="H118" s="22">
        <f t="shared" si="11"/>
        <v>9.0336348404169625E-2</v>
      </c>
      <c r="J118"/>
      <c r="K118"/>
      <c r="L118"/>
      <c r="M118"/>
    </row>
    <row r="119" spans="2:21" x14ac:dyDescent="0.25">
      <c r="B119" s="19" t="s">
        <v>66</v>
      </c>
      <c r="C119" s="10">
        <v>153069</v>
      </c>
      <c r="D119" s="25">
        <v>597684786</v>
      </c>
      <c r="E119" s="3">
        <f t="shared" si="8"/>
        <v>59.768478600000002</v>
      </c>
      <c r="F119" s="4">
        <f t="shared" si="9"/>
        <v>3904.675577680654</v>
      </c>
      <c r="G119" s="22">
        <f t="shared" si="10"/>
        <v>6.7709632728025521E-2</v>
      </c>
      <c r="H119" s="22">
        <f t="shared" si="11"/>
        <v>5.9461703576737107E-2</v>
      </c>
      <c r="J119"/>
      <c r="K119"/>
      <c r="L119"/>
      <c r="M119"/>
    </row>
    <row r="120" spans="2:21" x14ac:dyDescent="0.25">
      <c r="B120" s="19" t="s">
        <v>67</v>
      </c>
      <c r="C120" s="10">
        <v>219633</v>
      </c>
      <c r="D120" s="25">
        <v>946567050</v>
      </c>
      <c r="E120" s="3">
        <f t="shared" si="8"/>
        <v>94.656705000000002</v>
      </c>
      <c r="F120" s="4">
        <f t="shared" si="9"/>
        <v>4309.7669749081424</v>
      </c>
      <c r="G120" s="22">
        <f t="shared" si="10"/>
        <v>9.7154027039795324E-2</v>
      </c>
      <c r="H120" s="22">
        <f t="shared" si="11"/>
        <v>9.4170858387227691E-2</v>
      </c>
      <c r="J120"/>
      <c r="K120"/>
      <c r="L120"/>
      <c r="M120"/>
    </row>
    <row r="121" spans="2:21" x14ac:dyDescent="0.25">
      <c r="B121" s="19" t="s">
        <v>68</v>
      </c>
      <c r="C121" s="10">
        <v>225614</v>
      </c>
      <c r="D121" s="25">
        <v>1099204415</v>
      </c>
      <c r="E121" s="3">
        <f t="shared" si="8"/>
        <v>109.9204415</v>
      </c>
      <c r="F121" s="4">
        <f t="shared" si="9"/>
        <v>4872.057651564176</v>
      </c>
      <c r="G121" s="22">
        <f t="shared" si="10"/>
        <v>9.9799705219873067E-2</v>
      </c>
      <c r="H121" s="22">
        <f t="shared" si="11"/>
        <v>0.1093562503613246</v>
      </c>
      <c r="J121"/>
      <c r="K121"/>
      <c r="L121"/>
      <c r="M121"/>
    </row>
    <row r="122" spans="2:21" x14ac:dyDescent="0.25">
      <c r="B122" s="19" t="s">
        <v>69</v>
      </c>
      <c r="C122" s="10">
        <v>264551</v>
      </c>
      <c r="D122" s="25">
        <v>1549972547</v>
      </c>
      <c r="E122" s="3">
        <f t="shared" si="8"/>
        <v>154.99725470000001</v>
      </c>
      <c r="F122" s="4">
        <f t="shared" si="9"/>
        <v>5858.8799399737673</v>
      </c>
      <c r="G122" s="22">
        <f t="shared" si="10"/>
        <v>0.11702337539169838</v>
      </c>
      <c r="H122" s="22">
        <f t="shared" si="11"/>
        <v>0.15420169678167819</v>
      </c>
      <c r="J122"/>
      <c r="K122"/>
      <c r="L122"/>
      <c r="M122"/>
    </row>
    <row r="123" spans="2:21" x14ac:dyDescent="0.25">
      <c r="B123" s="26" t="s">
        <v>70</v>
      </c>
      <c r="C123" s="27">
        <v>325330</v>
      </c>
      <c r="D123" s="28">
        <v>2964185438</v>
      </c>
      <c r="E123" s="29">
        <f t="shared" si="8"/>
        <v>296.41854380000001</v>
      </c>
      <c r="F123" s="30">
        <f t="shared" si="9"/>
        <v>9111.3190852365296</v>
      </c>
      <c r="G123" s="22">
        <f t="shared" si="10"/>
        <v>0.14390879156072453</v>
      </c>
      <c r="H123" s="22">
        <f t="shared" si="11"/>
        <v>0.29489710962935006</v>
      </c>
      <c r="J123"/>
      <c r="K123"/>
      <c r="L123"/>
      <c r="M123"/>
    </row>
    <row r="124" spans="2:21" s="12" customFormat="1" x14ac:dyDescent="0.25">
      <c r="B124" s="19" t="s">
        <v>93</v>
      </c>
      <c r="C124" s="31">
        <v>4</v>
      </c>
      <c r="D124" s="32">
        <v>0</v>
      </c>
      <c r="E124" s="3">
        <f>D124/10000000</f>
        <v>0</v>
      </c>
      <c r="F124" s="4">
        <f>D124/C124</f>
        <v>0</v>
      </c>
      <c r="G124" s="22">
        <f t="shared" si="10"/>
        <v>1.7693885170224022E-6</v>
      </c>
      <c r="H124" s="22">
        <f t="shared" si="11"/>
        <v>0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2:21" s="12" customFormat="1" x14ac:dyDescent="0.25">
      <c r="D125" s="5"/>
    </row>
    <row r="126" spans="2:21" s="12" customFormat="1" x14ac:dyDescent="0.25">
      <c r="D126" s="5"/>
    </row>
    <row r="127" spans="2:21" s="12" customFormat="1" x14ac:dyDescent="0.25">
      <c r="D127" s="5"/>
    </row>
    <row r="128" spans="2:21" s="12" customFormat="1" x14ac:dyDescent="0.25">
      <c r="D128" s="5"/>
    </row>
    <row r="129" spans="2:21" s="12" customFormat="1" x14ac:dyDescent="0.25"/>
    <row r="130" spans="2:21" s="12" customFormat="1" x14ac:dyDescent="0.25">
      <c r="D130" s="5"/>
    </row>
    <row r="131" spans="2:21" s="12" customFormat="1" x14ac:dyDescent="0.25">
      <c r="D131" s="5"/>
    </row>
    <row r="132" spans="2:21" s="12" customFormat="1" x14ac:dyDescent="0.25">
      <c r="D132" s="5"/>
    </row>
    <row r="133" spans="2:21" s="12" customFormat="1" x14ac:dyDescent="0.25">
      <c r="D133" s="5"/>
    </row>
    <row r="134" spans="2:21" s="12" customFormat="1" x14ac:dyDescent="0.25">
      <c r="D134" s="5"/>
    </row>
    <row r="135" spans="2:21" s="12" customFormat="1" x14ac:dyDescent="0.25">
      <c r="D135" s="5"/>
    </row>
    <row r="136" spans="2:21" s="12" customFormat="1" x14ac:dyDescent="0.25">
      <c r="D136" s="5"/>
    </row>
    <row r="137" spans="2:21" s="12" customFormat="1" x14ac:dyDescent="0.25">
      <c r="D137" s="5"/>
    </row>
    <row r="138" spans="2:21" s="12" customFormat="1" x14ac:dyDescent="0.25">
      <c r="D138" s="5"/>
    </row>
    <row r="139" spans="2:21" s="12" customFormat="1" x14ac:dyDescent="0.25">
      <c r="D139" s="5"/>
    </row>
    <row r="140" spans="2:21" s="12" customFormat="1" x14ac:dyDescent="0.25">
      <c r="D140" s="5"/>
    </row>
    <row r="141" spans="2:21" s="12" customFormat="1" x14ac:dyDescent="0.25">
      <c r="D141" s="5"/>
      <c r="E141" s="6"/>
      <c r="F141" s="7"/>
    </row>
    <row r="142" spans="2:21" s="12" customFormat="1" ht="15.75" thickBot="1" x14ac:dyDescent="0.3">
      <c r="D142" s="5"/>
      <c r="E142" s="6"/>
      <c r="F142" s="7"/>
    </row>
    <row r="143" spans="2:21" s="12" customFormat="1" ht="19.5" thickBot="1" x14ac:dyDescent="0.35">
      <c r="B143" s="106" t="s">
        <v>98</v>
      </c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8"/>
    </row>
    <row r="144" spans="2:21" s="12" customFormat="1" x14ac:dyDescent="0.25">
      <c r="B144"/>
      <c r="C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2:21" s="12" customFormat="1" x14ac:dyDescent="0.25">
      <c r="B145" s="15" t="s">
        <v>35</v>
      </c>
      <c r="C145" s="15" t="s">
        <v>1</v>
      </c>
      <c r="D145" s="16" t="s">
        <v>2</v>
      </c>
      <c r="E145" s="15" t="s">
        <v>3</v>
      </c>
      <c r="F145" s="15" t="s">
        <v>4</v>
      </c>
      <c r="G145" s="15" t="s">
        <v>5</v>
      </c>
      <c r="H145" s="15" t="s">
        <v>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2:21" s="12" customFormat="1" x14ac:dyDescent="0.25">
      <c r="B146" s="19" t="s">
        <v>71</v>
      </c>
      <c r="C146" s="10">
        <v>656597</v>
      </c>
      <c r="D146" s="33">
        <v>1511135853</v>
      </c>
      <c r="E146" s="3">
        <f>D146/10000000</f>
        <v>151.11358530000001</v>
      </c>
      <c r="F146" s="4">
        <f>D146/C146</f>
        <v>2301.4662768791209</v>
      </c>
      <c r="G146" s="22">
        <f>C146/SUM($C$146:$C$150)</f>
        <v>0.29044379802783954</v>
      </c>
      <c r="H146" s="22">
        <f>D146/SUM($D$146:$D$150)</f>
        <v>0.15033796110475031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2:21" s="12" customFormat="1" x14ac:dyDescent="0.25">
      <c r="B147" s="19" t="s">
        <v>72</v>
      </c>
      <c r="C147" s="10">
        <v>1065582</v>
      </c>
      <c r="D147" s="33">
        <v>4305069132</v>
      </c>
      <c r="E147" s="3">
        <f>D147/10000000</f>
        <v>430.50691319999999</v>
      </c>
      <c r="F147" s="4">
        <f>D147/C147</f>
        <v>4040.1105987150686</v>
      </c>
      <c r="G147" s="22">
        <f>C147/SUM($C$146:$C$150)</f>
        <v>0.47135713868644136</v>
      </c>
      <c r="H147" s="22">
        <f>D147/SUM($D$146:$D$150)</f>
        <v>0.42829724040693329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2:21" s="12" customFormat="1" x14ac:dyDescent="0.25">
      <c r="B148" s="19" t="s">
        <v>73</v>
      </c>
      <c r="C148" s="10">
        <v>337906</v>
      </c>
      <c r="D148" s="33">
        <v>2182887519</v>
      </c>
      <c r="E148" s="3">
        <f>D148/10000000</f>
        <v>218.28875189999999</v>
      </c>
      <c r="F148" s="4">
        <f>D148/C148</f>
        <v>6460.0436778275616</v>
      </c>
      <c r="G148" s="22">
        <f>C148/SUM($C$146:$C$150)</f>
        <v>0.14947174905824295</v>
      </c>
      <c r="H148" s="22">
        <f>D148/SUM($D$146:$D$150)</f>
        <v>0.21716833617305945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2:21" x14ac:dyDescent="0.25">
      <c r="B149" s="26" t="s">
        <v>74</v>
      </c>
      <c r="C149" s="27">
        <v>200579</v>
      </c>
      <c r="D149" s="34">
        <v>2052499535</v>
      </c>
      <c r="E149" s="29">
        <f>D149/10000000</f>
        <v>205.2499535</v>
      </c>
      <c r="F149" s="30">
        <f>D149/C149</f>
        <v>10232.873506199552</v>
      </c>
      <c r="G149" s="22">
        <f>C149/SUM($C$146:$C$150)</f>
        <v>8.87255448389591E-2</v>
      </c>
      <c r="H149" s="22">
        <f>D149/SUM($D$146:$D$150)</f>
        <v>0.20419646231525693</v>
      </c>
      <c r="J149"/>
      <c r="K149"/>
      <c r="L149"/>
      <c r="M149"/>
    </row>
    <row r="150" spans="2:21" s="12" customFormat="1" x14ac:dyDescent="0.25">
      <c r="B150" s="19" t="s">
        <v>93</v>
      </c>
      <c r="C150" s="11">
        <v>4</v>
      </c>
      <c r="D150" s="33">
        <v>0</v>
      </c>
      <c r="E150" s="3">
        <f>D150/10000000</f>
        <v>0</v>
      </c>
      <c r="F150" s="4">
        <f>D150/C150</f>
        <v>0</v>
      </c>
      <c r="G150" s="22">
        <f>C150/SUM($C$146:$C$150)</f>
        <v>1.7693885170224022E-6</v>
      </c>
      <c r="H150" s="22">
        <f>D150/SUM($D$146:$D$150)</f>
        <v>0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2:21" s="12" customFormat="1" x14ac:dyDescent="0.25">
      <c r="D151" s="5"/>
    </row>
    <row r="152" spans="2:21" s="12" customFormat="1" x14ac:dyDescent="0.25">
      <c r="D152" s="5"/>
    </row>
    <row r="153" spans="2:21" s="12" customFormat="1" x14ac:dyDescent="0.25">
      <c r="D153" s="5"/>
    </row>
    <row r="154" spans="2:21" s="12" customFormat="1" x14ac:dyDescent="0.25">
      <c r="D154" s="5"/>
    </row>
    <row r="155" spans="2:21" s="12" customFormat="1" x14ac:dyDescent="0.25"/>
    <row r="156" spans="2:21" s="12" customFormat="1" x14ac:dyDescent="0.25">
      <c r="D156" s="5"/>
    </row>
    <row r="157" spans="2:21" s="12" customFormat="1" x14ac:dyDescent="0.25">
      <c r="D157" s="5"/>
    </row>
    <row r="158" spans="2:21" s="12" customFormat="1" x14ac:dyDescent="0.25">
      <c r="D158" s="5"/>
    </row>
    <row r="159" spans="2:21" s="12" customFormat="1" x14ac:dyDescent="0.25">
      <c r="D159" s="5"/>
    </row>
    <row r="160" spans="2:21" s="12" customFormat="1" x14ac:dyDescent="0.25">
      <c r="D160" s="5"/>
    </row>
    <row r="161" spans="2:21" s="12" customFormat="1" x14ac:dyDescent="0.25">
      <c r="D161" s="5"/>
    </row>
    <row r="162" spans="2:21" s="12" customFormat="1" x14ac:dyDescent="0.25">
      <c r="D162" s="5"/>
    </row>
    <row r="163" spans="2:21" s="12" customFormat="1" x14ac:dyDescent="0.25">
      <c r="D163" s="5"/>
    </row>
    <row r="164" spans="2:21" s="12" customFormat="1" x14ac:dyDescent="0.25">
      <c r="D164" s="5"/>
    </row>
    <row r="165" spans="2:21" s="12" customFormat="1" x14ac:dyDescent="0.25">
      <c r="D165" s="5"/>
    </row>
    <row r="166" spans="2:21" s="12" customFormat="1" x14ac:dyDescent="0.25">
      <c r="D166" s="5"/>
    </row>
    <row r="167" spans="2:21" s="12" customFormat="1" x14ac:dyDescent="0.25">
      <c r="D167" s="5"/>
      <c r="E167" s="6"/>
      <c r="F167" s="7"/>
    </row>
    <row r="168" spans="2:21" s="12" customFormat="1" ht="15.75" thickBot="1" x14ac:dyDescent="0.3">
      <c r="D168" s="5"/>
      <c r="E168" s="6"/>
      <c r="F168" s="7"/>
    </row>
    <row r="169" spans="2:21" s="12" customFormat="1" ht="19.5" thickBot="1" x14ac:dyDescent="0.35">
      <c r="B169" s="106" t="s">
        <v>100</v>
      </c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8"/>
    </row>
    <row r="170" spans="2:21" s="12" customFormat="1" x14ac:dyDescent="0.25">
      <c r="B170"/>
      <c r="C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2:21" x14ac:dyDescent="0.25">
      <c r="B171" s="15" t="s">
        <v>33</v>
      </c>
      <c r="C171" s="15" t="s">
        <v>1</v>
      </c>
      <c r="D171" s="16" t="s">
        <v>2</v>
      </c>
      <c r="E171" s="15" t="s">
        <v>3</v>
      </c>
      <c r="F171" s="15" t="s">
        <v>4</v>
      </c>
      <c r="G171" s="15" t="s">
        <v>5</v>
      </c>
      <c r="H171" s="15" t="s">
        <v>6</v>
      </c>
      <c r="J171"/>
      <c r="K171"/>
      <c r="L171"/>
      <c r="M171"/>
    </row>
    <row r="172" spans="2:21" x14ac:dyDescent="0.25">
      <c r="B172" s="20" t="s">
        <v>76</v>
      </c>
      <c r="C172" s="10">
        <v>295174</v>
      </c>
      <c r="D172" s="2">
        <v>1436985697</v>
      </c>
      <c r="E172" s="3">
        <f t="shared" ref="E172:E181" si="12">D172/10000000</f>
        <v>143.69856970000001</v>
      </c>
      <c r="F172" s="4">
        <f t="shared" ref="F172:F181" si="13">D172/C172</f>
        <v>4868.2665038248624</v>
      </c>
      <c r="G172" s="22">
        <f t="shared" ref="G172:G181" si="14">C172/SUM($C$172:$C$181)</f>
        <v>0.13056937153089263</v>
      </c>
      <c r="H172" s="22">
        <f>D172/SUM($D$172:$D$181)</f>
        <v>0.14296100479797885</v>
      </c>
      <c r="J172"/>
      <c r="K172"/>
      <c r="L172"/>
      <c r="M172"/>
    </row>
    <row r="173" spans="2:21" x14ac:dyDescent="0.25">
      <c r="B173" s="19" t="s">
        <v>77</v>
      </c>
      <c r="C173" s="10">
        <v>232945</v>
      </c>
      <c r="D173" s="2">
        <v>787034464</v>
      </c>
      <c r="E173" s="3">
        <f t="shared" si="12"/>
        <v>78.703446400000004</v>
      </c>
      <c r="F173" s="4">
        <f t="shared" si="13"/>
        <v>3378.6278477752257</v>
      </c>
      <c r="G173" s="22">
        <f t="shared" si="14"/>
        <v>0.10304255202444587</v>
      </c>
      <c r="H173" s="22">
        <f>D173/SUM($D$172:$D$181)</f>
        <v>7.8299483438824174E-2</v>
      </c>
      <c r="J173"/>
      <c r="K173"/>
      <c r="L173"/>
      <c r="M173"/>
    </row>
    <row r="174" spans="2:21" x14ac:dyDescent="0.25">
      <c r="B174" s="19" t="s">
        <v>75</v>
      </c>
      <c r="C174" s="10">
        <v>311315</v>
      </c>
      <c r="D174" s="2">
        <v>1588710610</v>
      </c>
      <c r="E174" s="3">
        <f t="shared" si="12"/>
        <v>158.871061</v>
      </c>
      <c r="F174" s="4">
        <f t="shared" si="13"/>
        <v>5103.2253826510123</v>
      </c>
      <c r="G174" s="22">
        <f t="shared" si="14"/>
        <v>0.1377092965442073</v>
      </c>
      <c r="H174" s="22">
        <f>D174/SUM($D$172:$D$181)</f>
        <v>0.15805561990837957</v>
      </c>
      <c r="J174"/>
      <c r="K174"/>
      <c r="L174"/>
      <c r="M174"/>
    </row>
    <row r="175" spans="2:21" x14ac:dyDescent="0.25">
      <c r="B175" s="19" t="s">
        <v>78</v>
      </c>
      <c r="C175" s="10">
        <v>207467</v>
      </c>
      <c r="D175" s="2">
        <v>904796921</v>
      </c>
      <c r="E175" s="3">
        <f t="shared" si="12"/>
        <v>90.479692099999994</v>
      </c>
      <c r="F175" s="4">
        <f t="shared" si="13"/>
        <v>4361.1606713356823</v>
      </c>
      <c r="G175" s="22">
        <f t="shared" si="14"/>
        <v>9.1772431865271675E-2</v>
      </c>
      <c r="H175" s="22">
        <f>D175/SUM($D$172:$D$181)</f>
        <v>9.00152849359067E-2</v>
      </c>
      <c r="J175"/>
      <c r="K175"/>
      <c r="L175"/>
      <c r="M175"/>
    </row>
    <row r="176" spans="2:21" x14ac:dyDescent="0.25">
      <c r="B176" s="19" t="s">
        <v>79</v>
      </c>
      <c r="C176" s="10">
        <v>184832</v>
      </c>
      <c r="D176" s="2">
        <v>673839264</v>
      </c>
      <c r="E176" s="3">
        <f t="shared" si="12"/>
        <v>67.383926400000007</v>
      </c>
      <c r="F176" s="4">
        <f t="shared" si="13"/>
        <v>3645.6850761772853</v>
      </c>
      <c r="G176" s="22">
        <f t="shared" si="14"/>
        <v>8.1759904594571164E-2</v>
      </c>
      <c r="H176" s="22">
        <f>D176/SUM($D$172:$D$181)</f>
        <v>6.7038063395401026E-2</v>
      </c>
      <c r="J176"/>
      <c r="K176"/>
      <c r="L176"/>
      <c r="M176"/>
    </row>
    <row r="177" spans="2:13" x14ac:dyDescent="0.25">
      <c r="B177" s="19" t="s">
        <v>80</v>
      </c>
      <c r="C177" s="10">
        <v>194719</v>
      </c>
      <c r="D177" s="2">
        <v>717387306</v>
      </c>
      <c r="E177" s="3">
        <f t="shared" si="12"/>
        <v>71.738730599999997</v>
      </c>
      <c r="F177" s="4">
        <f t="shared" si="13"/>
        <v>3684.218314596932</v>
      </c>
      <c r="G177" s="22">
        <f t="shared" si="14"/>
        <v>8.6133390661521286E-2</v>
      </c>
      <c r="H177" s="22">
        <v>0.01</v>
      </c>
      <c r="J177"/>
      <c r="K177"/>
      <c r="L177"/>
      <c r="M177"/>
    </row>
    <row r="178" spans="2:13" x14ac:dyDescent="0.25">
      <c r="B178" s="19" t="s">
        <v>81</v>
      </c>
      <c r="C178" s="10">
        <v>211908</v>
      </c>
      <c r="D178" s="2">
        <v>1103931246</v>
      </c>
      <c r="E178" s="3">
        <f t="shared" si="12"/>
        <v>110.39312459999999</v>
      </c>
      <c r="F178" s="4">
        <f t="shared" si="13"/>
        <v>5209.4835777790358</v>
      </c>
      <c r="G178" s="22">
        <f t="shared" si="14"/>
        <v>9.3736895466295808E-2</v>
      </c>
      <c r="H178" s="22">
        <f>D178/SUM($D$172:$D$181)</f>
        <v>0.10982650731007573</v>
      </c>
      <c r="J178"/>
      <c r="K178"/>
      <c r="L178"/>
      <c r="M178"/>
    </row>
    <row r="179" spans="2:13" x14ac:dyDescent="0.25">
      <c r="B179" s="19" t="s">
        <v>82</v>
      </c>
      <c r="C179" s="10">
        <v>197453</v>
      </c>
      <c r="D179" s="2">
        <v>850668582</v>
      </c>
      <c r="E179" s="3">
        <f t="shared" si="12"/>
        <v>85.066858199999999</v>
      </c>
      <c r="F179" s="4">
        <f t="shared" si="13"/>
        <v>4308.2079380915966</v>
      </c>
      <c r="G179" s="22">
        <f t="shared" si="14"/>
        <v>8.7342767712906097E-2</v>
      </c>
      <c r="H179" s="22">
        <f>D179/SUM($D$172:$D$181)</f>
        <v>8.4630233611011282E-2</v>
      </c>
      <c r="J179"/>
      <c r="K179"/>
      <c r="L179"/>
      <c r="M179"/>
    </row>
    <row r="180" spans="2:13" x14ac:dyDescent="0.25">
      <c r="B180" s="19" t="s">
        <v>83</v>
      </c>
      <c r="C180" s="10">
        <v>173227</v>
      </c>
      <c r="D180" s="2">
        <v>686362207</v>
      </c>
      <c r="E180" s="3">
        <f t="shared" si="12"/>
        <v>68.636220699999996</v>
      </c>
      <c r="F180" s="4">
        <f t="shared" si="13"/>
        <v>3962.2126285163399</v>
      </c>
      <c r="G180" s="22">
        <f t="shared" si="14"/>
        <v>7.6626466159559911E-2</v>
      </c>
      <c r="H180" s="22">
        <f>D180/SUM($D$172:$D$181)</f>
        <v>6.8283930016095604E-2</v>
      </c>
      <c r="J180"/>
      <c r="K180"/>
      <c r="L180"/>
      <c r="M180"/>
    </row>
    <row r="181" spans="2:13" x14ac:dyDescent="0.25">
      <c r="B181" s="19" t="s">
        <v>88</v>
      </c>
      <c r="C181" s="10">
        <v>251628</v>
      </c>
      <c r="D181" s="2">
        <v>1301875737</v>
      </c>
      <c r="E181" s="3">
        <f t="shared" si="12"/>
        <v>130.1875737</v>
      </c>
      <c r="F181" s="4">
        <f t="shared" si="13"/>
        <v>5173.8110901807431</v>
      </c>
      <c r="G181" s="22">
        <f t="shared" si="14"/>
        <v>0.11130692344032826</v>
      </c>
      <c r="H181" s="22">
        <f>D181/SUM($D$172:$D$181)</f>
        <v>0.12951935699303571</v>
      </c>
      <c r="J181"/>
      <c r="K181"/>
      <c r="L181"/>
      <c r="M181"/>
    </row>
    <row r="182" spans="2:13" s="12" customFormat="1" x14ac:dyDescent="0.25">
      <c r="D182" s="5"/>
    </row>
    <row r="183" spans="2:13" s="12" customFormat="1" x14ac:dyDescent="0.25">
      <c r="D183" s="5"/>
    </row>
    <row r="184" spans="2:13" s="12" customFormat="1" x14ac:dyDescent="0.25">
      <c r="D184" s="5"/>
    </row>
    <row r="185" spans="2:13" s="12" customFormat="1" x14ac:dyDescent="0.25">
      <c r="D185" s="5"/>
    </row>
    <row r="186" spans="2:13" s="12" customFormat="1" x14ac:dyDescent="0.25"/>
    <row r="187" spans="2:13" s="12" customFormat="1" x14ac:dyDescent="0.25">
      <c r="D187" s="5"/>
    </row>
    <row r="188" spans="2:13" s="12" customFormat="1" x14ac:dyDescent="0.25">
      <c r="D188" s="5"/>
    </row>
    <row r="189" spans="2:13" s="12" customFormat="1" x14ac:dyDescent="0.25">
      <c r="D189" s="5"/>
    </row>
    <row r="190" spans="2:13" s="12" customFormat="1" x14ac:dyDescent="0.25">
      <c r="D190" s="5"/>
    </row>
    <row r="191" spans="2:13" s="12" customFormat="1" x14ac:dyDescent="0.25">
      <c r="D191" s="5"/>
    </row>
    <row r="192" spans="2:13" s="12" customFormat="1" x14ac:dyDescent="0.25">
      <c r="D192" s="5"/>
    </row>
    <row r="193" spans="2:20" s="12" customFormat="1" x14ac:dyDescent="0.25">
      <c r="D193" s="5"/>
    </row>
    <row r="194" spans="2:20" s="12" customFormat="1" x14ac:dyDescent="0.25">
      <c r="D194" s="5"/>
    </row>
    <row r="195" spans="2:20" s="12" customFormat="1" x14ac:dyDescent="0.25">
      <c r="D195" s="5"/>
    </row>
    <row r="196" spans="2:20" s="12" customFormat="1" x14ac:dyDescent="0.25">
      <c r="D196" s="5"/>
    </row>
    <row r="197" spans="2:20" s="12" customFormat="1" x14ac:dyDescent="0.25">
      <c r="D197" s="5"/>
    </row>
    <row r="198" spans="2:20" s="12" customFormat="1" x14ac:dyDescent="0.25">
      <c r="D198" s="5"/>
      <c r="E198" s="6"/>
      <c r="F198" s="7"/>
    </row>
    <row r="199" spans="2:20" s="12" customFormat="1" ht="15.75" thickBot="1" x14ac:dyDescent="0.3">
      <c r="D199" s="5"/>
      <c r="E199" s="6"/>
      <c r="F199" s="7"/>
    </row>
    <row r="200" spans="2:20" s="12" customFormat="1" ht="19.5" thickBot="1" x14ac:dyDescent="0.35">
      <c r="B200" s="106" t="s">
        <v>101</v>
      </c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8"/>
    </row>
    <row r="201" spans="2:20" x14ac:dyDescent="0.25">
      <c r="D201" s="12"/>
      <c r="E201" s="6"/>
      <c r="F201" s="7"/>
      <c r="J201"/>
      <c r="K201"/>
      <c r="L201"/>
      <c r="M201"/>
    </row>
    <row r="202" spans="2:20" x14ac:dyDescent="0.25">
      <c r="B202" s="15" t="s">
        <v>34</v>
      </c>
      <c r="C202" s="15" t="s">
        <v>1</v>
      </c>
      <c r="D202" s="16" t="s">
        <v>2</v>
      </c>
      <c r="E202" s="15" t="s">
        <v>3</v>
      </c>
      <c r="F202" s="15" t="s">
        <v>4</v>
      </c>
      <c r="G202" s="15" t="s">
        <v>5</v>
      </c>
      <c r="H202" s="15" t="s">
        <v>6</v>
      </c>
      <c r="J202"/>
      <c r="K202"/>
      <c r="L202"/>
      <c r="M202"/>
    </row>
    <row r="203" spans="2:20" x14ac:dyDescent="0.25">
      <c r="B203" s="19" t="s">
        <v>86</v>
      </c>
      <c r="C203" s="10">
        <v>650690</v>
      </c>
      <c r="D203" s="2">
        <v>2816165477</v>
      </c>
      <c r="E203" s="3">
        <f>D203/10000000</f>
        <v>281.61654770000001</v>
      </c>
      <c r="F203" s="4">
        <f>D203/C203</f>
        <v>4327.967967849514</v>
      </c>
      <c r="G203" s="22">
        <f>C203/SUM($C$203:$C$207)</f>
        <v>0.28783085353532673</v>
      </c>
      <c r="H203" s="22">
        <f>D203/SUM($D$203:$D$207)</f>
        <v>0.2801710879583551</v>
      </c>
      <c r="J203"/>
      <c r="K203"/>
      <c r="L203"/>
      <c r="M203"/>
    </row>
    <row r="204" spans="2:20" x14ac:dyDescent="0.25">
      <c r="B204" s="19" t="s">
        <v>84</v>
      </c>
      <c r="C204" s="10">
        <v>925167</v>
      </c>
      <c r="D204" s="2">
        <v>3950040009</v>
      </c>
      <c r="E204" s="3">
        <f>D204/10000000</f>
        <v>395.00400089999999</v>
      </c>
      <c r="F204" s="4">
        <f>D204/C204</f>
        <v>4269.5426976967401</v>
      </c>
      <c r="G204" s="22">
        <f t="shared" ref="G204:G207" si="15">C204/SUM($C$203:$C$207)</f>
        <v>0.4092449665320162</v>
      </c>
      <c r="H204" s="22">
        <f>D204/SUM($D$203:$D$207)</f>
        <v>0.39297655476534371</v>
      </c>
      <c r="J204"/>
      <c r="K204"/>
      <c r="L204"/>
      <c r="M204"/>
    </row>
    <row r="205" spans="2:20" x14ac:dyDescent="0.25">
      <c r="B205" s="19" t="s">
        <v>85</v>
      </c>
      <c r="C205" s="10">
        <v>507001</v>
      </c>
      <c r="D205" s="2">
        <v>2347579137</v>
      </c>
      <c r="E205" s="3">
        <f>D205/10000000</f>
        <v>234.75791369999999</v>
      </c>
      <c r="F205" s="4">
        <f>D205/C205</f>
        <v>4630.3244707604126</v>
      </c>
      <c r="G205" s="22">
        <f t="shared" si="15"/>
        <v>0.22427043687971873</v>
      </c>
      <c r="H205" s="22">
        <f>D205/SUM($D$203:$D$207)</f>
        <v>0.23355296634851347</v>
      </c>
      <c r="J205"/>
      <c r="K205"/>
      <c r="L205"/>
      <c r="M205"/>
    </row>
    <row r="206" spans="2:20" x14ac:dyDescent="0.25">
      <c r="B206" s="19" t="s">
        <v>91</v>
      </c>
      <c r="C206" s="10">
        <v>128737</v>
      </c>
      <c r="D206" s="2">
        <v>591147139</v>
      </c>
      <c r="E206" s="3">
        <f>D206/10000000</f>
        <v>59.114713899999998</v>
      </c>
      <c r="F206" s="4">
        <f>D206/C206</f>
        <v>4591.8977372472564</v>
      </c>
      <c r="G206" s="22">
        <f t="shared" si="15"/>
        <v>5.6946442378978251E-2</v>
      </c>
      <c r="H206" s="22">
        <f>D206/SUM($D$203:$D$207)</f>
        <v>5.8811294446210194E-2</v>
      </c>
      <c r="J206"/>
      <c r="K206"/>
      <c r="L206"/>
      <c r="M206"/>
    </row>
    <row r="207" spans="2:20" x14ac:dyDescent="0.25">
      <c r="B207" s="19" t="s">
        <v>92</v>
      </c>
      <c r="C207" s="10">
        <v>49073</v>
      </c>
      <c r="D207" s="2">
        <v>346660276</v>
      </c>
      <c r="E207" s="3">
        <f>D207/10000000</f>
        <v>34.6660276</v>
      </c>
      <c r="F207" s="4">
        <f>D207/C207</f>
        <v>7064.1753306298779</v>
      </c>
      <c r="G207" s="22">
        <f t="shared" si="15"/>
        <v>2.1707300673960084E-2</v>
      </c>
      <c r="H207" s="22">
        <f>D207/SUM($D$203:$D$207)</f>
        <v>3.4488096481577482E-2</v>
      </c>
      <c r="J207"/>
      <c r="K207"/>
      <c r="L207"/>
      <c r="M207"/>
    </row>
    <row r="208" spans="2:20" x14ac:dyDescent="0.25">
      <c r="D208" s="12"/>
      <c r="E208" s="6"/>
      <c r="F208" s="7"/>
      <c r="J208"/>
      <c r="K208"/>
      <c r="L208"/>
      <c r="M208"/>
    </row>
    <row r="209" spans="4:13" x14ac:dyDescent="0.25">
      <c r="D209"/>
      <c r="F209" s="7"/>
      <c r="J209"/>
      <c r="K209"/>
      <c r="L209"/>
      <c r="M209"/>
    </row>
    <row r="210" spans="4:13" x14ac:dyDescent="0.25">
      <c r="K210"/>
      <c r="L210"/>
      <c r="M210"/>
    </row>
    <row r="214" spans="4:13" x14ac:dyDescent="0.25">
      <c r="D214"/>
    </row>
  </sheetData>
  <sortState xmlns:xlrd2="http://schemas.microsoft.com/office/spreadsheetml/2017/richdata2" ref="J57:K89">
    <sortCondition descending="1" ref="K57:K89"/>
  </sortState>
  <mergeCells count="9">
    <mergeCell ref="B1:T1"/>
    <mergeCell ref="B3:T3"/>
    <mergeCell ref="B200:T200"/>
    <mergeCell ref="B111:T111"/>
    <mergeCell ref="B143:T143"/>
    <mergeCell ref="B169:T169"/>
    <mergeCell ref="B26:T26"/>
    <mergeCell ref="B54:T54"/>
    <mergeCell ref="B79:T7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765A-3A9C-4B43-8BF5-E8A066CB84BA}">
  <dimension ref="B1:AD182"/>
  <sheetViews>
    <sheetView showGridLines="0" zoomScaleNormal="100" workbookViewId="0">
      <selection activeCell="M8" sqref="M8"/>
    </sheetView>
  </sheetViews>
  <sheetFormatPr defaultRowHeight="15" x14ac:dyDescent="0.25"/>
  <cols>
    <col min="1" max="1" width="9.140625" customWidth="1"/>
    <col min="2" max="2" width="19.5703125" bestFit="1" customWidth="1"/>
    <col min="3" max="3" width="13.85546875" bestFit="1" customWidth="1"/>
    <col min="4" max="4" width="11.85546875" bestFit="1" customWidth="1"/>
    <col min="5" max="5" width="17.85546875" bestFit="1" customWidth="1"/>
    <col min="6" max="6" width="17.5703125" bestFit="1" customWidth="1"/>
    <col min="7" max="7" width="10.85546875" style="8" bestFit="1" customWidth="1"/>
    <col min="8" max="8" width="10.140625" style="8" bestFit="1" customWidth="1"/>
    <col min="9" max="9" width="12" bestFit="1" customWidth="1"/>
    <col min="10" max="10" width="15.5703125" bestFit="1" customWidth="1"/>
    <col min="11" max="11" width="15.28515625" bestFit="1" customWidth="1"/>
    <col min="12" max="12" width="19.28515625" bestFit="1" customWidth="1"/>
    <col min="13" max="13" width="17" bestFit="1" customWidth="1"/>
    <col min="14" max="14" width="9.28515625" bestFit="1" customWidth="1"/>
    <col min="15" max="15" width="13.7109375" bestFit="1" customWidth="1"/>
    <col min="16" max="16" width="13.5703125" customWidth="1"/>
    <col min="17" max="17" width="16.42578125" customWidth="1"/>
    <col min="18" max="18" width="12.28515625" bestFit="1" customWidth="1"/>
  </cols>
  <sheetData>
    <row r="1" spans="2:20" ht="27" thickBot="1" x14ac:dyDescent="0.3">
      <c r="B1" s="109" t="s">
        <v>59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1"/>
    </row>
    <row r="2" spans="2:20" s="12" customFormat="1" ht="15.75" customHeight="1" thickBot="1" x14ac:dyDescent="0.3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2:20" s="12" customFormat="1" ht="15" customHeight="1" thickBot="1" x14ac:dyDescent="0.35">
      <c r="B3" s="106" t="s">
        <v>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8"/>
    </row>
    <row r="4" spans="2:20" s="12" customFormat="1" ht="12.75" customHeight="1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20" x14ac:dyDescent="0.25">
      <c r="B5" s="15" t="s">
        <v>0</v>
      </c>
      <c r="C5" s="15" t="s">
        <v>36</v>
      </c>
      <c r="D5" s="15" t="s">
        <v>37</v>
      </c>
      <c r="E5" s="15" t="s">
        <v>38</v>
      </c>
      <c r="F5" s="15" t="s">
        <v>39</v>
      </c>
      <c r="G5" s="17" t="s">
        <v>95</v>
      </c>
      <c r="H5" s="17" t="s">
        <v>40</v>
      </c>
      <c r="I5" s="15" t="s">
        <v>5</v>
      </c>
      <c r="J5" s="15" t="s">
        <v>41</v>
      </c>
      <c r="K5" s="15" t="s">
        <v>42</v>
      </c>
      <c r="L5" s="15" t="s">
        <v>43</v>
      </c>
    </row>
    <row r="6" spans="2:20" x14ac:dyDescent="0.25">
      <c r="B6" s="19" t="s">
        <v>57</v>
      </c>
      <c r="C6" s="1">
        <v>1609754</v>
      </c>
      <c r="D6" s="1">
        <v>159149</v>
      </c>
      <c r="E6" s="36">
        <v>20517137675</v>
      </c>
      <c r="F6" s="36">
        <v>2003735025</v>
      </c>
      <c r="G6" s="21">
        <f>(D6/C6)</f>
        <v>9.8865416703421763E-2</v>
      </c>
      <c r="H6" s="21">
        <f>(F6/E6)</f>
        <v>9.7661528461718036E-2</v>
      </c>
      <c r="I6" s="21">
        <f>C6/(SUM($C$6:$C$7))</f>
        <v>0.71207006070772005</v>
      </c>
      <c r="J6" s="21">
        <f>D6/SUM($D$6:$D$7)</f>
        <v>0.60823985782805601</v>
      </c>
      <c r="K6" s="21">
        <f>E6/(SUM($E$6:$E$7))</f>
        <v>0.60315977637962392</v>
      </c>
      <c r="L6" s="21">
        <f>F6/SUM($F$6:$F$7)</f>
        <v>0.49250354838708094</v>
      </c>
    </row>
    <row r="7" spans="2:20" x14ac:dyDescent="0.25">
      <c r="B7" s="19" t="s">
        <v>58</v>
      </c>
      <c r="C7" s="1">
        <v>650914</v>
      </c>
      <c r="D7" s="1">
        <v>102506</v>
      </c>
      <c r="E7" s="36">
        <v>13498953050</v>
      </c>
      <c r="F7" s="36">
        <v>2064733175</v>
      </c>
      <c r="G7" s="21">
        <f>(D7/C7)</f>
        <v>0.1574800972171439</v>
      </c>
      <c r="H7" s="21">
        <f>(F7/E7)</f>
        <v>0.15295506009630871</v>
      </c>
      <c r="I7" s="21">
        <f>C7/(SUM($C$6:$C$7))</f>
        <v>0.28792993929228</v>
      </c>
      <c r="J7" s="21">
        <f>D7/SUM($D$6:$D$7)</f>
        <v>0.39176014217194399</v>
      </c>
      <c r="K7" s="21">
        <f>E7/(SUM($E$6:$E$7))</f>
        <v>0.39684022362037608</v>
      </c>
      <c r="L7" s="21">
        <f>F7/SUM($F$6:$F$7)</f>
        <v>0.50749645161291912</v>
      </c>
    </row>
    <row r="8" spans="2:20" s="12" customFormat="1" x14ac:dyDescent="0.25">
      <c r="D8" s="5"/>
    </row>
    <row r="9" spans="2:20" s="12" customFormat="1" x14ac:dyDescent="0.25">
      <c r="D9" s="5"/>
    </row>
    <row r="10" spans="2:20" s="12" customFormat="1" x14ac:dyDescent="0.25">
      <c r="D10" s="5"/>
    </row>
    <row r="11" spans="2:20" s="12" customFormat="1" x14ac:dyDescent="0.25">
      <c r="D11" s="5"/>
    </row>
    <row r="12" spans="2:20" s="12" customFormat="1" x14ac:dyDescent="0.25"/>
    <row r="13" spans="2:20" s="12" customFormat="1" x14ac:dyDescent="0.25">
      <c r="D13" s="5"/>
    </row>
    <row r="14" spans="2:20" s="12" customFormat="1" x14ac:dyDescent="0.25">
      <c r="D14" s="5"/>
    </row>
    <row r="15" spans="2:20" s="12" customFormat="1" x14ac:dyDescent="0.25">
      <c r="D15" s="5"/>
    </row>
    <row r="16" spans="2:20" s="12" customFormat="1" x14ac:dyDescent="0.25">
      <c r="D16" s="5"/>
    </row>
    <row r="17" spans="2:20" s="12" customFormat="1" x14ac:dyDescent="0.25">
      <c r="D17" s="5"/>
    </row>
    <row r="18" spans="2:20" s="12" customFormat="1" x14ac:dyDescent="0.25">
      <c r="D18" s="5"/>
    </row>
    <row r="19" spans="2:20" s="12" customFormat="1" x14ac:dyDescent="0.25">
      <c r="D19" s="5"/>
    </row>
    <row r="20" spans="2:20" s="12" customFormat="1" x14ac:dyDescent="0.25">
      <c r="D20" s="5"/>
    </row>
    <row r="21" spans="2:20" s="12" customFormat="1" x14ac:dyDescent="0.25">
      <c r="D21" s="5"/>
    </row>
    <row r="22" spans="2:20" s="12" customFormat="1" x14ac:dyDescent="0.25">
      <c r="D22" s="5"/>
    </row>
    <row r="23" spans="2:20" s="12" customFormat="1" x14ac:dyDescent="0.25">
      <c r="D23" s="5"/>
    </row>
    <row r="24" spans="2:20" s="12" customFormat="1" x14ac:dyDescent="0.25">
      <c r="D24" s="5"/>
      <c r="E24" s="6"/>
      <c r="F24" s="7"/>
    </row>
    <row r="25" spans="2:20" s="12" customFormat="1" ht="15.75" thickBot="1" x14ac:dyDescent="0.3">
      <c r="D25" s="5"/>
      <c r="E25" s="6"/>
      <c r="F25" s="7"/>
    </row>
    <row r="26" spans="2:20" s="12" customFormat="1" ht="19.5" thickBot="1" x14ac:dyDescent="0.35">
      <c r="B26" s="106" t="s">
        <v>9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8"/>
    </row>
    <row r="27" spans="2:20" x14ac:dyDescent="0.25">
      <c r="D27" s="12"/>
      <c r="E27" s="12"/>
      <c r="F27" s="12"/>
    </row>
    <row r="28" spans="2:20" x14ac:dyDescent="0.25">
      <c r="B28" s="15" t="s">
        <v>9</v>
      </c>
      <c r="C28" s="15" t="s">
        <v>36</v>
      </c>
      <c r="D28" s="15" t="s">
        <v>37</v>
      </c>
      <c r="E28" s="15" t="s">
        <v>38</v>
      </c>
      <c r="F28" s="15" t="s">
        <v>39</v>
      </c>
      <c r="G28" s="17" t="s">
        <v>95</v>
      </c>
      <c r="H28" s="17" t="s">
        <v>40</v>
      </c>
      <c r="I28" s="15" t="s">
        <v>5</v>
      </c>
      <c r="J28" s="15" t="s">
        <v>41</v>
      </c>
      <c r="K28" s="15" t="s">
        <v>42</v>
      </c>
      <c r="L28" s="15" t="s">
        <v>43</v>
      </c>
    </row>
    <row r="29" spans="2:20" x14ac:dyDescent="0.25">
      <c r="B29" s="19" t="s">
        <v>10</v>
      </c>
      <c r="C29" s="1">
        <v>433027</v>
      </c>
      <c r="D29" s="1">
        <v>13766</v>
      </c>
      <c r="E29" s="36">
        <v>6323616700</v>
      </c>
      <c r="F29" s="36">
        <v>188469225</v>
      </c>
      <c r="G29" s="21">
        <f>(D29/C29)</f>
        <v>3.1790165509310041E-2</v>
      </c>
      <c r="H29" s="21">
        <f>(F29/E29)</f>
        <v>2.9804024174963039E-2</v>
      </c>
      <c r="I29" s="21">
        <f t="shared" ref="I29:I35" si="0">C29/(SUM($C$29:$C$35))</f>
        <v>0.19154825034016495</v>
      </c>
      <c r="J29" s="21">
        <f>D29/(SUM($D$29:$D$35))</f>
        <v>5.2611262922550688E-2</v>
      </c>
      <c r="K29" s="21">
        <f>E29/SUM($E$29:$E$35)</f>
        <v>0.18590074771150822</v>
      </c>
      <c r="L29" s="21">
        <f>F29/SUM($F$29:$F$35)</f>
        <v>4.6324369697666554E-2</v>
      </c>
    </row>
    <row r="30" spans="2:20" x14ac:dyDescent="0.25">
      <c r="B30" s="19" t="s">
        <v>11</v>
      </c>
      <c r="C30" s="1">
        <v>663557</v>
      </c>
      <c r="D30" s="1">
        <v>51077</v>
      </c>
      <c r="E30" s="36">
        <v>9404817775</v>
      </c>
      <c r="F30" s="36">
        <v>691605075</v>
      </c>
      <c r="G30" s="21">
        <f t="shared" ref="G30:G35" si="1">(D30/C30)</f>
        <v>7.6974547778110997E-2</v>
      </c>
      <c r="H30" s="21">
        <f t="shared" ref="H30:H35" si="2">(F30/E30)</f>
        <v>7.3537317951915343E-2</v>
      </c>
      <c r="I30" s="21">
        <f t="shared" si="0"/>
        <v>0.29352253404745854</v>
      </c>
      <c r="J30" s="21">
        <f t="shared" ref="J30:J35" si="3">D30/(SUM($D$29:$D$35))</f>
        <v>0.19520742963062046</v>
      </c>
      <c r="K30" s="21">
        <f t="shared" ref="K30:K35" si="4">E30/SUM($E$29:$E$35)</f>
        <v>0.27648144082847131</v>
      </c>
      <c r="L30" s="21">
        <f t="shared" ref="L30:L35" si="5">F30/SUM($F$29:$F$35)</f>
        <v>0.16999151547995386</v>
      </c>
    </row>
    <row r="31" spans="2:20" x14ac:dyDescent="0.25">
      <c r="B31" s="19" t="s">
        <v>12</v>
      </c>
      <c r="C31" s="1">
        <v>650053</v>
      </c>
      <c r="D31" s="1">
        <v>83262</v>
      </c>
      <c r="E31" s="36">
        <v>9775551175</v>
      </c>
      <c r="F31" s="36">
        <v>1225099850</v>
      </c>
      <c r="G31" s="21">
        <f t="shared" si="1"/>
        <v>0.12808494076636828</v>
      </c>
      <c r="H31" s="21">
        <f t="shared" si="2"/>
        <v>0.12532284145093231</v>
      </c>
      <c r="I31" s="21">
        <f>C31/(SUM($C$29:$C$35))</f>
        <v>0.28754907841399091</v>
      </c>
      <c r="J31" s="21">
        <f>D31/(SUM($D$29:$D$35))</f>
        <v>0.31821291395157747</v>
      </c>
      <c r="K31" s="21">
        <f t="shared" si="4"/>
        <v>0.2873802064449309</v>
      </c>
      <c r="L31" s="21">
        <f t="shared" si="5"/>
        <v>0.30112066502080564</v>
      </c>
    </row>
    <row r="32" spans="2:20" x14ac:dyDescent="0.25">
      <c r="B32" s="19" t="s">
        <v>13</v>
      </c>
      <c r="C32" s="1">
        <v>324424</v>
      </c>
      <c r="D32" s="1">
        <v>59441</v>
      </c>
      <c r="E32" s="36">
        <v>5097344375</v>
      </c>
      <c r="F32" s="36">
        <v>950433950</v>
      </c>
      <c r="G32" s="21">
        <f t="shared" si="1"/>
        <v>0.18322010702044239</v>
      </c>
      <c r="H32" s="21">
        <f t="shared" si="2"/>
        <v>0.18645668804748944</v>
      </c>
      <c r="I32" s="21">
        <f t="shared" si="0"/>
        <v>0.14350802506161894</v>
      </c>
      <c r="J32" s="21">
        <f t="shared" si="3"/>
        <v>0.22717318606562076</v>
      </c>
      <c r="K32" s="21">
        <f t="shared" si="4"/>
        <v>0.14985097541657619</v>
      </c>
      <c r="L32" s="21">
        <f t="shared" si="5"/>
        <v>0.23360977726211551</v>
      </c>
    </row>
    <row r="33" spans="2:12" x14ac:dyDescent="0.25">
      <c r="B33" s="19" t="s">
        <v>14</v>
      </c>
      <c r="C33" s="1">
        <v>135639</v>
      </c>
      <c r="D33" s="1">
        <v>35364</v>
      </c>
      <c r="E33" s="36">
        <v>2367318100</v>
      </c>
      <c r="F33" s="36">
        <v>641854300</v>
      </c>
      <c r="G33" s="21">
        <f t="shared" si="1"/>
        <v>0.26072147391237033</v>
      </c>
      <c r="H33" s="21">
        <f t="shared" si="2"/>
        <v>0.27113141237757615</v>
      </c>
      <c r="I33" s="21">
        <f t="shared" si="0"/>
        <v>5.9999522265100406E-2</v>
      </c>
      <c r="J33" s="21">
        <f t="shared" si="3"/>
        <v>0.13515507060824367</v>
      </c>
      <c r="K33" s="21">
        <f t="shared" si="4"/>
        <v>6.9594067088377926E-2</v>
      </c>
      <c r="L33" s="21">
        <f t="shared" si="5"/>
        <v>0.15776313552112808</v>
      </c>
    </row>
    <row r="34" spans="2:12" x14ac:dyDescent="0.25">
      <c r="B34" s="19" t="s">
        <v>15</v>
      </c>
      <c r="C34" s="1">
        <v>41800</v>
      </c>
      <c r="D34" s="1">
        <v>14263</v>
      </c>
      <c r="E34" s="36">
        <v>799410225</v>
      </c>
      <c r="F34" s="36">
        <v>279259225</v>
      </c>
      <c r="G34" s="21">
        <f t="shared" si="1"/>
        <v>0.34122009569377992</v>
      </c>
      <c r="H34" s="21">
        <f t="shared" si="2"/>
        <v>0.34933156502970675</v>
      </c>
      <c r="I34" s="21">
        <f t="shared" si="0"/>
        <v>1.8490110002884103E-2</v>
      </c>
      <c r="J34" s="21">
        <f t="shared" si="3"/>
        <v>5.4510710668628538E-2</v>
      </c>
      <c r="K34" s="21">
        <f t="shared" si="4"/>
        <v>2.3500943464161105E-2</v>
      </c>
      <c r="L34" s="21">
        <f t="shared" si="5"/>
        <v>6.8639893756574033E-2</v>
      </c>
    </row>
    <row r="35" spans="2:12" x14ac:dyDescent="0.25">
      <c r="B35" s="19" t="s">
        <v>16</v>
      </c>
      <c r="C35" s="1">
        <v>12168</v>
      </c>
      <c r="D35" s="1">
        <v>4482</v>
      </c>
      <c r="E35" s="36">
        <v>248032375</v>
      </c>
      <c r="F35" s="36">
        <v>91746575</v>
      </c>
      <c r="G35" s="21">
        <f t="shared" si="1"/>
        <v>0.36834319526627218</v>
      </c>
      <c r="H35" s="21">
        <f t="shared" si="2"/>
        <v>0.36989757889469066</v>
      </c>
      <c r="I35" s="21">
        <f t="shared" si="0"/>
        <v>5.3824798687821477E-3</v>
      </c>
      <c r="J35" s="21">
        <f t="shared" si="3"/>
        <v>1.7129426152758403E-2</v>
      </c>
      <c r="K35" s="21">
        <f t="shared" si="4"/>
        <v>7.2916190459743077E-3</v>
      </c>
      <c r="L35" s="21">
        <f t="shared" si="5"/>
        <v>2.2550643261756355E-2</v>
      </c>
    </row>
    <row r="36" spans="2:12" s="12" customFormat="1" x14ac:dyDescent="0.25">
      <c r="D36" s="5"/>
    </row>
    <row r="37" spans="2:12" s="12" customFormat="1" x14ac:dyDescent="0.25">
      <c r="D37" s="5"/>
    </row>
    <row r="38" spans="2:12" s="12" customFormat="1" x14ac:dyDescent="0.25">
      <c r="D38" s="5"/>
    </row>
    <row r="39" spans="2:12" s="12" customFormat="1" x14ac:dyDescent="0.25">
      <c r="D39" s="5"/>
    </row>
    <row r="40" spans="2:12" s="12" customFormat="1" x14ac:dyDescent="0.25"/>
    <row r="41" spans="2:12" s="12" customFormat="1" x14ac:dyDescent="0.25">
      <c r="D41" s="5"/>
    </row>
    <row r="42" spans="2:12" s="12" customFormat="1" x14ac:dyDescent="0.25">
      <c r="D42" s="5"/>
    </row>
    <row r="43" spans="2:12" s="12" customFormat="1" x14ac:dyDescent="0.25">
      <c r="D43" s="5"/>
    </row>
    <row r="44" spans="2:12" s="12" customFormat="1" x14ac:dyDescent="0.25">
      <c r="D44" s="5"/>
    </row>
    <row r="45" spans="2:12" s="12" customFormat="1" x14ac:dyDescent="0.25">
      <c r="D45" s="5"/>
    </row>
    <row r="46" spans="2:12" s="12" customFormat="1" x14ac:dyDescent="0.25">
      <c r="D46" s="5"/>
    </row>
    <row r="47" spans="2:12" s="12" customFormat="1" x14ac:dyDescent="0.25">
      <c r="D47" s="5"/>
    </row>
    <row r="48" spans="2:12" s="12" customFormat="1" x14ac:dyDescent="0.25">
      <c r="D48" s="5"/>
    </row>
    <row r="49" spans="2:20" s="12" customFormat="1" x14ac:dyDescent="0.25">
      <c r="D49" s="5"/>
    </row>
    <row r="50" spans="2:20" s="12" customFormat="1" x14ac:dyDescent="0.25">
      <c r="D50" s="5"/>
    </row>
    <row r="51" spans="2:20" s="12" customFormat="1" x14ac:dyDescent="0.25">
      <c r="D51" s="5"/>
    </row>
    <row r="52" spans="2:20" s="12" customFormat="1" x14ac:dyDescent="0.25">
      <c r="D52" s="5"/>
      <c r="E52" s="6"/>
      <c r="F52" s="7"/>
    </row>
    <row r="53" spans="2:20" s="12" customFormat="1" ht="15.75" thickBot="1" x14ac:dyDescent="0.3">
      <c r="D53" s="5"/>
      <c r="E53" s="6"/>
      <c r="F53" s="7"/>
    </row>
    <row r="54" spans="2:20" s="12" customFormat="1" ht="19.5" thickBot="1" x14ac:dyDescent="0.35">
      <c r="B54" s="106" t="s">
        <v>17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8"/>
    </row>
    <row r="55" spans="2:20" x14ac:dyDescent="0.25">
      <c r="D55" s="12"/>
      <c r="E55" s="12"/>
      <c r="F55" s="12"/>
    </row>
    <row r="56" spans="2:20" x14ac:dyDescent="0.25">
      <c r="B56" s="15" t="s">
        <v>17</v>
      </c>
      <c r="C56" s="15" t="s">
        <v>36</v>
      </c>
      <c r="D56" s="15" t="s">
        <v>37</v>
      </c>
      <c r="E56" s="15" t="s">
        <v>38</v>
      </c>
      <c r="F56" s="15" t="s">
        <v>39</v>
      </c>
      <c r="G56" s="17" t="s">
        <v>95</v>
      </c>
      <c r="H56" s="17" t="s">
        <v>40</v>
      </c>
      <c r="I56" s="15" t="s">
        <v>5</v>
      </c>
      <c r="J56" s="15" t="s">
        <v>41</v>
      </c>
      <c r="K56" s="15" t="s">
        <v>42</v>
      </c>
      <c r="L56" s="15" t="s">
        <v>43</v>
      </c>
    </row>
    <row r="57" spans="2:20" x14ac:dyDescent="0.25">
      <c r="B57" s="18" t="s">
        <v>31</v>
      </c>
      <c r="C57" s="1">
        <v>1277877</v>
      </c>
      <c r="D57" s="1">
        <v>161039</v>
      </c>
      <c r="E57" s="36">
        <v>20403473525</v>
      </c>
      <c r="F57" s="36">
        <v>2610071450</v>
      </c>
      <c r="G57" s="22">
        <f>(D57/C57)</f>
        <v>0.12602073595502541</v>
      </c>
      <c r="H57" s="22">
        <f>(F57/E57)</f>
        <v>0.12792289738322876</v>
      </c>
      <c r="I57" s="22">
        <f>C57/SUM($C$57:$C$59)</f>
        <v>0.56526522249175903</v>
      </c>
      <c r="J57" s="22">
        <f>D57/SUM($D$57:$D$59)</f>
        <v>0.61546310982018304</v>
      </c>
      <c r="K57" s="22">
        <f>E57/SUM($E$57:$E$59)</f>
        <v>0.59981829452273139</v>
      </c>
      <c r="L57" s="22">
        <f>F57/SUM($F$57:$F$59)</f>
        <v>0.64153664762575757</v>
      </c>
    </row>
    <row r="58" spans="2:20" x14ac:dyDescent="0.25">
      <c r="B58" s="18" t="s">
        <v>30</v>
      </c>
      <c r="C58" s="1">
        <v>516971</v>
      </c>
      <c r="D58" s="1">
        <v>48646</v>
      </c>
      <c r="E58" s="36">
        <v>7919856325</v>
      </c>
      <c r="F58" s="36">
        <v>762914525</v>
      </c>
      <c r="G58" s="22">
        <f t="shared" ref="G58:G92" si="6">(D58/C58)</f>
        <v>9.4098121558075787E-2</v>
      </c>
      <c r="H58" s="22">
        <f t="shared" ref="H58:H92" si="7">(F58/E58)</f>
        <v>9.6329339030023373E-2</v>
      </c>
      <c r="I58" s="22">
        <f>C58/SUM($C$57:$C$59)</f>
        <v>0.22868063775839709</v>
      </c>
      <c r="J58" s="22">
        <f>D58/SUM($D$57:$D$59)</f>
        <v>0.18591656952857771</v>
      </c>
      <c r="K58" s="22">
        <f t="shared" ref="K58:K59" si="8">E58/SUM($E$57:$E$59)</f>
        <v>0.2328267639284996</v>
      </c>
      <c r="L58" s="22">
        <f t="shared" ref="L58:L59" si="9">F58/SUM($F$57:$F$59)</f>
        <v>0.18751886152139521</v>
      </c>
    </row>
    <row r="59" spans="2:20" s="12" customFormat="1" x14ac:dyDescent="0.25">
      <c r="B59" s="18" t="s">
        <v>90</v>
      </c>
      <c r="C59" s="1">
        <f>SUM(C81:C92)</f>
        <v>465820</v>
      </c>
      <c r="D59" s="1">
        <f t="shared" ref="D59:F59" si="10">SUM(D81:D92)</f>
        <v>51970</v>
      </c>
      <c r="E59" s="1">
        <f t="shared" si="10"/>
        <v>5692760875</v>
      </c>
      <c r="F59" s="1">
        <f t="shared" si="10"/>
        <v>695482225</v>
      </c>
      <c r="G59" s="22">
        <f t="shared" ref="G59" si="11">(D59/C59)</f>
        <v>0.11156669958353012</v>
      </c>
      <c r="H59" s="22">
        <f t="shared" ref="H59" si="12">(F59/E59)</f>
        <v>0.12216958348878477</v>
      </c>
      <c r="I59" s="22">
        <f t="shared" ref="I59" si="13">C59/SUM($C$57:$C$59)</f>
        <v>0.20605413974984385</v>
      </c>
      <c r="J59" s="22">
        <f>D59/SUM($D$57:$D$59)</f>
        <v>0.19862032065123922</v>
      </c>
      <c r="K59" s="22">
        <f t="shared" si="8"/>
        <v>0.16735494154876904</v>
      </c>
      <c r="L59" s="22">
        <f t="shared" si="9"/>
        <v>0.17094449085284727</v>
      </c>
    </row>
    <row r="60" spans="2:20" s="12" customFormat="1" x14ac:dyDescent="0.25">
      <c r="D60" s="5"/>
    </row>
    <row r="61" spans="2:20" s="12" customFormat="1" x14ac:dyDescent="0.25">
      <c r="D61" s="5"/>
    </row>
    <row r="62" spans="2:20" s="12" customFormat="1" x14ac:dyDescent="0.25">
      <c r="D62" s="5"/>
    </row>
    <row r="63" spans="2:20" s="12" customFormat="1" x14ac:dyDescent="0.25">
      <c r="D63" s="5"/>
    </row>
    <row r="64" spans="2:20" s="12" customFormat="1" x14ac:dyDescent="0.25"/>
    <row r="65" spans="2:20" s="12" customFormat="1" x14ac:dyDescent="0.25">
      <c r="D65" s="5"/>
    </row>
    <row r="66" spans="2:20" s="12" customFormat="1" x14ac:dyDescent="0.25">
      <c r="D66" s="5"/>
    </row>
    <row r="67" spans="2:20" s="12" customFormat="1" x14ac:dyDescent="0.25">
      <c r="D67" s="5"/>
    </row>
    <row r="68" spans="2:20" s="12" customFormat="1" x14ac:dyDescent="0.25">
      <c r="D68" s="5"/>
    </row>
    <row r="69" spans="2:20" s="12" customFormat="1" x14ac:dyDescent="0.25">
      <c r="D69" s="5"/>
    </row>
    <row r="70" spans="2:20" s="12" customFormat="1" x14ac:dyDescent="0.25">
      <c r="D70" s="5"/>
    </row>
    <row r="71" spans="2:20" s="12" customFormat="1" x14ac:dyDescent="0.25">
      <c r="D71" s="5"/>
    </row>
    <row r="72" spans="2:20" s="12" customFormat="1" x14ac:dyDescent="0.25">
      <c r="D72" s="5"/>
    </row>
    <row r="73" spans="2:20" s="12" customFormat="1" x14ac:dyDescent="0.25">
      <c r="D73" s="5"/>
    </row>
    <row r="74" spans="2:20" s="12" customFormat="1" x14ac:dyDescent="0.25">
      <c r="D74" s="5"/>
    </row>
    <row r="75" spans="2:20" s="12" customFormat="1" x14ac:dyDescent="0.25">
      <c r="D75" s="5"/>
    </row>
    <row r="76" spans="2:20" s="12" customFormat="1" x14ac:dyDescent="0.25">
      <c r="D76" s="5"/>
      <c r="E76" s="6"/>
      <c r="F76" s="7"/>
    </row>
    <row r="77" spans="2:20" s="12" customFormat="1" ht="15.75" thickBot="1" x14ac:dyDescent="0.3">
      <c r="D77" s="5"/>
      <c r="E77" s="6"/>
      <c r="F77" s="7"/>
    </row>
    <row r="78" spans="2:20" s="12" customFormat="1" ht="19.5" thickBot="1" x14ac:dyDescent="0.35">
      <c r="B78" s="106" t="s">
        <v>94</v>
      </c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8"/>
    </row>
    <row r="79" spans="2:20" s="12" customFormat="1" x14ac:dyDescent="0.25">
      <c r="B79"/>
      <c r="C79"/>
      <c r="G79"/>
      <c r="H79"/>
      <c r="I79"/>
      <c r="J79"/>
      <c r="K79"/>
      <c r="L79"/>
    </row>
    <row r="80" spans="2:20" s="12" customFormat="1" x14ac:dyDescent="0.25">
      <c r="B80" s="15" t="s">
        <v>94</v>
      </c>
      <c r="C80" s="15" t="s">
        <v>36</v>
      </c>
      <c r="D80" s="15" t="s">
        <v>37</v>
      </c>
      <c r="E80" s="15" t="s">
        <v>38</v>
      </c>
      <c r="F80" s="15" t="s">
        <v>39</v>
      </c>
      <c r="G80" s="17" t="s">
        <v>95</v>
      </c>
      <c r="H80" s="17" t="s">
        <v>40</v>
      </c>
      <c r="I80" s="15" t="s">
        <v>5</v>
      </c>
      <c r="J80" s="15" t="s">
        <v>41</v>
      </c>
      <c r="K80" s="15" t="s">
        <v>42</v>
      </c>
      <c r="L80" s="15" t="s">
        <v>43</v>
      </c>
    </row>
    <row r="81" spans="2:12" x14ac:dyDescent="0.25">
      <c r="B81" s="18" t="s">
        <v>29</v>
      </c>
      <c r="C81" s="1">
        <v>150457</v>
      </c>
      <c r="D81" s="1">
        <v>15085</v>
      </c>
      <c r="E81" s="36">
        <v>2206624625</v>
      </c>
      <c r="F81" s="36">
        <v>241181375</v>
      </c>
      <c r="G81" s="22">
        <f t="shared" si="6"/>
        <v>0.10026120419787714</v>
      </c>
      <c r="H81" s="22">
        <f t="shared" si="7"/>
        <v>0.10929877799220156</v>
      </c>
      <c r="I81" s="22">
        <f>C81/SUM($C$81:$C$92, $C$57:$C$58)</f>
        <v>6.6554222026409898E-2</v>
      </c>
      <c r="J81" s="22">
        <f>D81/SUM($D$81:$D$92, $D$57:$D$58)</f>
        <v>5.7652252011236173E-2</v>
      </c>
      <c r="K81" s="22">
        <f>E81/SUM($E$81:$E$92,$E$57:$E$58)</f>
        <v>6.487002409651528E-2</v>
      </c>
      <c r="L81" s="22">
        <f>F81/SUM($F$81:$F$92, $F$57:$F$58)</f>
        <v>5.9280634170865584E-2</v>
      </c>
    </row>
    <row r="82" spans="2:12" x14ac:dyDescent="0.25">
      <c r="B82" s="18" t="s">
        <v>28</v>
      </c>
      <c r="C82" s="1">
        <v>139440</v>
      </c>
      <c r="D82" s="1">
        <v>15864</v>
      </c>
      <c r="E82" s="36">
        <v>1461458150</v>
      </c>
      <c r="F82" s="36">
        <v>180657250</v>
      </c>
      <c r="G82" s="22">
        <f t="shared" si="6"/>
        <v>0.11376936316695353</v>
      </c>
      <c r="H82" s="22">
        <f t="shared" si="7"/>
        <v>0.12361438471570328</v>
      </c>
      <c r="I82" s="22">
        <f>C82/SUM($C$81:$C$92, $C$57:$C$58)</f>
        <v>6.1680883703400941E-2</v>
      </c>
      <c r="J82" s="22">
        <f t="shared" ref="J82:J92" si="14">D82/SUM($D$81:$D$92, $D$57:$D$58)</f>
        <v>6.0629454816456783E-2</v>
      </c>
      <c r="K82" s="22">
        <f t="shared" ref="K82:K92" si="15">E82/SUM($E$81:$E$92,$E$57:$E$58)</f>
        <v>4.2963730365579801E-2</v>
      </c>
      <c r="L82" s="22">
        <f t="shared" ref="L82:L92" si="16">F82/SUM($F$81:$F$92, $F$57:$F$58)</f>
        <v>4.4404242854841534E-2</v>
      </c>
    </row>
    <row r="83" spans="2:12" x14ac:dyDescent="0.25">
      <c r="B83" s="18" t="s">
        <v>27</v>
      </c>
      <c r="C83" s="1">
        <v>50445</v>
      </c>
      <c r="D83" s="1">
        <v>5304</v>
      </c>
      <c r="E83" s="36">
        <v>639765200</v>
      </c>
      <c r="F83" s="36">
        <v>79367525</v>
      </c>
      <c r="G83" s="22">
        <f t="shared" si="6"/>
        <v>0.10514421647338686</v>
      </c>
      <c r="H83" s="22">
        <f t="shared" si="7"/>
        <v>0.12405727132391696</v>
      </c>
      <c r="I83" s="22">
        <f t="shared" ref="I83:I92" si="17">C83/SUM($C$81:$C$92, $C$57:$C$58)</f>
        <v>2.2314200935298772E-2</v>
      </c>
      <c r="J83" s="22">
        <f t="shared" si="14"/>
        <v>2.0270967495366034E-2</v>
      </c>
      <c r="K83" s="22">
        <f t="shared" si="15"/>
        <v>1.8807722650204684E-2</v>
      </c>
      <c r="L83" s="22">
        <f t="shared" si="16"/>
        <v>1.9507962480817719E-2</v>
      </c>
    </row>
    <row r="84" spans="2:12" x14ac:dyDescent="0.25">
      <c r="B84" s="18" t="s">
        <v>26</v>
      </c>
      <c r="C84" s="1">
        <v>27488</v>
      </c>
      <c r="D84" s="1">
        <v>3291</v>
      </c>
      <c r="E84" s="36">
        <v>260426550</v>
      </c>
      <c r="F84" s="36">
        <v>33595375</v>
      </c>
      <c r="G84" s="22">
        <f t="shared" si="6"/>
        <v>0.11972497089639116</v>
      </c>
      <c r="H84" s="22">
        <f t="shared" si="7"/>
        <v>0.12900134414098716</v>
      </c>
      <c r="I84" s="22">
        <f t="shared" si="17"/>
        <v>1.2159237888977948E-2</v>
      </c>
      <c r="J84" s="22">
        <f t="shared" si="14"/>
        <v>1.2577630849783111E-2</v>
      </c>
      <c r="K84" s="22">
        <f t="shared" si="15"/>
        <v>7.6559811680123628E-3</v>
      </c>
      <c r="L84" s="22">
        <f t="shared" si="16"/>
        <v>8.2574997145117169E-3</v>
      </c>
    </row>
    <row r="85" spans="2:12" x14ac:dyDescent="0.25">
      <c r="B85" s="18" t="s">
        <v>25</v>
      </c>
      <c r="C85" s="1">
        <v>24689</v>
      </c>
      <c r="D85" s="1">
        <v>4465</v>
      </c>
      <c r="E85" s="36">
        <v>405953675</v>
      </c>
      <c r="F85" s="36">
        <v>75856950</v>
      </c>
      <c r="G85" s="22">
        <f t="shared" si="6"/>
        <v>0.18084977115314513</v>
      </c>
      <c r="H85" s="22">
        <f t="shared" si="7"/>
        <v>0.18686109936065981</v>
      </c>
      <c r="I85" s="22">
        <f t="shared" si="17"/>
        <v>1.0921108274191522E-2</v>
      </c>
      <c r="J85" s="22">
        <f t="shared" si="14"/>
        <v>1.7064455103093769E-2</v>
      </c>
      <c r="K85" s="22">
        <f t="shared" si="15"/>
        <v>1.1934166047530143E-2</v>
      </c>
      <c r="L85" s="22">
        <f t="shared" si="16"/>
        <v>1.8645088586411958E-2</v>
      </c>
    </row>
    <row r="86" spans="2:12" x14ac:dyDescent="0.25">
      <c r="B86" s="18" t="s">
        <v>24</v>
      </c>
      <c r="C86" s="1">
        <v>24013</v>
      </c>
      <c r="D86" s="1">
        <v>2067</v>
      </c>
      <c r="E86" s="36">
        <v>225571400</v>
      </c>
      <c r="F86" s="36">
        <v>21613250</v>
      </c>
      <c r="G86" s="22">
        <f t="shared" si="6"/>
        <v>8.607837421396744E-2</v>
      </c>
      <c r="H86" s="22">
        <f t="shared" si="7"/>
        <v>9.581555995130589E-2</v>
      </c>
      <c r="I86" s="22">
        <f t="shared" si="17"/>
        <v>1.0622081614814736E-2</v>
      </c>
      <c r="J86" s="22">
        <f t="shared" si="14"/>
        <v>7.8997152739294103E-3</v>
      </c>
      <c r="K86" s="22">
        <f t="shared" si="15"/>
        <v>6.631314627645238E-3</v>
      </c>
      <c r="L86" s="22">
        <f t="shared" si="16"/>
        <v>5.312380222118978E-3</v>
      </c>
    </row>
    <row r="87" spans="2:12" x14ac:dyDescent="0.25">
      <c r="B87" s="18" t="s">
        <v>23</v>
      </c>
      <c r="C87" s="1">
        <v>15525</v>
      </c>
      <c r="D87" s="1">
        <v>1680</v>
      </c>
      <c r="E87" s="36">
        <v>98707875</v>
      </c>
      <c r="F87" s="36">
        <v>13722950</v>
      </c>
      <c r="G87" s="22">
        <f t="shared" si="6"/>
        <v>0.10821256038647344</v>
      </c>
      <c r="H87" s="22">
        <f t="shared" si="7"/>
        <v>0.13902588825866224</v>
      </c>
      <c r="I87" s="22">
        <f t="shared" si="17"/>
        <v>6.867439181693199E-3</v>
      </c>
      <c r="J87" s="22">
        <f t="shared" si="14"/>
        <v>6.4206684374462555E-3</v>
      </c>
      <c r="K87" s="22">
        <f t="shared" si="15"/>
        <v>2.9017994983019909E-3</v>
      </c>
      <c r="L87" s="22">
        <f t="shared" si="16"/>
        <v>3.3730016619031213E-3</v>
      </c>
    </row>
    <row r="88" spans="2:12" x14ac:dyDescent="0.25">
      <c r="B88" s="18" t="s">
        <v>22</v>
      </c>
      <c r="C88" s="1">
        <v>15403</v>
      </c>
      <c r="D88" s="1">
        <v>2150</v>
      </c>
      <c r="E88" s="36">
        <v>129243675</v>
      </c>
      <c r="F88" s="36">
        <v>19263675</v>
      </c>
      <c r="G88" s="22">
        <f t="shared" si="6"/>
        <v>0.13958319807829644</v>
      </c>
      <c r="H88" s="22">
        <f t="shared" si="7"/>
        <v>0.14904926682098757</v>
      </c>
      <c r="I88" s="22">
        <f t="shared" si="17"/>
        <v>6.813472831924015E-3</v>
      </c>
      <c r="J88" s="22">
        <f t="shared" si="14"/>
        <v>8.2169268693508633E-3</v>
      </c>
      <c r="K88" s="22">
        <f t="shared" si="15"/>
        <v>3.7994864267284199E-3</v>
      </c>
      <c r="L88" s="22">
        <f t="shared" si="16"/>
        <v>4.7348717141257246E-3</v>
      </c>
    </row>
    <row r="89" spans="2:12" x14ac:dyDescent="0.25">
      <c r="B89" s="18" t="s">
        <v>21</v>
      </c>
      <c r="C89" s="1">
        <v>14136</v>
      </c>
      <c r="D89" s="1">
        <v>1513</v>
      </c>
      <c r="E89" s="36">
        <v>221990575</v>
      </c>
      <c r="F89" s="36">
        <v>24148950</v>
      </c>
      <c r="G89" s="22">
        <f t="shared" si="6"/>
        <v>0.1070316921335597</v>
      </c>
      <c r="H89" s="22">
        <f t="shared" si="7"/>
        <v>0.10878367245996817</v>
      </c>
      <c r="I89" s="22">
        <f t="shared" si="17"/>
        <v>6.2530190191571692E-3</v>
      </c>
      <c r="J89" s="22">
        <f t="shared" si="14"/>
        <v>5.782423420152491E-3</v>
      </c>
      <c r="K89" s="22">
        <f t="shared" si="15"/>
        <v>6.5260460643365124E-3</v>
      </c>
      <c r="L89" s="22">
        <f t="shared" si="16"/>
        <v>5.9356369062931354E-3</v>
      </c>
    </row>
    <row r="90" spans="2:12" x14ac:dyDescent="0.25">
      <c r="B90" s="18" t="s">
        <v>20</v>
      </c>
      <c r="C90" s="1">
        <v>2355</v>
      </c>
      <c r="D90" s="1">
        <v>279</v>
      </c>
      <c r="E90" s="36">
        <v>24670650</v>
      </c>
      <c r="F90" s="36">
        <v>3294750</v>
      </c>
      <c r="G90" s="22">
        <f t="shared" si="6"/>
        <v>0.11847133757961784</v>
      </c>
      <c r="H90" s="22">
        <f t="shared" si="7"/>
        <v>0.13354937952587387</v>
      </c>
      <c r="I90" s="22">
        <f t="shared" si="17"/>
        <v>1.0417274893969393E-3</v>
      </c>
      <c r="J90" s="22">
        <f t="shared" si="14"/>
        <v>1.0662895797901818E-3</v>
      </c>
      <c r="K90" s="22">
        <f t="shared" si="15"/>
        <v>7.2526411689831241E-4</v>
      </c>
      <c r="L90" s="22">
        <f t="shared" si="16"/>
        <v>8.0982567345616715E-4</v>
      </c>
    </row>
    <row r="91" spans="2:12" x14ac:dyDescent="0.25">
      <c r="B91" s="18" t="s">
        <v>19</v>
      </c>
      <c r="C91" s="1">
        <v>1445</v>
      </c>
      <c r="D91" s="1">
        <v>216</v>
      </c>
      <c r="E91" s="36">
        <v>15543900</v>
      </c>
      <c r="F91" s="36">
        <v>2340075</v>
      </c>
      <c r="G91" s="22">
        <f t="shared" si="6"/>
        <v>0.14948096885813147</v>
      </c>
      <c r="H91" s="22">
        <f t="shared" si="7"/>
        <v>0.15054619497037422</v>
      </c>
      <c r="I91" s="22">
        <f t="shared" si="17"/>
        <v>6.3919160177434281E-4</v>
      </c>
      <c r="J91" s="22">
        <f t="shared" si="14"/>
        <v>8.255145133859471E-4</v>
      </c>
      <c r="K91" s="22">
        <f t="shared" si="15"/>
        <v>4.5695727135911207E-4</v>
      </c>
      <c r="L91" s="22">
        <f t="shared" si="16"/>
        <v>5.7517347683828522E-4</v>
      </c>
    </row>
    <row r="92" spans="2:12" x14ac:dyDescent="0.25">
      <c r="B92" s="18" t="s">
        <v>18</v>
      </c>
      <c r="C92" s="1">
        <v>424</v>
      </c>
      <c r="D92" s="1">
        <v>56</v>
      </c>
      <c r="E92" s="36">
        <v>2804600</v>
      </c>
      <c r="F92" s="36">
        <v>440100</v>
      </c>
      <c r="G92" s="22">
        <f t="shared" si="6"/>
        <v>0.13207547169811321</v>
      </c>
      <c r="H92" s="22">
        <f t="shared" si="7"/>
        <v>0.15692077301575982</v>
      </c>
      <c r="I92" s="22">
        <f t="shared" si="17"/>
        <v>1.8755518280437464E-4</v>
      </c>
      <c r="J92" s="22">
        <f t="shared" si="14"/>
        <v>2.1402228124820852E-4</v>
      </c>
      <c r="K92" s="22">
        <f t="shared" si="15"/>
        <v>8.2449215657188067E-5</v>
      </c>
      <c r="L92" s="22">
        <f t="shared" si="16"/>
        <v>1.0817339066334597E-4</v>
      </c>
    </row>
    <row r="93" spans="2:12" s="12" customFormat="1" x14ac:dyDescent="0.25">
      <c r="D93" s="5"/>
    </row>
    <row r="94" spans="2:12" s="12" customFormat="1" x14ac:dyDescent="0.25">
      <c r="D94" s="5"/>
    </row>
    <row r="95" spans="2:12" s="12" customFormat="1" x14ac:dyDescent="0.25">
      <c r="D95" s="5"/>
    </row>
    <row r="96" spans="2:12" s="12" customFormat="1" x14ac:dyDescent="0.25">
      <c r="D96" s="5"/>
    </row>
    <row r="97" spans="2:20" s="12" customFormat="1" x14ac:dyDescent="0.25"/>
    <row r="98" spans="2:20" s="12" customFormat="1" x14ac:dyDescent="0.25">
      <c r="D98" s="5"/>
    </row>
    <row r="99" spans="2:20" s="12" customFormat="1" x14ac:dyDescent="0.25">
      <c r="D99" s="5"/>
    </row>
    <row r="100" spans="2:20" s="12" customFormat="1" x14ac:dyDescent="0.25">
      <c r="D100" s="5"/>
    </row>
    <row r="101" spans="2:20" s="12" customFormat="1" x14ac:dyDescent="0.25">
      <c r="D101" s="5"/>
    </row>
    <row r="102" spans="2:20" s="12" customFormat="1" x14ac:dyDescent="0.25">
      <c r="D102" s="5"/>
    </row>
    <row r="103" spans="2:20" s="12" customFormat="1" x14ac:dyDescent="0.25">
      <c r="D103" s="5"/>
    </row>
    <row r="104" spans="2:20" s="12" customFormat="1" x14ac:dyDescent="0.25">
      <c r="D104" s="5"/>
    </row>
    <row r="105" spans="2:20" s="12" customFormat="1" x14ac:dyDescent="0.25">
      <c r="D105" s="5"/>
    </row>
    <row r="106" spans="2:20" s="12" customFormat="1" x14ac:dyDescent="0.25">
      <c r="D106" s="5"/>
    </row>
    <row r="107" spans="2:20" s="12" customFormat="1" x14ac:dyDescent="0.25">
      <c r="D107" s="5"/>
    </row>
    <row r="108" spans="2:20" s="12" customFormat="1" x14ac:dyDescent="0.25">
      <c r="D108" s="5"/>
    </row>
    <row r="109" spans="2:20" s="12" customFormat="1" x14ac:dyDescent="0.25">
      <c r="D109" s="5"/>
      <c r="E109" s="6"/>
      <c r="F109" s="7"/>
    </row>
    <row r="110" spans="2:20" s="12" customFormat="1" ht="15.75" thickBot="1" x14ac:dyDescent="0.3">
      <c r="D110" s="5"/>
      <c r="E110" s="6"/>
      <c r="F110" s="7"/>
    </row>
    <row r="111" spans="2:20" s="12" customFormat="1" ht="19.5" thickBot="1" x14ac:dyDescent="0.35">
      <c r="B111" s="106" t="s">
        <v>32</v>
      </c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8"/>
    </row>
    <row r="112" spans="2:20" x14ac:dyDescent="0.25">
      <c r="D112" s="12"/>
      <c r="E112" s="12"/>
      <c r="F112" s="12"/>
    </row>
    <row r="113" spans="2:30" x14ac:dyDescent="0.25">
      <c r="B113" s="15" t="s">
        <v>44</v>
      </c>
      <c r="C113" s="15" t="s">
        <v>36</v>
      </c>
      <c r="D113" s="15" t="s">
        <v>37</v>
      </c>
      <c r="E113" s="15" t="s">
        <v>38</v>
      </c>
      <c r="F113" s="15" t="s">
        <v>39</v>
      </c>
      <c r="G113" s="17" t="s">
        <v>95</v>
      </c>
      <c r="H113" s="17" t="s">
        <v>40</v>
      </c>
      <c r="I113" s="15" t="s">
        <v>5</v>
      </c>
      <c r="J113" s="15" t="s">
        <v>41</v>
      </c>
      <c r="K113" s="15" t="s">
        <v>42</v>
      </c>
      <c r="L113" s="15" t="s">
        <v>43</v>
      </c>
    </row>
    <row r="114" spans="2:30" x14ac:dyDescent="0.25">
      <c r="B114" s="19" t="s">
        <v>61</v>
      </c>
      <c r="C114" s="1">
        <v>201707</v>
      </c>
      <c r="D114" s="1">
        <v>30164</v>
      </c>
      <c r="E114" s="36">
        <v>1437698700</v>
      </c>
      <c r="F114" s="36">
        <v>226575425</v>
      </c>
      <c r="G114" s="24">
        <f>(D114/C114)</f>
        <v>0.14954364499001027</v>
      </c>
      <c r="H114" s="24">
        <f>(F114/E114)</f>
        <v>0.15759590309151703</v>
      </c>
      <c r="I114" s="24">
        <f>C114/SUM($C$114:$C$123)</f>
        <v>8.9224670273866435E-2</v>
      </c>
      <c r="J114" s="24">
        <f>D114/SUM($D$114:$D$123)</f>
        <v>0.11528157306376717</v>
      </c>
      <c r="K114" s="24">
        <f>E114/SUM($E$114:$E$123)</f>
        <v>4.2265398945300958E-2</v>
      </c>
      <c r="L114" s="24">
        <f>F114/SUM($F$114:$F$123)</f>
        <v>5.5690597507926938E-2</v>
      </c>
    </row>
    <row r="115" spans="2:30" x14ac:dyDescent="0.25">
      <c r="B115" s="19" t="s">
        <v>62</v>
      </c>
      <c r="C115" s="1">
        <v>212580</v>
      </c>
      <c r="D115" s="1">
        <v>30321</v>
      </c>
      <c r="E115" s="36">
        <v>2048237975</v>
      </c>
      <c r="F115" s="36">
        <v>320465300</v>
      </c>
      <c r="G115" s="24">
        <f t="shared" ref="G115:G123" si="18">(D115/C115)</f>
        <v>0.14263336155800169</v>
      </c>
      <c r="H115" s="24">
        <f t="shared" ref="H115:H123" si="19">(F115/E115)</f>
        <v>0.15645901692648775</v>
      </c>
      <c r="I115" s="24">
        <f t="shared" ref="I115:I123" si="20">C115/SUM($C$114:$C$123)</f>
        <v>9.4034319120400028E-2</v>
      </c>
      <c r="J115" s="24">
        <f t="shared" ref="J115:J123" si="21">D115/SUM($D$114:$D$123)</f>
        <v>0.11588159981655233</v>
      </c>
      <c r="K115" s="24">
        <f t="shared" ref="K115:K123" si="22">E115/SUM($E$114:$E$123)</f>
        <v>6.0214003913539302E-2</v>
      </c>
      <c r="L115" s="24">
        <f t="shared" ref="L115:L123" si="23">F115/SUM($F$114:$F$123)</f>
        <v>7.8768048377519578E-2</v>
      </c>
    </row>
    <row r="116" spans="2:30" x14ac:dyDescent="0.25">
      <c r="B116" s="19" t="s">
        <v>63</v>
      </c>
      <c r="C116" s="1">
        <v>242310</v>
      </c>
      <c r="D116" s="1">
        <v>32994</v>
      </c>
      <c r="E116" s="36">
        <v>2736427800</v>
      </c>
      <c r="F116" s="36">
        <v>414697825</v>
      </c>
      <c r="G116" s="24">
        <f t="shared" si="18"/>
        <v>0.13616441748173827</v>
      </c>
      <c r="H116" s="24">
        <f t="shared" si="19"/>
        <v>0.1515471466120904</v>
      </c>
      <c r="I116" s="24">
        <f t="shared" si="20"/>
        <v>0.10718532254240347</v>
      </c>
      <c r="J116" s="24">
        <f t="shared" si="21"/>
        <v>0.12609734191970343</v>
      </c>
      <c r="K116" s="24">
        <f t="shared" si="22"/>
        <v>8.0445376108368327E-2</v>
      </c>
      <c r="L116" s="24">
        <f t="shared" si="23"/>
        <v>0.10192972013398065</v>
      </c>
    </row>
    <row r="117" spans="2:30" x14ac:dyDescent="0.25">
      <c r="B117" s="19" t="s">
        <v>64</v>
      </c>
      <c r="C117" s="1">
        <v>155677</v>
      </c>
      <c r="D117" s="1">
        <v>20504</v>
      </c>
      <c r="E117" s="36">
        <v>1935883800</v>
      </c>
      <c r="F117" s="36">
        <v>284867650</v>
      </c>
      <c r="G117" s="24">
        <f t="shared" si="18"/>
        <v>0.13170860178446397</v>
      </c>
      <c r="H117" s="24">
        <f t="shared" si="19"/>
        <v>0.14715121331146011</v>
      </c>
      <c r="I117" s="24">
        <f t="shared" si="20"/>
        <v>6.886339588722605E-2</v>
      </c>
      <c r="J117" s="24">
        <f t="shared" si="21"/>
        <v>7.8362729548451207E-2</v>
      </c>
      <c r="K117" s="24">
        <f t="shared" si="22"/>
        <v>5.6911021147021422E-2</v>
      </c>
      <c r="L117" s="24">
        <f t="shared" si="23"/>
        <v>7.0018403978185206E-2</v>
      </c>
    </row>
    <row r="118" spans="2:30" x14ac:dyDescent="0.25">
      <c r="B118" s="19" t="s">
        <v>65</v>
      </c>
      <c r="C118" s="1">
        <v>260193</v>
      </c>
      <c r="D118" s="1">
        <v>32938</v>
      </c>
      <c r="E118" s="36">
        <v>3556788475</v>
      </c>
      <c r="F118" s="36">
        <v>506568625</v>
      </c>
      <c r="G118" s="24">
        <f t="shared" si="18"/>
        <v>0.12659064617418608</v>
      </c>
      <c r="H118" s="24">
        <f t="shared" si="19"/>
        <v>0.14242303936840101</v>
      </c>
      <c r="I118" s="24">
        <f t="shared" si="20"/>
        <v>0.11509583025164288</v>
      </c>
      <c r="J118" s="24">
        <f t="shared" si="21"/>
        <v>0.12588331963845523</v>
      </c>
      <c r="K118" s="24">
        <f t="shared" si="22"/>
        <v>0.10456230075183597</v>
      </c>
      <c r="L118" s="24">
        <f t="shared" si="23"/>
        <v>0.12451089700049763</v>
      </c>
    </row>
    <row r="119" spans="2:30" x14ac:dyDescent="0.25">
      <c r="B119" s="19" t="s">
        <v>66</v>
      </c>
      <c r="C119" s="1">
        <v>153069</v>
      </c>
      <c r="D119" s="1">
        <v>18193</v>
      </c>
      <c r="E119" s="36">
        <v>2291140225</v>
      </c>
      <c r="F119" s="36">
        <v>308111950</v>
      </c>
      <c r="G119" s="24">
        <f t="shared" si="18"/>
        <v>0.11885489550464169</v>
      </c>
      <c r="H119" s="24">
        <f t="shared" si="19"/>
        <v>0.13447974359578974</v>
      </c>
      <c r="I119" s="24">
        <f t="shared" si="20"/>
        <v>6.7709752532884138E-2</v>
      </c>
      <c r="J119" s="24">
        <f t="shared" si="21"/>
        <v>6.9530488620511741E-2</v>
      </c>
      <c r="K119" s="24">
        <f t="shared" si="22"/>
        <v>6.7354832865364339E-2</v>
      </c>
      <c r="L119" s="24">
        <f t="shared" si="23"/>
        <v>7.5731684470337013E-2</v>
      </c>
    </row>
    <row r="120" spans="2:30" x14ac:dyDescent="0.25">
      <c r="B120" s="19" t="s">
        <v>67</v>
      </c>
      <c r="C120" s="1">
        <v>219633</v>
      </c>
      <c r="D120" s="1">
        <v>24943</v>
      </c>
      <c r="E120" s="36">
        <v>3546360550</v>
      </c>
      <c r="F120" s="36">
        <v>456268325</v>
      </c>
      <c r="G120" s="24">
        <f t="shared" si="18"/>
        <v>0.11356672266917996</v>
      </c>
      <c r="H120" s="24">
        <f t="shared" si="19"/>
        <v>0.12865818874507839</v>
      </c>
      <c r="I120" s="24">
        <f t="shared" si="20"/>
        <v>9.7154198943319309E-2</v>
      </c>
      <c r="J120" s="24">
        <f t="shared" si="21"/>
        <v>9.532781716382259E-2</v>
      </c>
      <c r="K120" s="24">
        <f t="shared" si="22"/>
        <v>0.10425574110182259</v>
      </c>
      <c r="L120" s="24">
        <f t="shared" si="23"/>
        <v>0.11214744777899456</v>
      </c>
    </row>
    <row r="121" spans="2:30" x14ac:dyDescent="0.25">
      <c r="B121" s="19" t="s">
        <v>68</v>
      </c>
      <c r="C121" s="1">
        <v>225614</v>
      </c>
      <c r="D121" s="1">
        <v>24055</v>
      </c>
      <c r="E121" s="36">
        <v>3969986575</v>
      </c>
      <c r="F121" s="36">
        <v>474073250</v>
      </c>
      <c r="G121" s="24">
        <f t="shared" si="18"/>
        <v>0.10662015655056867</v>
      </c>
      <c r="H121" s="24">
        <f t="shared" si="19"/>
        <v>0.11941432068948495</v>
      </c>
      <c r="I121" s="24">
        <f t="shared" si="20"/>
        <v>9.9799881804637933E-2</v>
      </c>
      <c r="J121" s="24">
        <f t="shared" si="21"/>
        <v>9.193403527545814E-2</v>
      </c>
      <c r="K121" s="24">
        <f t="shared" si="22"/>
        <v>0.11670947911399235</v>
      </c>
      <c r="L121" s="24">
        <f t="shared" si="23"/>
        <v>0.11652376931445599</v>
      </c>
    </row>
    <row r="122" spans="2:30" x14ac:dyDescent="0.25">
      <c r="B122" s="19" t="s">
        <v>69</v>
      </c>
      <c r="C122" s="1">
        <v>264551</v>
      </c>
      <c r="D122" s="1">
        <v>24738</v>
      </c>
      <c r="E122" s="36">
        <v>5122335175</v>
      </c>
      <c r="F122" s="36">
        <v>531360850</v>
      </c>
      <c r="G122" s="24">
        <f t="shared" si="18"/>
        <v>9.3509380043923479E-2</v>
      </c>
      <c r="H122" s="24">
        <f t="shared" si="19"/>
        <v>0.10373410404562212</v>
      </c>
      <c r="I122" s="24">
        <f t="shared" si="20"/>
        <v>0.11702358245188139</v>
      </c>
      <c r="J122" s="24">
        <f t="shared" si="21"/>
        <v>9.4544342741396115E-2</v>
      </c>
      <c r="K122" s="24">
        <f t="shared" si="22"/>
        <v>0.15058616920424495</v>
      </c>
      <c r="L122" s="24">
        <f t="shared" si="23"/>
        <v>0.13060464624007631</v>
      </c>
    </row>
    <row r="123" spans="2:30" x14ac:dyDescent="0.25">
      <c r="B123" s="19" t="s">
        <v>70</v>
      </c>
      <c r="C123" s="1">
        <v>325330</v>
      </c>
      <c r="D123" s="1">
        <v>22805</v>
      </c>
      <c r="E123" s="36">
        <v>7371114450</v>
      </c>
      <c r="F123" s="36">
        <v>545479000</v>
      </c>
      <c r="G123" s="24">
        <f t="shared" si="18"/>
        <v>7.0098054283343064E-2</v>
      </c>
      <c r="H123" s="24">
        <f t="shared" si="19"/>
        <v>7.4002242632387832E-2</v>
      </c>
      <c r="I123" s="24">
        <f t="shared" si="20"/>
        <v>0.14390904619173836</v>
      </c>
      <c r="J123" s="24">
        <f t="shared" si="21"/>
        <v>8.7156752211882058E-2</v>
      </c>
      <c r="K123" s="24">
        <f t="shared" si="22"/>
        <v>0.21669567684850979</v>
      </c>
      <c r="L123" s="24">
        <f t="shared" si="23"/>
        <v>0.13407478519802613</v>
      </c>
    </row>
    <row r="124" spans="2:30" s="12" customFormat="1" x14ac:dyDescent="0.25">
      <c r="B124" s="19" t="s">
        <v>93</v>
      </c>
      <c r="C124" s="31">
        <v>4</v>
      </c>
      <c r="D124" s="32">
        <v>0</v>
      </c>
      <c r="E124" s="36">
        <f>D124/10000000</f>
        <v>0</v>
      </c>
      <c r="F124" s="4">
        <f>D124/C124</f>
        <v>0</v>
      </c>
      <c r="G124" s="22">
        <f t="shared" ref="G124" si="24">C124/SUM($C$114:$C$123)</f>
        <v>1.7693916477636659E-6</v>
      </c>
      <c r="H124" s="22">
        <f>E124/SUM($E$114:$E$123)</f>
        <v>0</v>
      </c>
      <c r="I124" s="24">
        <f t="shared" ref="I124" si="25">C124/SUM($C$114:$C$123)</f>
        <v>1.7693916477636659E-6</v>
      </c>
      <c r="J124" s="24">
        <f t="shared" ref="J124" si="26">D124/SUM($D$114:$D$123)</f>
        <v>0</v>
      </c>
      <c r="K124" s="24">
        <f t="shared" ref="K124" si="27">E124/SUM($E$114:$E$123)</f>
        <v>0</v>
      </c>
      <c r="L124" s="24">
        <f t="shared" ref="L124" si="28">F124/SUM($F$114:$F$123)</f>
        <v>0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2:30" s="12" customFormat="1" x14ac:dyDescent="0.25">
      <c r="D125" s="5"/>
    </row>
    <row r="126" spans="2:30" s="12" customFormat="1" x14ac:dyDescent="0.25">
      <c r="D126" s="5"/>
    </row>
    <row r="127" spans="2:30" s="12" customFormat="1" x14ac:dyDescent="0.25">
      <c r="D127" s="5"/>
    </row>
    <row r="128" spans="2:30" s="12" customFormat="1" x14ac:dyDescent="0.25">
      <c r="D128" s="5"/>
    </row>
    <row r="129" spans="2:20" s="12" customFormat="1" x14ac:dyDescent="0.25"/>
    <row r="130" spans="2:20" s="12" customFormat="1" x14ac:dyDescent="0.25">
      <c r="D130" s="5"/>
    </row>
    <row r="131" spans="2:20" s="12" customFormat="1" x14ac:dyDescent="0.25">
      <c r="D131" s="5"/>
    </row>
    <row r="132" spans="2:20" s="12" customFormat="1" x14ac:dyDescent="0.25">
      <c r="D132" s="5"/>
    </row>
    <row r="133" spans="2:20" s="12" customFormat="1" x14ac:dyDescent="0.25">
      <c r="D133" s="5"/>
    </row>
    <row r="134" spans="2:20" s="12" customFormat="1" x14ac:dyDescent="0.25">
      <c r="D134" s="5"/>
    </row>
    <row r="135" spans="2:20" s="12" customFormat="1" x14ac:dyDescent="0.25">
      <c r="D135" s="5"/>
    </row>
    <row r="136" spans="2:20" s="12" customFormat="1" x14ac:dyDescent="0.25">
      <c r="D136" s="5"/>
    </row>
    <row r="137" spans="2:20" s="12" customFormat="1" x14ac:dyDescent="0.25">
      <c r="D137" s="5"/>
    </row>
    <row r="138" spans="2:20" s="12" customFormat="1" x14ac:dyDescent="0.25">
      <c r="D138" s="5"/>
    </row>
    <row r="139" spans="2:20" s="12" customFormat="1" x14ac:dyDescent="0.25">
      <c r="D139" s="5"/>
    </row>
    <row r="140" spans="2:20" s="12" customFormat="1" x14ac:dyDescent="0.25">
      <c r="D140" s="5"/>
    </row>
    <row r="141" spans="2:20" s="12" customFormat="1" x14ac:dyDescent="0.25">
      <c r="D141" s="5"/>
      <c r="E141" s="6"/>
      <c r="F141" s="7"/>
    </row>
    <row r="142" spans="2:20" s="12" customFormat="1" ht="15.75" thickBot="1" x14ac:dyDescent="0.3">
      <c r="D142" s="5"/>
      <c r="E142" s="6"/>
      <c r="F142" s="7"/>
    </row>
    <row r="143" spans="2:20" s="12" customFormat="1" ht="19.5" thickBot="1" x14ac:dyDescent="0.35">
      <c r="B143" s="106" t="s">
        <v>55</v>
      </c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8"/>
    </row>
    <row r="144" spans="2:20" x14ac:dyDescent="0.25">
      <c r="D144" s="12"/>
      <c r="E144" s="12"/>
      <c r="F144" s="12"/>
    </row>
    <row r="145" spans="2:12" x14ac:dyDescent="0.25">
      <c r="B145" s="15" t="s">
        <v>55</v>
      </c>
      <c r="C145" s="15" t="s">
        <v>36</v>
      </c>
      <c r="D145" s="15" t="s">
        <v>37</v>
      </c>
      <c r="E145" s="15" t="s">
        <v>38</v>
      </c>
      <c r="F145" s="15" t="s">
        <v>39</v>
      </c>
      <c r="G145" s="17" t="s">
        <v>95</v>
      </c>
      <c r="H145" s="17" t="s">
        <v>40</v>
      </c>
      <c r="I145" s="15" t="s">
        <v>5</v>
      </c>
      <c r="J145" s="15" t="s">
        <v>41</v>
      </c>
      <c r="K145" s="15" t="s">
        <v>42</v>
      </c>
      <c r="L145" s="15" t="s">
        <v>43</v>
      </c>
    </row>
    <row r="146" spans="2:12" x14ac:dyDescent="0.25">
      <c r="B146" s="20" t="s">
        <v>76</v>
      </c>
      <c r="C146" s="1">
        <v>295174</v>
      </c>
      <c r="D146" s="1">
        <v>7745</v>
      </c>
      <c r="E146" s="36">
        <v>4315094150</v>
      </c>
      <c r="F146" s="36">
        <v>105416450</v>
      </c>
      <c r="G146" s="21">
        <f>(D146/C146)</f>
        <v>2.6238760866471981E-2</v>
      </c>
      <c r="H146" s="21">
        <f>(F146/E146)</f>
        <v>2.4429698712367609E-2</v>
      </c>
      <c r="I146" s="21">
        <f>C146/SUM($C$146:$C$155)</f>
        <v>0.13056937153089263</v>
      </c>
      <c r="J146" s="21">
        <f>D146/SUM($D$146:$D$155)</f>
        <v>2.9600045861917411E-2</v>
      </c>
      <c r="K146" s="21">
        <f>E146/SUM($E$146:$E$155)</f>
        <v>0.12685440511533064</v>
      </c>
      <c r="L146" s="21">
        <f>F146/SUM($F$146:$F$155)</f>
        <v>2.5910599473285792E-2</v>
      </c>
    </row>
    <row r="147" spans="2:12" x14ac:dyDescent="0.25">
      <c r="B147" s="19" t="s">
        <v>77</v>
      </c>
      <c r="C147" s="1">
        <v>232945</v>
      </c>
      <c r="D147" s="1">
        <v>14250</v>
      </c>
      <c r="E147" s="36">
        <v>3318686625</v>
      </c>
      <c r="F147" s="36">
        <v>194094525</v>
      </c>
      <c r="G147" s="21">
        <f t="shared" ref="G147:G155" si="29">(D147/C147)</f>
        <v>6.1173238318057911E-2</v>
      </c>
      <c r="H147" s="21">
        <f t="shared" ref="H147:H155" si="30">(F147/E147)</f>
        <v>5.8485342827450604E-2</v>
      </c>
      <c r="I147" s="21">
        <f t="shared" ref="I147:I155" si="31">C147/SUM($C$146:$C$155)</f>
        <v>0.10304255202444587</v>
      </c>
      <c r="J147" s="21">
        <f t="shared" ref="J147:J155" si="32">D147/SUM($D$146:$D$155)</f>
        <v>5.4461026924767349E-2</v>
      </c>
      <c r="K147" s="21">
        <f t="shared" ref="K147:K155" si="33">E147/SUM($E$146:$E$155)</f>
        <v>9.7562185886159489E-2</v>
      </c>
      <c r="L147" s="21">
        <f t="shared" ref="L147:L155" si="34">F147/SUM($F$146:$F$155)</f>
        <v>4.7707027671987208E-2</v>
      </c>
    </row>
    <row r="148" spans="2:12" x14ac:dyDescent="0.25">
      <c r="B148" s="19" t="s">
        <v>75</v>
      </c>
      <c r="C148" s="1">
        <v>311315</v>
      </c>
      <c r="D148" s="1">
        <v>20768</v>
      </c>
      <c r="E148" s="36">
        <v>4506147250</v>
      </c>
      <c r="F148" s="36">
        <v>286790675</v>
      </c>
      <c r="G148" s="21">
        <f t="shared" si="29"/>
        <v>6.6710566468046836E-2</v>
      </c>
      <c r="H148" s="21">
        <f t="shared" si="30"/>
        <v>6.3644319434967428E-2</v>
      </c>
      <c r="I148" s="21">
        <f>C148/SUM($C$146:$C$155)</f>
        <v>0.1377092965442073</v>
      </c>
      <c r="J148" s="21">
        <f t="shared" si="32"/>
        <v>7.9371691731478469E-2</v>
      </c>
      <c r="K148" s="21">
        <f t="shared" si="33"/>
        <v>0.13247095170816447</v>
      </c>
      <c r="L148" s="21">
        <f t="shared" si="34"/>
        <v>7.0491069587320362E-2</v>
      </c>
    </row>
    <row r="149" spans="2:12" x14ac:dyDescent="0.25">
      <c r="B149" s="19" t="s">
        <v>78</v>
      </c>
      <c r="C149" s="1">
        <v>207467</v>
      </c>
      <c r="D149" s="1">
        <v>18436</v>
      </c>
      <c r="E149" s="36">
        <v>2903269500</v>
      </c>
      <c r="F149" s="36">
        <v>248143900</v>
      </c>
      <c r="G149" s="21">
        <f t="shared" si="29"/>
        <v>8.886232509266534E-2</v>
      </c>
      <c r="H149" s="21">
        <f t="shared" si="30"/>
        <v>8.5470501446731004E-2</v>
      </c>
      <c r="I149" s="21">
        <f t="shared" si="31"/>
        <v>9.1772431865271675E-2</v>
      </c>
      <c r="J149" s="21">
        <f t="shared" si="32"/>
        <v>7.0459192448070931E-2</v>
      </c>
      <c r="K149" s="21">
        <f t="shared" si="33"/>
        <v>8.534982378356297E-2</v>
      </c>
      <c r="L149" s="21">
        <f t="shared" si="34"/>
        <v>6.0991972359523416E-2</v>
      </c>
    </row>
    <row r="150" spans="2:12" x14ac:dyDescent="0.25">
      <c r="B150" s="19" t="s">
        <v>79</v>
      </c>
      <c r="C150" s="1">
        <v>184832</v>
      </c>
      <c r="D150" s="1">
        <v>21951</v>
      </c>
      <c r="E150" s="36">
        <v>2655794450</v>
      </c>
      <c r="F150" s="36">
        <v>305096900</v>
      </c>
      <c r="G150" s="21">
        <f t="shared" si="29"/>
        <v>0.11876190270083102</v>
      </c>
      <c r="H150" s="21">
        <f t="shared" si="30"/>
        <v>0.1148797114174254</v>
      </c>
      <c r="I150" s="21">
        <f t="shared" si="31"/>
        <v>8.1759904594571164E-2</v>
      </c>
      <c r="J150" s="21">
        <f t="shared" si="32"/>
        <v>8.3892912422846883E-2</v>
      </c>
      <c r="K150" s="21">
        <f t="shared" si="33"/>
        <v>7.8074594285120452E-2</v>
      </c>
      <c r="L150" s="21">
        <f t="shared" si="34"/>
        <v>7.4990607029938192E-2</v>
      </c>
    </row>
    <row r="151" spans="2:12" x14ac:dyDescent="0.25">
      <c r="B151" s="19" t="s">
        <v>80</v>
      </c>
      <c r="C151" s="1">
        <v>194719</v>
      </c>
      <c r="D151" s="1">
        <v>26583</v>
      </c>
      <c r="E151" s="36">
        <v>2863355125</v>
      </c>
      <c r="F151" s="36">
        <v>382263800</v>
      </c>
      <c r="G151" s="21">
        <f t="shared" si="29"/>
        <v>0.13651980546325732</v>
      </c>
      <c r="H151" s="21">
        <f t="shared" si="30"/>
        <v>0.13350205731117618</v>
      </c>
      <c r="I151" s="21">
        <f t="shared" si="31"/>
        <v>8.6133390661521286E-2</v>
      </c>
      <c r="J151" s="21">
        <f t="shared" si="32"/>
        <v>0.10159561254323442</v>
      </c>
      <c r="K151" s="21">
        <f t="shared" si="33"/>
        <v>8.4176427764805134E-2</v>
      </c>
      <c r="L151" s="21">
        <f t="shared" si="34"/>
        <v>9.3957671833345038E-2</v>
      </c>
    </row>
    <row r="152" spans="2:12" x14ac:dyDescent="0.25">
      <c r="B152" s="19" t="s">
        <v>81</v>
      </c>
      <c r="C152" s="1">
        <v>211908</v>
      </c>
      <c r="D152" s="1">
        <v>26501</v>
      </c>
      <c r="E152" s="36">
        <v>3223398575</v>
      </c>
      <c r="F152" s="36">
        <v>393509125</v>
      </c>
      <c r="G152" s="21">
        <f t="shared" si="29"/>
        <v>0.12505898786265737</v>
      </c>
      <c r="H152" s="21">
        <f t="shared" si="30"/>
        <v>0.12207895357774674</v>
      </c>
      <c r="I152" s="21">
        <f t="shared" si="31"/>
        <v>9.3736895466295808E-2</v>
      </c>
      <c r="J152" s="21">
        <f t="shared" si="32"/>
        <v>0.10128222277426382</v>
      </c>
      <c r="K152" s="21">
        <f t="shared" si="33"/>
        <v>9.4760923972245073E-2</v>
      </c>
      <c r="L152" s="21">
        <f t="shared" si="34"/>
        <v>9.6721691225213458E-2</v>
      </c>
    </row>
    <row r="153" spans="2:12" x14ac:dyDescent="0.25">
      <c r="B153" s="19" t="s">
        <v>82</v>
      </c>
      <c r="C153" s="1">
        <v>197453</v>
      </c>
      <c r="D153" s="1">
        <v>33006</v>
      </c>
      <c r="E153" s="36">
        <v>3068475350</v>
      </c>
      <c r="F153" s="36">
        <v>513033000</v>
      </c>
      <c r="G153" s="21">
        <f t="shared" si="29"/>
        <v>0.16715876689642598</v>
      </c>
      <c r="H153" s="21">
        <f t="shared" si="30"/>
        <v>0.16719476009478126</v>
      </c>
      <c r="I153" s="21">
        <f t="shared" si="31"/>
        <v>8.7342767712906097E-2</v>
      </c>
      <c r="J153" s="21">
        <f t="shared" si="32"/>
        <v>0.12614320383711375</v>
      </c>
      <c r="K153" s="21">
        <f t="shared" si="33"/>
        <v>9.0206517309780132E-2</v>
      </c>
      <c r="L153" s="21">
        <f t="shared" si="34"/>
        <v>0.1260997935291715</v>
      </c>
    </row>
    <row r="154" spans="2:12" x14ac:dyDescent="0.25">
      <c r="B154" s="19" t="s">
        <v>83</v>
      </c>
      <c r="C154" s="1">
        <v>173227</v>
      </c>
      <c r="D154" s="1">
        <v>35104</v>
      </c>
      <c r="E154" s="36">
        <v>2792587675</v>
      </c>
      <c r="F154" s="36">
        <v>582087675</v>
      </c>
      <c r="G154" s="21">
        <f t="shared" si="29"/>
        <v>0.20264739330473888</v>
      </c>
      <c r="H154" s="21">
        <f t="shared" si="30"/>
        <v>0.20844025067180746</v>
      </c>
      <c r="I154" s="21">
        <f t="shared" si="31"/>
        <v>7.6626466159559911E-2</v>
      </c>
      <c r="J154" s="21">
        <f t="shared" si="32"/>
        <v>0.13416139573101984</v>
      </c>
      <c r="K154" s="21">
        <f t="shared" si="33"/>
        <v>8.2096018286073616E-2</v>
      </c>
      <c r="L154" s="21">
        <f t="shared" si="34"/>
        <v>0.14307293221561865</v>
      </c>
    </row>
    <row r="155" spans="2:12" x14ac:dyDescent="0.25">
      <c r="B155" s="19" t="s">
        <v>88</v>
      </c>
      <c r="C155" s="1">
        <v>251628</v>
      </c>
      <c r="D155" s="1">
        <v>57311</v>
      </c>
      <c r="E155" s="36">
        <v>4369307225</v>
      </c>
      <c r="F155" s="36">
        <v>1058032150</v>
      </c>
      <c r="G155" s="21">
        <f t="shared" si="29"/>
        <v>0.22776082153019536</v>
      </c>
      <c r="H155" s="21">
        <f t="shared" si="30"/>
        <v>0.24215100827568836</v>
      </c>
      <c r="I155" s="21">
        <f t="shared" si="31"/>
        <v>0.11130692344032826</v>
      </c>
      <c r="J155" s="21">
        <f t="shared" si="32"/>
        <v>0.21903269572528711</v>
      </c>
      <c r="K155" s="21">
        <f t="shared" si="33"/>
        <v>0.12844815188875799</v>
      </c>
      <c r="L155" s="21">
        <f t="shared" si="34"/>
        <v>0.26005663507459637</v>
      </c>
    </row>
    <row r="156" spans="2:12" s="12" customFormat="1" x14ac:dyDescent="0.25">
      <c r="D156" s="5"/>
    </row>
    <row r="157" spans="2:12" s="12" customFormat="1" x14ac:dyDescent="0.25">
      <c r="D157" s="5"/>
    </row>
    <row r="158" spans="2:12" s="12" customFormat="1" x14ac:dyDescent="0.25">
      <c r="D158" s="5"/>
    </row>
    <row r="159" spans="2:12" s="12" customFormat="1" x14ac:dyDescent="0.25">
      <c r="D159" s="5"/>
    </row>
    <row r="160" spans="2:12" s="12" customFormat="1" x14ac:dyDescent="0.25"/>
    <row r="161" spans="2:20" s="12" customFormat="1" x14ac:dyDescent="0.25">
      <c r="D161" s="5"/>
    </row>
    <row r="162" spans="2:20" s="12" customFormat="1" x14ac:dyDescent="0.25">
      <c r="D162" s="5"/>
    </row>
    <row r="163" spans="2:20" s="12" customFormat="1" x14ac:dyDescent="0.25">
      <c r="D163" s="5"/>
    </row>
    <row r="164" spans="2:20" s="12" customFormat="1" x14ac:dyDescent="0.25">
      <c r="D164" s="5"/>
    </row>
    <row r="165" spans="2:20" s="12" customFormat="1" x14ac:dyDescent="0.25">
      <c r="D165" s="5"/>
    </row>
    <row r="166" spans="2:20" s="12" customFormat="1" x14ac:dyDescent="0.25">
      <c r="D166" s="5"/>
    </row>
    <row r="167" spans="2:20" s="12" customFormat="1" x14ac:dyDescent="0.25">
      <c r="D167" s="5"/>
    </row>
    <row r="168" spans="2:20" s="12" customFormat="1" x14ac:dyDescent="0.25">
      <c r="D168" s="5"/>
    </row>
    <row r="169" spans="2:20" s="12" customFormat="1" x14ac:dyDescent="0.25">
      <c r="D169" s="5"/>
    </row>
    <row r="170" spans="2:20" s="12" customFormat="1" x14ac:dyDescent="0.25">
      <c r="D170" s="5"/>
    </row>
    <row r="171" spans="2:20" s="12" customFormat="1" x14ac:dyDescent="0.25">
      <c r="D171" s="5"/>
    </row>
    <row r="172" spans="2:20" s="12" customFormat="1" x14ac:dyDescent="0.25">
      <c r="D172" s="5"/>
      <c r="E172" s="6"/>
      <c r="F172" s="7"/>
    </row>
    <row r="173" spans="2:20" s="12" customFormat="1" ht="15.75" thickBot="1" x14ac:dyDescent="0.3">
      <c r="D173" s="5"/>
      <c r="E173" s="6"/>
      <c r="F173" s="7"/>
    </row>
    <row r="174" spans="2:20" s="12" customFormat="1" ht="19.5" thickBot="1" x14ac:dyDescent="0.35">
      <c r="B174" s="106" t="s">
        <v>101</v>
      </c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8"/>
    </row>
    <row r="175" spans="2:20" x14ac:dyDescent="0.25">
      <c r="D175" s="12"/>
      <c r="E175" s="12"/>
      <c r="F175" s="12"/>
    </row>
    <row r="176" spans="2:20" x14ac:dyDescent="0.25">
      <c r="B176" s="15" t="s">
        <v>56</v>
      </c>
      <c r="C176" s="15" t="s">
        <v>36</v>
      </c>
      <c r="D176" s="15" t="s">
        <v>37</v>
      </c>
      <c r="E176" s="15" t="s">
        <v>38</v>
      </c>
      <c r="F176" s="15" t="s">
        <v>39</v>
      </c>
      <c r="G176" s="17" t="s">
        <v>95</v>
      </c>
      <c r="H176" s="17" t="s">
        <v>40</v>
      </c>
      <c r="I176" s="15" t="s">
        <v>5</v>
      </c>
      <c r="J176" s="15" t="s">
        <v>41</v>
      </c>
      <c r="K176" s="15" t="s">
        <v>42</v>
      </c>
      <c r="L176" s="15" t="s">
        <v>43</v>
      </c>
    </row>
    <row r="177" spans="2:12" x14ac:dyDescent="0.25">
      <c r="B177" s="19" t="s">
        <v>86</v>
      </c>
      <c r="C177" s="1">
        <v>650690</v>
      </c>
      <c r="D177" s="1">
        <v>29764</v>
      </c>
      <c r="E177" s="36">
        <v>12139902825</v>
      </c>
      <c r="F177" s="36">
        <v>409981650</v>
      </c>
      <c r="G177" s="21">
        <f>(D177/C177)</f>
        <v>4.5742212113295121E-2</v>
      </c>
      <c r="H177" s="21">
        <f>(F177/E177)</f>
        <v>3.3771411180962232E-2</v>
      </c>
      <c r="I177" s="21">
        <f>C177/SUM($C$177:$C$181)</f>
        <v>0.28783085353532673</v>
      </c>
      <c r="J177" s="21">
        <f>D177/SUM($D$177:$D$181)</f>
        <v>0.11375284248342282</v>
      </c>
      <c r="K177" s="21">
        <f>E177/SUM($E$177:$E$181)</f>
        <v>0.35688706627530903</v>
      </c>
      <c r="L177" s="21">
        <f>F177/SUM($F$177:$F$181)</f>
        <v>0.10077051849637168</v>
      </c>
    </row>
    <row r="178" spans="2:12" x14ac:dyDescent="0.25">
      <c r="B178" s="19" t="s">
        <v>84</v>
      </c>
      <c r="C178" s="1">
        <v>925167</v>
      </c>
      <c r="D178" s="1">
        <v>100340</v>
      </c>
      <c r="E178" s="36">
        <v>12728197400</v>
      </c>
      <c r="F178" s="36">
        <v>1412972100</v>
      </c>
      <c r="G178" s="21">
        <f t="shared" ref="G178:G181" si="35">(D178/C178)</f>
        <v>0.10845609495366783</v>
      </c>
      <c r="H178" s="21">
        <f t="shared" ref="H178:H181" si="36">(F178/E178)</f>
        <v>0.11101117114981263</v>
      </c>
      <c r="I178" s="21">
        <f t="shared" ref="I178:I181" si="37">C178/SUM($C$177:$C$181)</f>
        <v>0.4092449665320162</v>
      </c>
      <c r="J178" s="21">
        <f t="shared" ref="J178:J181" si="38">D178/SUM($D$177:$D$181)</f>
        <v>0.38348206607937935</v>
      </c>
      <c r="K178" s="21">
        <f t="shared" ref="K178:K181" si="39">E178/SUM($E$177:$E$181)</f>
        <v>0.37418166311055429</v>
      </c>
      <c r="L178" s="21">
        <f t="shared" ref="L178:L181" si="40">F178/SUM($F$177:$F$181)</f>
        <v>0.34729830258965771</v>
      </c>
    </row>
    <row r="179" spans="2:12" x14ac:dyDescent="0.25">
      <c r="B179" s="19" t="s">
        <v>85</v>
      </c>
      <c r="C179" s="1">
        <v>507001</v>
      </c>
      <c r="D179" s="1">
        <v>89040</v>
      </c>
      <c r="E179" s="36">
        <v>6494837875</v>
      </c>
      <c r="F179" s="36">
        <v>1441649075</v>
      </c>
      <c r="G179" s="21">
        <f t="shared" si="35"/>
        <v>0.17562095538273101</v>
      </c>
      <c r="H179" s="21">
        <f t="shared" si="36"/>
        <v>0.22196844674894983</v>
      </c>
      <c r="I179" s="21">
        <f t="shared" si="37"/>
        <v>0.22427043687971873</v>
      </c>
      <c r="J179" s="21">
        <f t="shared" si="38"/>
        <v>0.34029542718465156</v>
      </c>
      <c r="K179" s="21">
        <f t="shared" si="39"/>
        <v>0.19093428246963851</v>
      </c>
      <c r="L179" s="21">
        <f t="shared" si="40"/>
        <v>0.35434689522705376</v>
      </c>
    </row>
    <row r="180" spans="2:12" x14ac:dyDescent="0.25">
      <c r="B180" s="19" t="s">
        <v>87</v>
      </c>
      <c r="C180" s="1">
        <v>128737</v>
      </c>
      <c r="D180" s="1">
        <v>30393</v>
      </c>
      <c r="E180" s="36">
        <v>2023798150</v>
      </c>
      <c r="F180" s="36">
        <v>565865975</v>
      </c>
      <c r="G180" s="21">
        <f t="shared" si="35"/>
        <v>0.23608597372938628</v>
      </c>
      <c r="H180" s="21">
        <f t="shared" si="36"/>
        <v>0.27960593550300461</v>
      </c>
      <c r="I180" s="21">
        <f t="shared" si="37"/>
        <v>5.6946442378978251E-2</v>
      </c>
      <c r="J180" s="21">
        <f t="shared" si="38"/>
        <v>0.11615677132101432</v>
      </c>
      <c r="K180" s="21">
        <f t="shared" si="39"/>
        <v>5.9495318446826019E-2</v>
      </c>
      <c r="L180" s="21">
        <f t="shared" si="40"/>
        <v>0.13908575591177044</v>
      </c>
    </row>
    <row r="181" spans="2:12" x14ac:dyDescent="0.25">
      <c r="B181" s="19" t="s">
        <v>89</v>
      </c>
      <c r="C181" s="1">
        <v>49073</v>
      </c>
      <c r="D181" s="1">
        <v>12118</v>
      </c>
      <c r="E181" s="36">
        <v>629354475</v>
      </c>
      <c r="F181" s="36">
        <v>237999400</v>
      </c>
      <c r="G181" s="21">
        <f t="shared" si="35"/>
        <v>0.24693823487457461</v>
      </c>
      <c r="H181" s="21">
        <f t="shared" si="36"/>
        <v>0.37816430875461721</v>
      </c>
      <c r="I181" s="21">
        <f t="shared" si="37"/>
        <v>2.1707300673960084E-2</v>
      </c>
      <c r="J181" s="21">
        <f t="shared" si="38"/>
        <v>4.6312892931531978E-2</v>
      </c>
      <c r="K181" s="21">
        <f t="shared" si="39"/>
        <v>1.8501669697672175E-2</v>
      </c>
      <c r="L181" s="21">
        <f t="shared" si="40"/>
        <v>5.8498527775146428E-2</v>
      </c>
    </row>
    <row r="182" spans="2:12" x14ac:dyDescent="0.25">
      <c r="D182" s="12"/>
      <c r="E182" s="12"/>
      <c r="F182" s="12"/>
    </row>
  </sheetData>
  <sortState xmlns:xlrd2="http://schemas.microsoft.com/office/spreadsheetml/2017/richdata2" ref="B57:L92">
    <sortCondition descending="1" ref="C57:C92"/>
  </sortState>
  <mergeCells count="8">
    <mergeCell ref="B78:T78"/>
    <mergeCell ref="B111:T111"/>
    <mergeCell ref="B143:T143"/>
    <mergeCell ref="B174:T174"/>
    <mergeCell ref="B1:T1"/>
    <mergeCell ref="B3:T3"/>
    <mergeCell ref="B26:T26"/>
    <mergeCell ref="B54:T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5DD6-F7CC-49DA-B073-4198CA066C26}">
  <dimension ref="A1:Q424"/>
  <sheetViews>
    <sheetView showGridLines="0" topLeftCell="A23" workbookViewId="0">
      <selection activeCell="L8" sqref="L8"/>
    </sheetView>
  </sheetViews>
  <sheetFormatPr defaultRowHeight="15" x14ac:dyDescent="0.25"/>
  <cols>
    <col min="1" max="1" width="5.85546875" style="12" customWidth="1"/>
    <col min="2" max="2" width="22.140625" style="12" bestFit="1" customWidth="1"/>
    <col min="3" max="3" width="15.28515625" style="12" bestFit="1" customWidth="1"/>
    <col min="4" max="7" width="11" style="12" bestFit="1" customWidth="1"/>
    <col min="8" max="8" width="15.28515625" style="12" customWidth="1"/>
    <col min="9" max="16" width="9.140625" style="12"/>
    <col min="17" max="17" width="2.42578125" style="12" customWidth="1"/>
    <col min="18" max="16384" width="9.140625" style="12"/>
  </cols>
  <sheetData>
    <row r="1" spans="1:17" ht="27" thickBot="1" x14ac:dyDescent="0.45">
      <c r="A1" s="112" t="s">
        <v>107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15.75" thickBot="1" x14ac:dyDescent="0.3"/>
    <row r="3" spans="1:17" ht="19.5" thickBot="1" x14ac:dyDescent="0.35">
      <c r="B3" s="106" t="s">
        <v>108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</row>
    <row r="5" spans="1:17" x14ac:dyDescent="0.25">
      <c r="B5" s="48"/>
      <c r="C5" s="49" t="s">
        <v>105</v>
      </c>
      <c r="D5" s="48">
        <v>2015</v>
      </c>
      <c r="E5" s="48">
        <v>2016</v>
      </c>
      <c r="F5" s="48">
        <v>2017</v>
      </c>
      <c r="G5" s="48">
        <v>2018</v>
      </c>
    </row>
    <row r="6" spans="1:17" x14ac:dyDescent="0.25">
      <c r="B6" s="48" t="s">
        <v>108</v>
      </c>
      <c r="C6" s="50">
        <v>466345</v>
      </c>
      <c r="D6" s="50">
        <v>421095</v>
      </c>
      <c r="E6" s="50">
        <v>434407</v>
      </c>
      <c r="F6" s="50">
        <v>443579</v>
      </c>
      <c r="G6" s="50">
        <v>495242</v>
      </c>
      <c r="H6" s="7"/>
    </row>
    <row r="7" spans="1:17" x14ac:dyDescent="0.25">
      <c r="B7" s="48" t="s">
        <v>109</v>
      </c>
      <c r="C7" s="50">
        <v>6676717825</v>
      </c>
      <c r="D7" s="50">
        <v>6417608175</v>
      </c>
      <c r="E7" s="50">
        <v>6400569700</v>
      </c>
      <c r="F7" s="50">
        <v>6584957075</v>
      </c>
      <c r="G7" s="50">
        <v>7936263150</v>
      </c>
    </row>
    <row r="8" spans="1:17" x14ac:dyDescent="0.25">
      <c r="B8" s="48" t="s">
        <v>110</v>
      </c>
      <c r="C8" s="51">
        <f>C7/C6</f>
        <v>14317.121069165532</v>
      </c>
      <c r="D8" s="51">
        <f>D7/D6</f>
        <v>15240.285861860149</v>
      </c>
      <c r="E8" s="51">
        <f>E7/E6</f>
        <v>14734.039046332126</v>
      </c>
      <c r="F8" s="51">
        <f>F7/F6</f>
        <v>14845.060462736063</v>
      </c>
      <c r="G8" s="51">
        <f>G7/G6</f>
        <v>16025.02039406997</v>
      </c>
    </row>
    <row r="9" spans="1:17" x14ac:dyDescent="0.25">
      <c r="B9" s="48" t="s">
        <v>111</v>
      </c>
      <c r="C9" s="51">
        <f>C7/1000000</f>
        <v>6676.7178249999997</v>
      </c>
      <c r="D9" s="51">
        <f>D7/1000000</f>
        <v>6417.6081750000003</v>
      </c>
      <c r="E9" s="51">
        <f>E7/1000000</f>
        <v>6400.5697</v>
      </c>
      <c r="F9" s="51">
        <f>F7/1000000</f>
        <v>6584.9570750000003</v>
      </c>
      <c r="G9" s="51">
        <f>G7/1000000</f>
        <v>7936.2631499999998</v>
      </c>
    </row>
    <row r="10" spans="1:17" x14ac:dyDescent="0.25">
      <c r="C10" s="52"/>
      <c r="D10" s="52"/>
      <c r="E10" s="52"/>
      <c r="F10" s="52"/>
      <c r="G10" s="52"/>
    </row>
    <row r="15" spans="1:17" x14ac:dyDescent="0.25">
      <c r="C15" s="52"/>
      <c r="D15" s="52"/>
      <c r="E15" s="52"/>
      <c r="F15" s="52"/>
      <c r="G15" s="52"/>
    </row>
    <row r="25" spans="2:17" x14ac:dyDescent="0.25">
      <c r="C25" s="52"/>
      <c r="D25" s="52"/>
      <c r="E25" s="52"/>
      <c r="F25" s="52"/>
      <c r="G25" s="52"/>
    </row>
    <row r="27" spans="2:17" ht="15.75" thickBot="1" x14ac:dyDescent="0.3">
      <c r="C27" s="52"/>
      <c r="D27" s="52"/>
      <c r="E27" s="52"/>
      <c r="F27" s="52"/>
      <c r="G27" s="52"/>
    </row>
    <row r="28" spans="2:17" ht="19.5" thickBot="1" x14ac:dyDescent="0.35">
      <c r="B28" s="106" t="s">
        <v>112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</row>
    <row r="30" spans="2:17" x14ac:dyDescent="0.25">
      <c r="B30" s="48" t="s">
        <v>113</v>
      </c>
      <c r="C30" s="18" t="s">
        <v>105</v>
      </c>
      <c r="D30" s="18">
        <v>2015</v>
      </c>
      <c r="E30" s="18">
        <v>2016</v>
      </c>
      <c r="F30" s="18">
        <v>2017</v>
      </c>
      <c r="G30" s="18">
        <v>2018</v>
      </c>
    </row>
    <row r="31" spans="2:17" x14ac:dyDescent="0.25">
      <c r="B31" s="48" t="s">
        <v>114</v>
      </c>
      <c r="C31" s="10">
        <v>235908</v>
      </c>
      <c r="D31" s="10">
        <v>207683</v>
      </c>
      <c r="E31" s="10">
        <v>211516</v>
      </c>
      <c r="F31" s="10">
        <v>217123</v>
      </c>
      <c r="G31" s="10">
        <v>239220</v>
      </c>
    </row>
    <row r="32" spans="2:17" x14ac:dyDescent="0.25">
      <c r="B32" s="48" t="s">
        <v>115</v>
      </c>
      <c r="C32" s="10">
        <v>41712</v>
      </c>
      <c r="D32" s="10">
        <v>45766</v>
      </c>
      <c r="E32" s="10">
        <v>53037</v>
      </c>
      <c r="F32" s="10">
        <v>52414</v>
      </c>
      <c r="G32" s="10">
        <v>60128</v>
      </c>
    </row>
    <row r="33" spans="2:7" x14ac:dyDescent="0.25">
      <c r="B33" s="48" t="s">
        <v>116</v>
      </c>
      <c r="C33" s="10">
        <v>188492</v>
      </c>
      <c r="D33" s="10">
        <v>167644</v>
      </c>
      <c r="E33" s="10">
        <v>169744</v>
      </c>
      <c r="F33" s="10">
        <v>173643</v>
      </c>
      <c r="G33" s="10">
        <v>195406</v>
      </c>
    </row>
    <row r="34" spans="2:7" x14ac:dyDescent="0.25">
      <c r="B34" s="48" t="s">
        <v>117</v>
      </c>
      <c r="C34" s="10">
        <v>233</v>
      </c>
      <c r="D34" s="10">
        <v>2</v>
      </c>
      <c r="E34" s="10">
        <v>110</v>
      </c>
      <c r="F34" s="10">
        <v>399</v>
      </c>
      <c r="G34" s="10">
        <v>488</v>
      </c>
    </row>
    <row r="39" spans="2:7" x14ac:dyDescent="0.25">
      <c r="C39" s="52"/>
      <c r="D39" s="52"/>
      <c r="E39" s="52"/>
      <c r="F39" s="52"/>
      <c r="G39" s="52"/>
    </row>
    <row r="49" spans="2:17" x14ac:dyDescent="0.25">
      <c r="C49" s="52"/>
      <c r="D49" s="52"/>
      <c r="E49" s="52"/>
      <c r="F49" s="52"/>
      <c r="G49" s="52"/>
    </row>
    <row r="51" spans="2:17" x14ac:dyDescent="0.25">
      <c r="C51" s="52"/>
      <c r="D51" s="52"/>
      <c r="E51" s="52"/>
      <c r="F51" s="52"/>
      <c r="G51" s="52"/>
    </row>
    <row r="52" spans="2:17" ht="15.75" thickBot="1" x14ac:dyDescent="0.3"/>
    <row r="53" spans="2:17" ht="19.5" thickBot="1" x14ac:dyDescent="0.35">
      <c r="B53" s="106" t="s">
        <v>118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8"/>
    </row>
    <row r="55" spans="2:17" x14ac:dyDescent="0.25">
      <c r="B55" s="53" t="s">
        <v>119</v>
      </c>
      <c r="C55" s="18" t="s">
        <v>105</v>
      </c>
      <c r="D55" s="18">
        <v>2015</v>
      </c>
      <c r="E55" s="18">
        <v>2016</v>
      </c>
      <c r="F55" s="18">
        <v>2017</v>
      </c>
      <c r="G55" s="18">
        <v>2018</v>
      </c>
    </row>
    <row r="56" spans="2:17" x14ac:dyDescent="0.25">
      <c r="B56" s="48" t="s">
        <v>120</v>
      </c>
      <c r="C56" s="10">
        <v>21018</v>
      </c>
      <c r="D56" s="10">
        <v>23817</v>
      </c>
      <c r="E56" s="10">
        <v>28214</v>
      </c>
      <c r="F56" s="10">
        <v>31871</v>
      </c>
      <c r="G56" s="10">
        <v>41987</v>
      </c>
    </row>
    <row r="57" spans="2:17" x14ac:dyDescent="0.25">
      <c r="B57" s="48" t="s">
        <v>121</v>
      </c>
      <c r="C57" s="10">
        <v>143864</v>
      </c>
      <c r="D57" s="10">
        <v>132740</v>
      </c>
      <c r="E57" s="10">
        <v>135409</v>
      </c>
      <c r="F57" s="10">
        <v>148638</v>
      </c>
      <c r="G57" s="10">
        <v>162170</v>
      </c>
    </row>
    <row r="58" spans="2:17" x14ac:dyDescent="0.25">
      <c r="B58" s="48" t="s">
        <v>122</v>
      </c>
      <c r="C58" s="10">
        <v>84917</v>
      </c>
      <c r="D58" s="10">
        <v>66274</v>
      </c>
      <c r="E58" s="10">
        <v>70951</v>
      </c>
      <c r="F58" s="10">
        <v>72696</v>
      </c>
      <c r="G58" s="10">
        <v>84093</v>
      </c>
    </row>
    <row r="59" spans="2:17" x14ac:dyDescent="0.25">
      <c r="B59" s="48" t="s">
        <v>123</v>
      </c>
      <c r="C59" s="10">
        <v>66473</v>
      </c>
      <c r="D59" s="10">
        <v>56743</v>
      </c>
      <c r="E59" s="10">
        <v>49861</v>
      </c>
      <c r="F59" s="10">
        <v>44317</v>
      </c>
      <c r="G59" s="10">
        <v>46610</v>
      </c>
    </row>
    <row r="60" spans="2:17" x14ac:dyDescent="0.25">
      <c r="B60" s="48" t="s">
        <v>124</v>
      </c>
      <c r="C60" s="10">
        <v>150073</v>
      </c>
      <c r="D60" s="10">
        <v>141521</v>
      </c>
      <c r="E60" s="10">
        <v>149972</v>
      </c>
      <c r="F60" s="10">
        <v>146057</v>
      </c>
      <c r="G60" s="10">
        <v>160382</v>
      </c>
    </row>
    <row r="64" spans="2:17" x14ac:dyDescent="0.25">
      <c r="C64" s="52"/>
      <c r="D64" s="52"/>
      <c r="E64" s="52"/>
      <c r="F64" s="52"/>
      <c r="G64" s="52"/>
    </row>
    <row r="74" spans="2:17" x14ac:dyDescent="0.25">
      <c r="C74" s="52"/>
      <c r="D74" s="52"/>
      <c r="E74" s="52"/>
      <c r="F74" s="52"/>
      <c r="G74" s="52"/>
    </row>
    <row r="76" spans="2:17" x14ac:dyDescent="0.25">
      <c r="C76" s="52"/>
      <c r="D76" s="52"/>
      <c r="E76" s="52"/>
      <c r="F76" s="52"/>
      <c r="G76" s="52"/>
    </row>
    <row r="78" spans="2:17" x14ac:dyDescent="0.25">
      <c r="B78" s="54" t="s">
        <v>125</v>
      </c>
    </row>
    <row r="79" spans="2:17" ht="15.75" thickBot="1" x14ac:dyDescent="0.3"/>
    <row r="80" spans="2:17" ht="19.5" thickBot="1" x14ac:dyDescent="0.35">
      <c r="B80" s="106" t="s">
        <v>126</v>
      </c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8"/>
    </row>
    <row r="82" spans="2:9" x14ac:dyDescent="0.25">
      <c r="B82" s="53" t="s">
        <v>127</v>
      </c>
      <c r="C82" s="18" t="s">
        <v>105</v>
      </c>
      <c r="D82" s="18">
        <v>2015</v>
      </c>
      <c r="E82" s="18">
        <v>2016</v>
      </c>
      <c r="F82" s="18">
        <v>2017</v>
      </c>
      <c r="G82" s="18">
        <v>2018</v>
      </c>
    </row>
    <row r="83" spans="2:9" x14ac:dyDescent="0.25">
      <c r="B83" s="48" t="s">
        <v>103</v>
      </c>
      <c r="C83" s="10">
        <v>76392</v>
      </c>
      <c r="D83" s="10">
        <v>75275</v>
      </c>
      <c r="E83" s="10">
        <v>66667</v>
      </c>
      <c r="F83" s="10">
        <v>36379</v>
      </c>
      <c r="G83" s="10">
        <v>6942</v>
      </c>
      <c r="I83" s="63"/>
    </row>
    <row r="84" spans="2:9" x14ac:dyDescent="0.25">
      <c r="B84" s="48" t="s">
        <v>128</v>
      </c>
      <c r="C84" s="10">
        <v>373022</v>
      </c>
      <c r="D84" s="10">
        <v>298137</v>
      </c>
      <c r="E84" s="10">
        <v>208032</v>
      </c>
      <c r="F84" s="10">
        <v>122521</v>
      </c>
      <c r="G84" s="10">
        <v>40240</v>
      </c>
      <c r="I84" s="63"/>
    </row>
    <row r="85" spans="2:9" x14ac:dyDescent="0.25">
      <c r="B85" s="48" t="s">
        <v>102</v>
      </c>
      <c r="C85" s="10">
        <v>444</v>
      </c>
      <c r="D85" s="10">
        <v>1808</v>
      </c>
      <c r="E85" s="10">
        <v>5773</v>
      </c>
      <c r="F85" s="10">
        <v>9799</v>
      </c>
      <c r="G85" s="10">
        <v>7841</v>
      </c>
    </row>
    <row r="86" spans="2:9" x14ac:dyDescent="0.25">
      <c r="B86" s="48" t="s">
        <v>108</v>
      </c>
      <c r="C86" s="55">
        <f>C6</f>
        <v>466345</v>
      </c>
      <c r="D86" s="55">
        <f t="shared" ref="D86:G86" si="0">D6</f>
        <v>421095</v>
      </c>
      <c r="E86" s="55">
        <f t="shared" si="0"/>
        <v>434407</v>
      </c>
      <c r="F86" s="55">
        <f t="shared" si="0"/>
        <v>443579</v>
      </c>
      <c r="G86" s="55">
        <f t="shared" si="0"/>
        <v>495242</v>
      </c>
    </row>
    <row r="87" spans="2:9" x14ac:dyDescent="0.25">
      <c r="B87" s="48" t="s">
        <v>129</v>
      </c>
      <c r="C87" s="22">
        <f>C83/C86</f>
        <v>0.16381005478776442</v>
      </c>
      <c r="D87" s="22">
        <f>D83/D86</f>
        <v>0.17876013726118808</v>
      </c>
      <c r="E87" s="22">
        <f>E83/E86</f>
        <v>0.15346667986473514</v>
      </c>
      <c r="F87" s="22">
        <f>F83/F86</f>
        <v>8.201244874081054E-2</v>
      </c>
      <c r="G87" s="22">
        <f>G83/G86</f>
        <v>1.4017389478275268E-2</v>
      </c>
    </row>
    <row r="88" spans="2:9" x14ac:dyDescent="0.25">
      <c r="B88" s="48" t="s">
        <v>130</v>
      </c>
      <c r="C88" s="21">
        <f>C84/C86</f>
        <v>0.79988420589906617</v>
      </c>
      <c r="D88" s="21">
        <f t="shared" ref="D88:G88" si="1">D84/D86</f>
        <v>0.70800413208420898</v>
      </c>
      <c r="E88" s="21">
        <f t="shared" si="1"/>
        <v>0.47888731074775498</v>
      </c>
      <c r="F88" s="21">
        <f t="shared" si="1"/>
        <v>0.27621010011745373</v>
      </c>
      <c r="G88" s="21">
        <f t="shared" si="1"/>
        <v>8.1253205503571985E-2</v>
      </c>
    </row>
    <row r="89" spans="2:9" x14ac:dyDescent="0.25">
      <c r="B89" s="48" t="s">
        <v>131</v>
      </c>
      <c r="C89" s="22">
        <f>C85/C86</f>
        <v>9.5208482990061011E-4</v>
      </c>
      <c r="D89" s="22">
        <f t="shared" ref="D89:G89" si="2">D85/D86</f>
        <v>4.2935679597240527E-3</v>
      </c>
      <c r="E89" s="22">
        <f t="shared" si="2"/>
        <v>1.3289380695983261E-2</v>
      </c>
      <c r="F89" s="22">
        <f t="shared" si="2"/>
        <v>2.2090766244569737E-2</v>
      </c>
      <c r="G89" s="22">
        <f t="shared" si="2"/>
        <v>1.583266362707525E-2</v>
      </c>
      <c r="H89" s="64">
        <f>F89-G89</f>
        <v>6.2581026174944876E-3</v>
      </c>
    </row>
    <row r="93" spans="2:9" x14ac:dyDescent="0.25">
      <c r="C93" s="52"/>
      <c r="D93" s="52"/>
      <c r="E93" s="52"/>
      <c r="F93" s="52"/>
      <c r="G93" s="52"/>
    </row>
    <row r="102" spans="2:17" x14ac:dyDescent="0.25">
      <c r="C102" s="52"/>
      <c r="D102" s="52"/>
      <c r="E102" s="52"/>
      <c r="F102" s="52"/>
      <c r="G102" s="52"/>
    </row>
    <row r="104" spans="2:17" x14ac:dyDescent="0.25">
      <c r="C104" s="52"/>
      <c r="D104" s="52"/>
      <c r="E104" s="52"/>
      <c r="F104" s="52"/>
      <c r="G104" s="52"/>
    </row>
    <row r="108" spans="2:17" ht="15.75" thickBot="1" x14ac:dyDescent="0.3"/>
    <row r="109" spans="2:17" ht="19.5" thickBot="1" x14ac:dyDescent="0.35">
      <c r="B109" s="106" t="s">
        <v>0</v>
      </c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8"/>
    </row>
    <row r="111" spans="2:17" x14ac:dyDescent="0.25">
      <c r="B111" s="18"/>
      <c r="C111" s="115" t="s">
        <v>102</v>
      </c>
      <c r="D111" s="116"/>
      <c r="E111" s="116"/>
      <c r="F111" s="116"/>
      <c r="G111" s="117"/>
      <c r="H111" s="115" t="s">
        <v>103</v>
      </c>
      <c r="I111" s="116"/>
      <c r="J111" s="116"/>
      <c r="K111" s="116"/>
      <c r="L111" s="117"/>
    </row>
    <row r="112" spans="2:17" x14ac:dyDescent="0.25">
      <c r="B112" s="18" t="s">
        <v>104</v>
      </c>
      <c r="C112" s="18" t="s">
        <v>105</v>
      </c>
      <c r="D112" s="18">
        <v>2015</v>
      </c>
      <c r="E112" s="18">
        <v>2016</v>
      </c>
      <c r="F112" s="18">
        <v>2017</v>
      </c>
      <c r="G112" s="18">
        <v>2018</v>
      </c>
      <c r="H112" s="18" t="s">
        <v>105</v>
      </c>
      <c r="I112" s="18">
        <v>2015</v>
      </c>
      <c r="J112" s="18">
        <v>2016</v>
      </c>
      <c r="K112" s="18">
        <v>2017</v>
      </c>
      <c r="L112" s="18">
        <v>2018</v>
      </c>
    </row>
    <row r="113" spans="2:12" x14ac:dyDescent="0.25">
      <c r="B113" s="18" t="s">
        <v>106</v>
      </c>
      <c r="C113" s="10">
        <v>466345</v>
      </c>
      <c r="D113" s="10">
        <v>421095</v>
      </c>
      <c r="E113" s="10">
        <v>434407</v>
      </c>
      <c r="F113" s="10">
        <v>443579</v>
      </c>
      <c r="G113" s="10">
        <v>495242</v>
      </c>
      <c r="H113" s="10">
        <v>466345</v>
      </c>
      <c r="I113" s="10">
        <v>421095</v>
      </c>
      <c r="J113" s="10">
        <v>434407</v>
      </c>
      <c r="K113" s="10">
        <v>443579</v>
      </c>
      <c r="L113" s="10">
        <v>495242</v>
      </c>
    </row>
    <row r="114" spans="2:12" x14ac:dyDescent="0.25">
      <c r="B114" s="18" t="s">
        <v>57</v>
      </c>
      <c r="C114" s="10">
        <v>0</v>
      </c>
      <c r="D114" s="10">
        <v>182</v>
      </c>
      <c r="E114" s="10">
        <v>3706</v>
      </c>
      <c r="F114" s="10">
        <v>6290</v>
      </c>
      <c r="G114" s="10">
        <v>4924</v>
      </c>
      <c r="H114" s="10">
        <v>43823</v>
      </c>
      <c r="I114" s="10">
        <v>42048</v>
      </c>
      <c r="J114" s="10">
        <v>45075</v>
      </c>
      <c r="K114" s="10">
        <v>23943</v>
      </c>
      <c r="L114" s="10">
        <v>4260</v>
      </c>
    </row>
    <row r="115" spans="2:12" x14ac:dyDescent="0.25">
      <c r="B115" s="18" t="s">
        <v>58</v>
      </c>
      <c r="C115" s="10">
        <v>444</v>
      </c>
      <c r="D115" s="10">
        <v>1626</v>
      </c>
      <c r="E115" s="10">
        <v>2067</v>
      </c>
      <c r="F115" s="10">
        <v>3509</v>
      </c>
      <c r="G115" s="10">
        <v>2917</v>
      </c>
      <c r="H115" s="10">
        <v>32569</v>
      </c>
      <c r="I115" s="10">
        <v>33227</v>
      </c>
      <c r="J115" s="10">
        <v>21592</v>
      </c>
      <c r="K115" s="10">
        <v>12436</v>
      </c>
      <c r="L115" s="10">
        <v>2682</v>
      </c>
    </row>
    <row r="117" spans="2:12" x14ac:dyDescent="0.25">
      <c r="B117" s="18"/>
      <c r="C117" s="115" t="s">
        <v>102</v>
      </c>
      <c r="D117" s="116"/>
      <c r="E117" s="116"/>
      <c r="F117" s="116"/>
      <c r="G117" s="117"/>
      <c r="H117" s="115" t="s">
        <v>103</v>
      </c>
      <c r="I117" s="116"/>
      <c r="J117" s="116"/>
      <c r="K117" s="116"/>
      <c r="L117" s="117"/>
    </row>
    <row r="118" spans="2:12" x14ac:dyDescent="0.25">
      <c r="B118" s="18" t="s">
        <v>104</v>
      </c>
      <c r="C118" s="18" t="s">
        <v>105</v>
      </c>
      <c r="D118" s="18">
        <v>2015</v>
      </c>
      <c r="E118" s="18">
        <v>2016</v>
      </c>
      <c r="F118" s="18">
        <v>2017</v>
      </c>
      <c r="G118" s="18">
        <v>2018</v>
      </c>
      <c r="H118" s="18" t="s">
        <v>105</v>
      </c>
      <c r="I118" s="18">
        <v>2015</v>
      </c>
      <c r="J118" s="18">
        <v>2016</v>
      </c>
      <c r="K118" s="18">
        <v>2017</v>
      </c>
      <c r="L118" s="18">
        <v>2018</v>
      </c>
    </row>
    <row r="119" spans="2:12" x14ac:dyDescent="0.25">
      <c r="B119" s="18" t="s">
        <v>57</v>
      </c>
      <c r="C119" s="47">
        <f t="shared" ref="C119:L119" si="3">C114/C113</f>
        <v>0</v>
      </c>
      <c r="D119" s="47">
        <f t="shared" si="3"/>
        <v>4.3220650922000972E-4</v>
      </c>
      <c r="E119" s="47">
        <f t="shared" si="3"/>
        <v>8.5311700778302382E-3</v>
      </c>
      <c r="F119" s="47">
        <f t="shared" si="3"/>
        <v>1.4180112223527264E-2</v>
      </c>
      <c r="G119" s="47">
        <f t="shared" si="3"/>
        <v>9.9426139140056779E-3</v>
      </c>
      <c r="H119" s="47">
        <f t="shared" si="3"/>
        <v>9.3971201578230704E-2</v>
      </c>
      <c r="I119" s="47">
        <f t="shared" si="3"/>
        <v>9.9853952196060275E-2</v>
      </c>
      <c r="J119" s="47">
        <f t="shared" si="3"/>
        <v>0.10376214011284349</v>
      </c>
      <c r="K119" s="47">
        <f t="shared" si="3"/>
        <v>5.3976856433690504E-2</v>
      </c>
      <c r="L119" s="47">
        <f t="shared" si="3"/>
        <v>8.6018552546028009E-3</v>
      </c>
    </row>
    <row r="120" spans="2:12" x14ac:dyDescent="0.25">
      <c r="B120" s="18" t="s">
        <v>58</v>
      </c>
      <c r="C120" s="47">
        <f t="shared" ref="C120:L120" si="4">C115/C113</f>
        <v>9.5208482990061011E-4</v>
      </c>
      <c r="D120" s="47">
        <f t="shared" si="4"/>
        <v>3.8613614505040431E-3</v>
      </c>
      <c r="E120" s="47">
        <f t="shared" si="4"/>
        <v>4.7582106181530224E-3</v>
      </c>
      <c r="F120" s="47">
        <f t="shared" si="4"/>
        <v>7.9106540210424747E-3</v>
      </c>
      <c r="G120" s="47">
        <f t="shared" si="4"/>
        <v>5.89004971306957E-3</v>
      </c>
      <c r="H120" s="47">
        <f t="shared" si="4"/>
        <v>6.9838853209533716E-2</v>
      </c>
      <c r="I120" s="47">
        <f t="shared" si="4"/>
        <v>7.8906185065127823E-2</v>
      </c>
      <c r="J120" s="47">
        <f t="shared" si="4"/>
        <v>4.9704539751891659E-2</v>
      </c>
      <c r="K120" s="47">
        <f t="shared" si="4"/>
        <v>2.8035592307120039E-2</v>
      </c>
      <c r="L120" s="47">
        <f t="shared" si="4"/>
        <v>5.4155342236724673E-3</v>
      </c>
    </row>
    <row r="122" spans="2:12" x14ac:dyDescent="0.25">
      <c r="C122" s="52"/>
      <c r="D122" s="52"/>
      <c r="E122" s="52"/>
      <c r="F122" s="52"/>
      <c r="G122" s="52"/>
    </row>
    <row r="124" spans="2:12" x14ac:dyDescent="0.25">
      <c r="C124" s="52"/>
      <c r="D124" s="52"/>
      <c r="E124" s="52"/>
      <c r="F124" s="52"/>
      <c r="G124" s="52"/>
    </row>
    <row r="138" spans="2:17" ht="15.75" thickBot="1" x14ac:dyDescent="0.3"/>
    <row r="139" spans="2:17" ht="19.5" thickBot="1" x14ac:dyDescent="0.35">
      <c r="B139" s="106" t="s">
        <v>9</v>
      </c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8"/>
    </row>
    <row r="141" spans="2:17" x14ac:dyDescent="0.25">
      <c r="B141" s="18"/>
      <c r="C141" s="115" t="s">
        <v>102</v>
      </c>
      <c r="D141" s="116"/>
      <c r="E141" s="116"/>
      <c r="F141" s="116"/>
      <c r="G141" s="117"/>
      <c r="H141" s="115" t="s">
        <v>103</v>
      </c>
      <c r="I141" s="116"/>
      <c r="J141" s="116"/>
      <c r="K141" s="116"/>
      <c r="L141" s="117"/>
    </row>
    <row r="142" spans="2:17" x14ac:dyDescent="0.25">
      <c r="B142" s="18" t="s">
        <v>104</v>
      </c>
      <c r="C142" s="18" t="s">
        <v>105</v>
      </c>
      <c r="D142" s="18">
        <v>2015</v>
      </c>
      <c r="E142" s="18">
        <v>2016</v>
      </c>
      <c r="F142" s="18">
        <v>2017</v>
      </c>
      <c r="G142" s="18">
        <v>2018</v>
      </c>
      <c r="H142" s="18" t="s">
        <v>105</v>
      </c>
      <c r="I142" s="18">
        <v>2015</v>
      </c>
      <c r="J142" s="18">
        <v>2016</v>
      </c>
      <c r="K142" s="18">
        <v>2017</v>
      </c>
      <c r="L142" s="18">
        <v>2018</v>
      </c>
    </row>
    <row r="143" spans="2:17" x14ac:dyDescent="0.25">
      <c r="B143" s="18" t="s">
        <v>106</v>
      </c>
      <c r="C143" s="10">
        <v>466345</v>
      </c>
      <c r="D143" s="10">
        <v>421095</v>
      </c>
      <c r="E143" s="10">
        <v>434407</v>
      </c>
      <c r="F143" s="10">
        <v>443579</v>
      </c>
      <c r="G143" s="10">
        <v>495242</v>
      </c>
      <c r="H143" s="10">
        <v>466345</v>
      </c>
      <c r="I143" s="10">
        <v>421095</v>
      </c>
      <c r="J143" s="10">
        <v>434407</v>
      </c>
      <c r="K143" s="10">
        <v>443579</v>
      </c>
      <c r="L143" s="10">
        <v>495242</v>
      </c>
    </row>
    <row r="144" spans="2:17" x14ac:dyDescent="0.25">
      <c r="B144" s="18" t="s">
        <v>10</v>
      </c>
      <c r="C144" s="10">
        <v>2</v>
      </c>
      <c r="D144" s="10">
        <v>36</v>
      </c>
      <c r="E144" s="10">
        <v>392</v>
      </c>
      <c r="F144" s="10">
        <v>602</v>
      </c>
      <c r="G144" s="10">
        <v>551</v>
      </c>
      <c r="H144" s="10">
        <v>4168</v>
      </c>
      <c r="I144" s="10">
        <v>3973</v>
      </c>
      <c r="J144" s="10">
        <v>3436</v>
      </c>
      <c r="K144" s="10">
        <v>1671</v>
      </c>
      <c r="L144" s="10">
        <v>518</v>
      </c>
    </row>
    <row r="145" spans="2:12" x14ac:dyDescent="0.25">
      <c r="B145" s="18" t="s">
        <v>11</v>
      </c>
      <c r="C145" s="10">
        <v>33</v>
      </c>
      <c r="D145" s="10">
        <v>284</v>
      </c>
      <c r="E145" s="10">
        <v>1436</v>
      </c>
      <c r="F145" s="10">
        <v>2182</v>
      </c>
      <c r="G145" s="10">
        <v>1653</v>
      </c>
      <c r="H145" s="10">
        <v>15121</v>
      </c>
      <c r="I145" s="10">
        <v>13838</v>
      </c>
      <c r="J145" s="10">
        <v>13933</v>
      </c>
      <c r="K145" s="10">
        <v>6785</v>
      </c>
      <c r="L145" s="10">
        <v>1400</v>
      </c>
    </row>
    <row r="146" spans="2:12" x14ac:dyDescent="0.25">
      <c r="B146" s="18" t="s">
        <v>12</v>
      </c>
      <c r="C146" s="10">
        <v>117</v>
      </c>
      <c r="D146" s="10">
        <v>583</v>
      </c>
      <c r="E146" s="10">
        <v>2015</v>
      </c>
      <c r="F146" s="10">
        <v>3721</v>
      </c>
      <c r="G146" s="10">
        <v>2540</v>
      </c>
      <c r="H146" s="10">
        <v>22390</v>
      </c>
      <c r="I146" s="10">
        <v>23298</v>
      </c>
      <c r="J146" s="10">
        <v>22056</v>
      </c>
      <c r="K146" s="10">
        <v>13392</v>
      </c>
      <c r="L146" s="10">
        <v>2126</v>
      </c>
    </row>
    <row r="147" spans="2:12" x14ac:dyDescent="0.25">
      <c r="B147" s="18" t="s">
        <v>13</v>
      </c>
      <c r="C147" s="10">
        <v>154</v>
      </c>
      <c r="D147" s="10">
        <v>435</v>
      </c>
      <c r="E147" s="10">
        <v>1094</v>
      </c>
      <c r="F147" s="10">
        <v>2019</v>
      </c>
      <c r="G147" s="10">
        <v>2120</v>
      </c>
      <c r="H147" s="10">
        <v>18146</v>
      </c>
      <c r="I147" s="10">
        <v>17113</v>
      </c>
      <c r="J147" s="10">
        <v>14324</v>
      </c>
      <c r="K147" s="10">
        <v>7887</v>
      </c>
      <c r="L147" s="10">
        <v>1971</v>
      </c>
    </row>
    <row r="148" spans="2:12" x14ac:dyDescent="0.25">
      <c r="B148" s="18" t="s">
        <v>14</v>
      </c>
      <c r="C148" s="10">
        <v>96</v>
      </c>
      <c r="D148" s="10">
        <v>336</v>
      </c>
      <c r="E148" s="10">
        <v>592</v>
      </c>
      <c r="F148" s="10">
        <v>801</v>
      </c>
      <c r="G148" s="10">
        <v>740</v>
      </c>
      <c r="H148" s="10">
        <v>10763</v>
      </c>
      <c r="I148" s="10">
        <v>11866</v>
      </c>
      <c r="J148" s="10">
        <v>8057</v>
      </c>
      <c r="K148" s="10">
        <v>3972</v>
      </c>
      <c r="L148" s="10">
        <v>706</v>
      </c>
    </row>
    <row r="149" spans="2:12" x14ac:dyDescent="0.25">
      <c r="B149" s="18" t="s">
        <v>15</v>
      </c>
      <c r="C149" s="10">
        <v>31</v>
      </c>
      <c r="D149" s="10">
        <v>113</v>
      </c>
      <c r="E149" s="10">
        <v>200</v>
      </c>
      <c r="F149" s="10">
        <v>298</v>
      </c>
      <c r="G149" s="10">
        <v>192</v>
      </c>
      <c r="H149" s="10">
        <v>4559</v>
      </c>
      <c r="I149" s="10">
        <v>4167</v>
      </c>
      <c r="J149" s="10">
        <v>3719</v>
      </c>
      <c r="K149" s="10">
        <v>1643</v>
      </c>
      <c r="L149" s="10">
        <v>175</v>
      </c>
    </row>
    <row r="150" spans="2:12" x14ac:dyDescent="0.25">
      <c r="B150" s="18" t="s">
        <v>16</v>
      </c>
      <c r="C150" s="10">
        <v>11</v>
      </c>
      <c r="D150" s="10">
        <v>21</v>
      </c>
      <c r="E150" s="10">
        <v>44</v>
      </c>
      <c r="F150" s="10">
        <v>176</v>
      </c>
      <c r="G150" s="10">
        <v>45</v>
      </c>
      <c r="H150" s="10">
        <v>1245</v>
      </c>
      <c r="I150" s="10">
        <v>1020</v>
      </c>
      <c r="J150" s="10">
        <v>1142</v>
      </c>
      <c r="K150" s="10">
        <v>1029</v>
      </c>
      <c r="L150" s="10">
        <v>46</v>
      </c>
    </row>
    <row r="152" spans="2:12" x14ac:dyDescent="0.25">
      <c r="B152" s="18"/>
      <c r="C152" s="115" t="s">
        <v>102</v>
      </c>
      <c r="D152" s="116"/>
      <c r="E152" s="116"/>
      <c r="F152" s="116"/>
      <c r="G152" s="117"/>
      <c r="H152" s="115" t="s">
        <v>103</v>
      </c>
      <c r="I152" s="116"/>
      <c r="J152" s="116"/>
      <c r="K152" s="116"/>
      <c r="L152" s="117"/>
    </row>
    <row r="153" spans="2:12" x14ac:dyDescent="0.25">
      <c r="B153" s="18" t="s">
        <v>104</v>
      </c>
      <c r="C153" s="18" t="s">
        <v>105</v>
      </c>
      <c r="D153" s="18">
        <v>2015</v>
      </c>
      <c r="E153" s="18">
        <v>2016</v>
      </c>
      <c r="F153" s="18">
        <v>2017</v>
      </c>
      <c r="G153" s="18">
        <v>2018</v>
      </c>
      <c r="H153" s="18" t="s">
        <v>105</v>
      </c>
      <c r="I153" s="18">
        <v>2015</v>
      </c>
      <c r="J153" s="18">
        <v>2016</v>
      </c>
      <c r="K153" s="18">
        <v>2017</v>
      </c>
      <c r="L153" s="18">
        <v>2018</v>
      </c>
    </row>
    <row r="154" spans="2:12" x14ac:dyDescent="0.25">
      <c r="B154" s="18" t="s">
        <v>10</v>
      </c>
      <c r="C154" s="47">
        <f t="shared" ref="C154:C160" si="5">C144/$C$143</f>
        <v>4.2886704049577028E-6</v>
      </c>
      <c r="D154" s="47">
        <f t="shared" ref="D154:D160" si="6">D144/$D$143</f>
        <v>8.549139742813379E-5</v>
      </c>
      <c r="E154" s="47">
        <f t="shared" ref="E154:E160" si="7">E144/$E$143</f>
        <v>9.023795657068141E-4</v>
      </c>
      <c r="F154" s="47">
        <f t="shared" ref="F154:F160" si="8">F144/$F$143</f>
        <v>1.35714269611501E-3</v>
      </c>
      <c r="G154" s="47">
        <f t="shared" ref="G154:G160" si="9">G144/$G$143</f>
        <v>1.1125873815225687E-3</v>
      </c>
      <c r="H154" s="47">
        <f t="shared" ref="H154:H160" si="10">H144/$H$143</f>
        <v>8.9375891239318536E-3</v>
      </c>
      <c r="I154" s="47">
        <f t="shared" ref="I154:I160" si="11">I144/$I$143</f>
        <v>9.4349256106104323E-3</v>
      </c>
      <c r="J154" s="47">
        <f t="shared" ref="J154:J160" si="12">J144/$J$143</f>
        <v>7.9096331320627888E-3</v>
      </c>
      <c r="K154" s="47">
        <f t="shared" ref="K154:K160" si="13">K144/$K$143</f>
        <v>3.767085457156448E-3</v>
      </c>
      <c r="L154" s="47">
        <f t="shared" ref="L154:L160" si="14">L144/$L$143</f>
        <v>1.0459532915221244E-3</v>
      </c>
    </row>
    <row r="155" spans="2:12" x14ac:dyDescent="0.25">
      <c r="B155" s="18" t="s">
        <v>11</v>
      </c>
      <c r="C155" s="47">
        <f t="shared" si="5"/>
        <v>7.0763061681802095E-5</v>
      </c>
      <c r="D155" s="47">
        <f t="shared" si="6"/>
        <v>6.7443213526638878E-4</v>
      </c>
      <c r="E155" s="47">
        <f t="shared" si="7"/>
        <v>3.3056557560076148E-3</v>
      </c>
      <c r="F155" s="47">
        <f t="shared" si="8"/>
        <v>4.9190786759517472E-3</v>
      </c>
      <c r="G155" s="47">
        <f t="shared" si="9"/>
        <v>3.3377621445677061E-3</v>
      </c>
      <c r="H155" s="47">
        <f t="shared" si="10"/>
        <v>3.2424492596682716E-2</v>
      </c>
      <c r="I155" s="47">
        <f t="shared" si="11"/>
        <v>3.2861943266958765E-2</v>
      </c>
      <c r="J155" s="47">
        <f t="shared" si="12"/>
        <v>3.2073608390288368E-2</v>
      </c>
      <c r="K155" s="47">
        <f t="shared" si="13"/>
        <v>1.5296035204552064E-2</v>
      </c>
      <c r="L155" s="47">
        <f t="shared" si="14"/>
        <v>2.8269007878976341E-3</v>
      </c>
    </row>
    <row r="156" spans="2:12" x14ac:dyDescent="0.25">
      <c r="B156" s="18" t="s">
        <v>12</v>
      </c>
      <c r="C156" s="47">
        <f t="shared" si="5"/>
        <v>2.508872186900256E-4</v>
      </c>
      <c r="D156" s="47">
        <f t="shared" si="6"/>
        <v>1.3844856861278333E-3</v>
      </c>
      <c r="E156" s="47">
        <f t="shared" si="7"/>
        <v>4.6385072063755877E-3</v>
      </c>
      <c r="F156" s="47">
        <f t="shared" si="8"/>
        <v>8.388584671501581E-3</v>
      </c>
      <c r="G156" s="47">
        <f t="shared" si="9"/>
        <v>5.1288057151857068E-3</v>
      </c>
      <c r="H156" s="47">
        <f t="shared" si="10"/>
        <v>4.8011665183501487E-2</v>
      </c>
      <c r="I156" s="47">
        <f t="shared" si="11"/>
        <v>5.5327182702240588E-2</v>
      </c>
      <c r="J156" s="47">
        <f t="shared" si="12"/>
        <v>5.0772662503136459E-2</v>
      </c>
      <c r="K156" s="47">
        <f t="shared" si="13"/>
        <v>3.0190789013907333E-2</v>
      </c>
      <c r="L156" s="47">
        <f t="shared" si="14"/>
        <v>4.2928507679074069E-3</v>
      </c>
    </row>
    <row r="157" spans="2:12" x14ac:dyDescent="0.25">
      <c r="B157" s="18" t="s">
        <v>13</v>
      </c>
      <c r="C157" s="47">
        <f t="shared" si="5"/>
        <v>3.3022762118174314E-4</v>
      </c>
      <c r="D157" s="47">
        <f t="shared" si="6"/>
        <v>1.0330210522566166E-3</v>
      </c>
      <c r="E157" s="47">
        <f t="shared" si="7"/>
        <v>2.5183756247021804E-3</v>
      </c>
      <c r="F157" s="47">
        <f t="shared" si="8"/>
        <v>4.5516131286647927E-3</v>
      </c>
      <c r="G157" s="47">
        <f t="shared" si="9"/>
        <v>4.280735478816417E-3</v>
      </c>
      <c r="H157" s="47">
        <f t="shared" si="10"/>
        <v>3.8911106584181239E-2</v>
      </c>
      <c r="I157" s="47">
        <f t="shared" si="11"/>
        <v>4.0639285671879265E-2</v>
      </c>
      <c r="J157" s="47">
        <f t="shared" si="12"/>
        <v>3.2973685967307154E-2</v>
      </c>
      <c r="K157" s="47">
        <f t="shared" si="13"/>
        <v>1.7780372830995154E-2</v>
      </c>
      <c r="L157" s="47">
        <f t="shared" si="14"/>
        <v>3.9798724663901684E-3</v>
      </c>
    </row>
    <row r="158" spans="2:12" x14ac:dyDescent="0.25">
      <c r="B158" s="18" t="s">
        <v>14</v>
      </c>
      <c r="C158" s="47">
        <f t="shared" si="5"/>
        <v>2.0585617943796975E-4</v>
      </c>
      <c r="D158" s="47">
        <f t="shared" si="6"/>
        <v>7.9791970932924878E-4</v>
      </c>
      <c r="E158" s="47">
        <f t="shared" si="7"/>
        <v>1.3627773033123315E-3</v>
      </c>
      <c r="F158" s="47">
        <f t="shared" si="8"/>
        <v>1.8057662783855864E-3</v>
      </c>
      <c r="G158" s="47">
        <f t="shared" si="9"/>
        <v>1.4942189878887494E-3</v>
      </c>
      <c r="H158" s="47">
        <f t="shared" si="10"/>
        <v>2.3079479784279877E-2</v>
      </c>
      <c r="I158" s="47">
        <f t="shared" si="11"/>
        <v>2.8178914496728765E-2</v>
      </c>
      <c r="J158" s="47">
        <f t="shared" si="12"/>
        <v>1.854712285943827E-2</v>
      </c>
      <c r="K158" s="47">
        <f t="shared" si="13"/>
        <v>8.9544365265262788E-3</v>
      </c>
      <c r="L158" s="47">
        <f t="shared" si="14"/>
        <v>1.4255656830398067E-3</v>
      </c>
    </row>
    <row r="159" spans="2:12" x14ac:dyDescent="0.25">
      <c r="B159" s="18" t="s">
        <v>15</v>
      </c>
      <c r="C159" s="47">
        <f t="shared" si="5"/>
        <v>6.6474391276844395E-5</v>
      </c>
      <c r="D159" s="47">
        <f t="shared" si="6"/>
        <v>2.6834799748275329E-4</v>
      </c>
      <c r="E159" s="47">
        <f t="shared" si="7"/>
        <v>4.6039773760551739E-4</v>
      </c>
      <c r="F159" s="47">
        <f t="shared" si="8"/>
        <v>6.7180817847553652E-4</v>
      </c>
      <c r="G159" s="47">
        <f t="shared" si="9"/>
        <v>3.8768925091167548E-4</v>
      </c>
      <c r="H159" s="47">
        <f t="shared" si="10"/>
        <v>9.7760241881010845E-3</v>
      </c>
      <c r="I159" s="47">
        <f t="shared" si="11"/>
        <v>9.895629252306486E-3</v>
      </c>
      <c r="J159" s="47">
        <f t="shared" si="12"/>
        <v>8.5610959307745958E-3</v>
      </c>
      <c r="K159" s="47">
        <f t="shared" si="13"/>
        <v>3.7039625410580754E-3</v>
      </c>
      <c r="L159" s="47">
        <f t="shared" si="14"/>
        <v>3.5336259848720426E-4</v>
      </c>
    </row>
    <row r="160" spans="2:12" x14ac:dyDescent="0.25">
      <c r="B160" s="18" t="s">
        <v>16</v>
      </c>
      <c r="C160" s="47">
        <f t="shared" si="5"/>
        <v>2.3587687227267365E-5</v>
      </c>
      <c r="D160" s="47">
        <f t="shared" si="6"/>
        <v>4.9869981833078049E-5</v>
      </c>
      <c r="E160" s="47">
        <f t="shared" si="7"/>
        <v>1.0128750227321383E-4</v>
      </c>
      <c r="F160" s="47">
        <f t="shared" si="8"/>
        <v>3.9677261547548464E-4</v>
      </c>
      <c r="G160" s="47">
        <f t="shared" si="9"/>
        <v>9.0864668182423944E-5</v>
      </c>
      <c r="H160" s="47">
        <f t="shared" si="10"/>
        <v>2.6696973270861702E-3</v>
      </c>
      <c r="I160" s="47">
        <f t="shared" si="11"/>
        <v>2.422256260463791E-3</v>
      </c>
      <c r="J160" s="47">
        <f t="shared" si="12"/>
        <v>2.6288710817275042E-3</v>
      </c>
      <c r="K160" s="47">
        <f t="shared" si="13"/>
        <v>2.3197671666151916E-3</v>
      </c>
      <c r="L160" s="47">
        <f t="shared" si="14"/>
        <v>9.2883883030922253E-5</v>
      </c>
    </row>
    <row r="161" spans="3:7" x14ac:dyDescent="0.25">
      <c r="C161" s="52"/>
      <c r="D161" s="52"/>
      <c r="E161" s="52"/>
      <c r="F161" s="52"/>
      <c r="G161" s="52"/>
    </row>
    <row r="163" spans="3:7" x14ac:dyDescent="0.25">
      <c r="C163" s="52"/>
      <c r="D163" s="52"/>
      <c r="E163" s="52"/>
      <c r="F163" s="52"/>
      <c r="G163" s="52"/>
    </row>
    <row r="178" spans="2:17" ht="15.75" thickBot="1" x14ac:dyDescent="0.3"/>
    <row r="179" spans="2:17" ht="19.5" thickBot="1" x14ac:dyDescent="0.35">
      <c r="B179" s="106" t="s">
        <v>17</v>
      </c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8"/>
    </row>
    <row r="181" spans="2:17" x14ac:dyDescent="0.25">
      <c r="B181" s="18"/>
      <c r="C181" s="115" t="s">
        <v>102</v>
      </c>
      <c r="D181" s="116"/>
      <c r="E181" s="116"/>
      <c r="F181" s="116"/>
      <c r="G181" s="117"/>
      <c r="H181" s="115" t="s">
        <v>103</v>
      </c>
      <c r="I181" s="116"/>
      <c r="J181" s="116"/>
      <c r="K181" s="116"/>
      <c r="L181" s="117"/>
    </row>
    <row r="182" spans="2:17" x14ac:dyDescent="0.25">
      <c r="B182" s="18" t="s">
        <v>104</v>
      </c>
      <c r="C182" s="18" t="s">
        <v>105</v>
      </c>
      <c r="D182" s="18">
        <v>2015</v>
      </c>
      <c r="E182" s="18">
        <v>2016</v>
      </c>
      <c r="F182" s="18">
        <v>2017</v>
      </c>
      <c r="G182" s="18">
        <v>2018</v>
      </c>
      <c r="H182" s="18" t="s">
        <v>105</v>
      </c>
      <c r="I182" s="18">
        <v>2015</v>
      </c>
      <c r="J182" s="18">
        <v>2016</v>
      </c>
      <c r="K182" s="18">
        <v>2017</v>
      </c>
      <c r="L182" s="18">
        <v>2018</v>
      </c>
    </row>
    <row r="183" spans="2:17" x14ac:dyDescent="0.25">
      <c r="B183" s="18" t="s">
        <v>106</v>
      </c>
      <c r="C183" s="10">
        <v>466345</v>
      </c>
      <c r="D183" s="10">
        <v>421095</v>
      </c>
      <c r="E183" s="10">
        <v>434407</v>
      </c>
      <c r="F183" s="10">
        <v>443579</v>
      </c>
      <c r="G183" s="10">
        <v>495242</v>
      </c>
      <c r="H183" s="10">
        <v>466345</v>
      </c>
      <c r="I183" s="10">
        <v>421095</v>
      </c>
      <c r="J183" s="10">
        <v>434407</v>
      </c>
      <c r="K183" s="10">
        <v>443579</v>
      </c>
      <c r="L183" s="10">
        <v>495242</v>
      </c>
    </row>
    <row r="184" spans="2:17" x14ac:dyDescent="0.25">
      <c r="B184" s="18" t="s">
        <v>30</v>
      </c>
      <c r="C184" s="10">
        <v>87</v>
      </c>
      <c r="D184" s="10">
        <v>374</v>
      </c>
      <c r="E184" s="10">
        <v>1087</v>
      </c>
      <c r="F184" s="10">
        <v>1812</v>
      </c>
      <c r="G184" s="10">
        <v>1433</v>
      </c>
      <c r="H184" s="10">
        <v>14345</v>
      </c>
      <c r="I184" s="10">
        <v>15042</v>
      </c>
      <c r="J184" s="10">
        <v>12112</v>
      </c>
      <c r="K184" s="10">
        <v>6088</v>
      </c>
      <c r="L184" s="10">
        <v>1059</v>
      </c>
    </row>
    <row r="185" spans="2:17" x14ac:dyDescent="0.25">
      <c r="B185" s="18" t="s">
        <v>31</v>
      </c>
      <c r="C185" s="27">
        <v>294</v>
      </c>
      <c r="D185" s="27">
        <v>1154</v>
      </c>
      <c r="E185" s="27">
        <v>3463</v>
      </c>
      <c r="F185" s="27">
        <v>5734</v>
      </c>
      <c r="G185" s="27">
        <v>4188</v>
      </c>
      <c r="H185" s="27">
        <v>47655</v>
      </c>
      <c r="I185" s="27">
        <v>47718</v>
      </c>
      <c r="J185" s="27">
        <v>40721</v>
      </c>
      <c r="K185" s="27">
        <v>21337</v>
      </c>
      <c r="L185" s="27">
        <v>3608</v>
      </c>
    </row>
    <row r="186" spans="2:17" x14ac:dyDescent="0.25">
      <c r="B186" s="56" t="s">
        <v>90</v>
      </c>
      <c r="C186" s="11">
        <f t="shared" ref="C186:L186" si="15">SUM(C216:C227)</f>
        <v>63</v>
      </c>
      <c r="D186" s="11">
        <f t="shared" si="15"/>
        <v>280</v>
      </c>
      <c r="E186" s="11">
        <f t="shared" si="15"/>
        <v>1223</v>
      </c>
      <c r="F186" s="11">
        <f t="shared" si="15"/>
        <v>2253</v>
      </c>
      <c r="G186" s="11">
        <f t="shared" si="15"/>
        <v>2220</v>
      </c>
      <c r="H186" s="11">
        <f t="shared" si="15"/>
        <v>14392</v>
      </c>
      <c r="I186" s="11">
        <f t="shared" si="15"/>
        <v>12515</v>
      </c>
      <c r="J186" s="11">
        <f t="shared" si="15"/>
        <v>13834</v>
      </c>
      <c r="K186" s="11">
        <f t="shared" si="15"/>
        <v>8954</v>
      </c>
      <c r="L186" s="11">
        <f t="shared" si="15"/>
        <v>2275</v>
      </c>
    </row>
    <row r="187" spans="2:17" x14ac:dyDescent="0.25">
      <c r="C187" s="57"/>
      <c r="D187" s="57"/>
      <c r="E187" s="57"/>
      <c r="F187" s="57"/>
      <c r="G187" s="57"/>
      <c r="H187" s="57"/>
      <c r="I187" s="57"/>
      <c r="J187" s="57"/>
      <c r="K187" s="57"/>
      <c r="L187" s="57"/>
    </row>
    <row r="188" spans="2:17" x14ac:dyDescent="0.25">
      <c r="B188" s="18"/>
      <c r="C188" s="115" t="s">
        <v>102</v>
      </c>
      <c r="D188" s="116"/>
      <c r="E188" s="116"/>
      <c r="F188" s="116"/>
      <c r="G188" s="117"/>
      <c r="H188" s="115" t="s">
        <v>103</v>
      </c>
      <c r="I188" s="116"/>
      <c r="J188" s="116"/>
      <c r="K188" s="116"/>
      <c r="L188" s="117"/>
    </row>
    <row r="189" spans="2:17" x14ac:dyDescent="0.25">
      <c r="B189" s="18" t="s">
        <v>104</v>
      </c>
      <c r="C189" s="18" t="s">
        <v>105</v>
      </c>
      <c r="D189" s="18">
        <v>2015</v>
      </c>
      <c r="E189" s="18">
        <v>2016</v>
      </c>
      <c r="F189" s="18">
        <v>2017</v>
      </c>
      <c r="G189" s="18">
        <v>2018</v>
      </c>
      <c r="H189" s="18" t="s">
        <v>105</v>
      </c>
      <c r="I189" s="18">
        <v>2015</v>
      </c>
      <c r="J189" s="18">
        <v>2016</v>
      </c>
      <c r="K189" s="18">
        <v>2017</v>
      </c>
      <c r="L189" s="18">
        <v>2018</v>
      </c>
    </row>
    <row r="190" spans="2:17" x14ac:dyDescent="0.25">
      <c r="B190" s="18" t="s">
        <v>30</v>
      </c>
      <c r="C190" s="47">
        <f t="shared" ref="C190:L190" si="16">C184/C183</f>
        <v>1.8655716261566007E-4</v>
      </c>
      <c r="D190" s="47">
        <f t="shared" si="16"/>
        <v>8.8816062883672329E-4</v>
      </c>
      <c r="E190" s="47">
        <f t="shared" si="16"/>
        <v>2.5022617038859872E-3</v>
      </c>
      <c r="F190" s="47">
        <f t="shared" si="16"/>
        <v>4.0849544275089666E-3</v>
      </c>
      <c r="G190" s="47">
        <f t="shared" si="16"/>
        <v>2.8935348778980781E-3</v>
      </c>
      <c r="H190" s="47">
        <f t="shared" si="16"/>
        <v>3.0760488479559124E-2</v>
      </c>
      <c r="I190" s="47">
        <f t="shared" si="16"/>
        <v>3.5721155558721907E-2</v>
      </c>
      <c r="J190" s="47">
        <f t="shared" si="16"/>
        <v>2.7881686989390135E-2</v>
      </c>
      <c r="K190" s="47">
        <f t="shared" si="16"/>
        <v>1.3724725471674718E-2</v>
      </c>
      <c r="L190" s="47">
        <f t="shared" si="16"/>
        <v>2.1383485245597103E-3</v>
      </c>
    </row>
    <row r="191" spans="2:17" x14ac:dyDescent="0.25">
      <c r="B191" s="58" t="s">
        <v>31</v>
      </c>
      <c r="C191" s="47">
        <f t="shared" ref="C191:L191" si="17">C185/C183</f>
        <v>6.3043454952878232E-4</v>
      </c>
      <c r="D191" s="47">
        <f t="shared" si="17"/>
        <v>2.7404742397796221E-3</v>
      </c>
      <c r="E191" s="47">
        <f t="shared" si="17"/>
        <v>7.9717868266395344E-3</v>
      </c>
      <c r="F191" s="47">
        <f t="shared" si="17"/>
        <v>1.2926671461002437E-2</v>
      </c>
      <c r="G191" s="47">
        <f t="shared" si="17"/>
        <v>8.4564717855109221E-3</v>
      </c>
      <c r="H191" s="47">
        <f t="shared" si="17"/>
        <v>0.10218829407412967</v>
      </c>
      <c r="I191" s="47">
        <f t="shared" si="17"/>
        <v>0.11331884729099134</v>
      </c>
      <c r="J191" s="47">
        <f t="shared" si="17"/>
        <v>9.3739281365171373E-2</v>
      </c>
      <c r="K191" s="47">
        <f t="shared" si="17"/>
        <v>4.8101916456820541E-2</v>
      </c>
      <c r="L191" s="47">
        <f t="shared" si="17"/>
        <v>7.285327173381902E-3</v>
      </c>
    </row>
    <row r="192" spans="2:17" x14ac:dyDescent="0.25">
      <c r="B192" s="59" t="s">
        <v>90</v>
      </c>
      <c r="C192" s="47">
        <f t="shared" ref="C192:L192" si="18">C186/C183</f>
        <v>1.3509311775616764E-4</v>
      </c>
      <c r="D192" s="47">
        <f t="shared" si="18"/>
        <v>6.6493309110770725E-4</v>
      </c>
      <c r="E192" s="47">
        <f t="shared" si="18"/>
        <v>2.8153321654577389E-3</v>
      </c>
      <c r="F192" s="47">
        <f t="shared" si="18"/>
        <v>5.0791403560583349E-3</v>
      </c>
      <c r="G192" s="47">
        <f t="shared" si="18"/>
        <v>4.4826569636662482E-3</v>
      </c>
      <c r="H192" s="47">
        <f t="shared" si="18"/>
        <v>3.0861272234075629E-2</v>
      </c>
      <c r="I192" s="47">
        <f t="shared" si="18"/>
        <v>2.9720134411474846E-2</v>
      </c>
      <c r="J192" s="47">
        <f t="shared" si="18"/>
        <v>3.1845711510173638E-2</v>
      </c>
      <c r="K192" s="47">
        <f t="shared" si="18"/>
        <v>2.0185806812315282E-2</v>
      </c>
      <c r="L192" s="47">
        <f t="shared" si="18"/>
        <v>4.5937137803336555E-3</v>
      </c>
    </row>
    <row r="193" spans="3:12" x14ac:dyDescent="0.25">
      <c r="C193" s="60"/>
      <c r="D193" s="60"/>
      <c r="E193" s="60"/>
      <c r="F193" s="60"/>
      <c r="G193" s="60"/>
      <c r="H193" s="60"/>
      <c r="I193" s="60"/>
      <c r="J193" s="60"/>
      <c r="K193" s="60"/>
      <c r="L193" s="60"/>
    </row>
    <row r="198" spans="3:12" x14ac:dyDescent="0.25">
      <c r="C198" s="60"/>
      <c r="D198" s="60"/>
      <c r="E198" s="60"/>
      <c r="F198" s="60"/>
      <c r="G198" s="60"/>
      <c r="H198" s="60"/>
      <c r="I198" s="60"/>
      <c r="J198" s="60"/>
      <c r="K198" s="60"/>
      <c r="L198" s="60"/>
    </row>
    <row r="199" spans="3:12" x14ac:dyDescent="0.25">
      <c r="C199" s="60"/>
      <c r="D199" s="60"/>
      <c r="E199" s="60"/>
      <c r="F199" s="60"/>
      <c r="G199" s="60"/>
      <c r="H199" s="60"/>
      <c r="I199" s="60"/>
      <c r="J199" s="60"/>
      <c r="K199" s="60"/>
      <c r="L199" s="60"/>
    </row>
    <row r="201" spans="3:12" x14ac:dyDescent="0.25">
      <c r="C201" s="60"/>
      <c r="D201" s="60"/>
      <c r="E201" s="60"/>
      <c r="F201" s="60"/>
      <c r="G201" s="60"/>
      <c r="H201" s="60"/>
      <c r="I201" s="60"/>
      <c r="J201" s="60"/>
      <c r="K201" s="60"/>
      <c r="L201" s="60"/>
    </row>
    <row r="203" spans="3:12" x14ac:dyDescent="0.25">
      <c r="C203" s="60"/>
      <c r="D203" s="60"/>
      <c r="E203" s="60"/>
      <c r="F203" s="60"/>
      <c r="G203" s="60"/>
      <c r="H203" s="60"/>
      <c r="I203" s="60"/>
      <c r="J203" s="60"/>
      <c r="K203" s="60"/>
      <c r="L203" s="60"/>
    </row>
    <row r="205" spans="3:12" x14ac:dyDescent="0.25">
      <c r="C205" s="60"/>
      <c r="D205" s="60"/>
      <c r="E205" s="60"/>
      <c r="F205" s="60"/>
      <c r="G205" s="60"/>
      <c r="H205" s="60"/>
      <c r="I205" s="60"/>
      <c r="J205" s="60"/>
      <c r="K205" s="60"/>
      <c r="L205" s="60"/>
    </row>
    <row r="207" spans="3:12" x14ac:dyDescent="0.25">
      <c r="C207" s="60"/>
      <c r="D207" s="60"/>
      <c r="E207" s="60"/>
      <c r="F207" s="60"/>
      <c r="G207" s="60"/>
      <c r="H207" s="60"/>
      <c r="I207" s="60"/>
      <c r="J207" s="60"/>
      <c r="K207" s="60"/>
      <c r="L207" s="60"/>
    </row>
    <row r="209" spans="2:17" x14ac:dyDescent="0.25">
      <c r="C209" s="60"/>
      <c r="D209" s="60"/>
      <c r="E209" s="60"/>
      <c r="F209" s="60"/>
      <c r="G209" s="60"/>
      <c r="H209" s="60"/>
      <c r="I209" s="60"/>
      <c r="J209" s="60"/>
      <c r="K209" s="60"/>
      <c r="L209" s="60"/>
    </row>
    <row r="210" spans="2:17" ht="15.75" thickBot="1" x14ac:dyDescent="0.3"/>
    <row r="211" spans="2:17" ht="19.5" thickBot="1" x14ac:dyDescent="0.35">
      <c r="B211" s="106" t="s">
        <v>94</v>
      </c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8"/>
    </row>
    <row r="213" spans="2:17" x14ac:dyDescent="0.25">
      <c r="B213" s="18"/>
      <c r="C213" s="115" t="s">
        <v>102</v>
      </c>
      <c r="D213" s="116"/>
      <c r="E213" s="116"/>
      <c r="F213" s="116"/>
      <c r="G213" s="117"/>
      <c r="H213" s="115" t="s">
        <v>103</v>
      </c>
      <c r="I213" s="116"/>
      <c r="J213" s="116"/>
      <c r="K213" s="116"/>
      <c r="L213" s="117"/>
    </row>
    <row r="214" spans="2:17" x14ac:dyDescent="0.25">
      <c r="B214" s="18" t="s">
        <v>104</v>
      </c>
      <c r="C214" s="18" t="s">
        <v>105</v>
      </c>
      <c r="D214" s="18">
        <v>2015</v>
      </c>
      <c r="E214" s="18">
        <v>2016</v>
      </c>
      <c r="F214" s="18">
        <v>2017</v>
      </c>
      <c r="G214" s="18">
        <v>2018</v>
      </c>
      <c r="H214" s="18" t="s">
        <v>105</v>
      </c>
      <c r="I214" s="18">
        <v>2015</v>
      </c>
      <c r="J214" s="18">
        <v>2016</v>
      </c>
      <c r="K214" s="18">
        <v>2017</v>
      </c>
      <c r="L214" s="18">
        <v>2018</v>
      </c>
    </row>
    <row r="215" spans="2:17" x14ac:dyDescent="0.25">
      <c r="B215" s="18" t="s">
        <v>106</v>
      </c>
      <c r="C215" s="10">
        <v>466345</v>
      </c>
      <c r="D215" s="10">
        <v>421095</v>
      </c>
      <c r="E215" s="10">
        <v>434407</v>
      </c>
      <c r="F215" s="10">
        <v>443579</v>
      </c>
      <c r="G215" s="10">
        <v>495242</v>
      </c>
      <c r="H215" s="10">
        <v>466345</v>
      </c>
      <c r="I215" s="10">
        <v>421095</v>
      </c>
      <c r="J215" s="10">
        <v>434407</v>
      </c>
      <c r="K215" s="10">
        <v>443579</v>
      </c>
      <c r="L215" s="10">
        <v>495242</v>
      </c>
    </row>
    <row r="216" spans="2:17" x14ac:dyDescent="0.25">
      <c r="B216" s="18" t="s">
        <v>24</v>
      </c>
      <c r="C216" s="10">
        <v>0</v>
      </c>
      <c r="D216" s="10">
        <v>15</v>
      </c>
      <c r="E216" s="10">
        <v>52</v>
      </c>
      <c r="F216" s="10">
        <v>94</v>
      </c>
      <c r="G216" s="10">
        <v>84</v>
      </c>
      <c r="H216" s="10">
        <v>624</v>
      </c>
      <c r="I216" s="10">
        <v>509</v>
      </c>
      <c r="J216" s="10">
        <v>539</v>
      </c>
      <c r="K216" s="10">
        <v>320</v>
      </c>
      <c r="L216" s="10">
        <v>75</v>
      </c>
    </row>
    <row r="217" spans="2:17" x14ac:dyDescent="0.25">
      <c r="B217" s="18" t="s">
        <v>18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56</v>
      </c>
      <c r="I217" s="10">
        <v>0</v>
      </c>
      <c r="J217" s="10">
        <v>0</v>
      </c>
      <c r="K217" s="10">
        <v>0</v>
      </c>
      <c r="L217" s="10">
        <v>0</v>
      </c>
    </row>
    <row r="218" spans="2:17" x14ac:dyDescent="0.25">
      <c r="B218" s="18" t="s">
        <v>29</v>
      </c>
      <c r="C218" s="10">
        <v>28</v>
      </c>
      <c r="D218" s="10">
        <v>113</v>
      </c>
      <c r="E218" s="10">
        <v>376</v>
      </c>
      <c r="F218" s="10">
        <v>642</v>
      </c>
      <c r="G218" s="10">
        <v>542</v>
      </c>
      <c r="H218" s="10">
        <v>3843</v>
      </c>
      <c r="I218" s="10">
        <v>4078</v>
      </c>
      <c r="J218" s="10">
        <v>4088</v>
      </c>
      <c r="K218" s="10">
        <v>2578</v>
      </c>
      <c r="L218" s="10">
        <v>498</v>
      </c>
    </row>
    <row r="219" spans="2:17" x14ac:dyDescent="0.25">
      <c r="B219" s="18" t="s">
        <v>21</v>
      </c>
      <c r="C219" s="10">
        <v>0</v>
      </c>
      <c r="D219" s="10">
        <v>8</v>
      </c>
      <c r="E219" s="10">
        <v>41</v>
      </c>
      <c r="F219" s="10">
        <v>73</v>
      </c>
      <c r="G219" s="10">
        <v>124</v>
      </c>
      <c r="H219" s="10">
        <v>400</v>
      </c>
      <c r="I219" s="10">
        <v>333</v>
      </c>
      <c r="J219" s="10">
        <v>373</v>
      </c>
      <c r="K219" s="10">
        <v>266</v>
      </c>
      <c r="L219" s="10">
        <v>141</v>
      </c>
    </row>
    <row r="220" spans="2:17" x14ac:dyDescent="0.25">
      <c r="B220" s="18" t="s">
        <v>27</v>
      </c>
      <c r="C220" s="10">
        <v>7</v>
      </c>
      <c r="D220" s="10">
        <v>27</v>
      </c>
      <c r="E220" s="10">
        <v>137</v>
      </c>
      <c r="F220" s="10">
        <v>258</v>
      </c>
      <c r="G220" s="10">
        <v>244</v>
      </c>
      <c r="H220" s="10">
        <v>1336</v>
      </c>
      <c r="I220" s="10">
        <v>1299</v>
      </c>
      <c r="J220" s="10">
        <v>1468</v>
      </c>
      <c r="K220" s="10">
        <v>910</v>
      </c>
      <c r="L220" s="10">
        <v>291</v>
      </c>
    </row>
    <row r="221" spans="2:17" x14ac:dyDescent="0.25">
      <c r="B221" s="18" t="s">
        <v>26</v>
      </c>
      <c r="C221" s="10">
        <v>5</v>
      </c>
      <c r="D221" s="10">
        <v>15</v>
      </c>
      <c r="E221" s="10">
        <v>66</v>
      </c>
      <c r="F221" s="10">
        <v>143</v>
      </c>
      <c r="G221" s="10">
        <v>144</v>
      </c>
      <c r="H221" s="10">
        <v>807</v>
      </c>
      <c r="I221" s="10">
        <v>767</v>
      </c>
      <c r="J221" s="10">
        <v>906</v>
      </c>
      <c r="K221" s="10">
        <v>629</v>
      </c>
      <c r="L221" s="10">
        <v>182</v>
      </c>
    </row>
    <row r="222" spans="2:17" x14ac:dyDescent="0.25">
      <c r="B222" s="18" t="s">
        <v>22</v>
      </c>
      <c r="C222" s="10">
        <v>2</v>
      </c>
      <c r="D222" s="10">
        <v>5</v>
      </c>
      <c r="E222" s="10">
        <v>44</v>
      </c>
      <c r="F222" s="10">
        <v>77</v>
      </c>
      <c r="G222" s="10">
        <v>84</v>
      </c>
      <c r="H222" s="10">
        <v>578</v>
      </c>
      <c r="I222" s="10">
        <v>525</v>
      </c>
      <c r="J222" s="10">
        <v>572</v>
      </c>
      <c r="K222" s="10">
        <v>395</v>
      </c>
      <c r="L222" s="10">
        <v>80</v>
      </c>
    </row>
    <row r="223" spans="2:17" x14ac:dyDescent="0.25">
      <c r="B223" s="18" t="s">
        <v>28</v>
      </c>
      <c r="C223" s="10">
        <v>17</v>
      </c>
      <c r="D223" s="10">
        <v>70</v>
      </c>
      <c r="E223" s="10">
        <v>376</v>
      </c>
      <c r="F223" s="10">
        <v>717</v>
      </c>
      <c r="G223" s="10">
        <v>779</v>
      </c>
      <c r="H223" s="10">
        <v>4228</v>
      </c>
      <c r="I223" s="10">
        <v>3687</v>
      </c>
      <c r="J223" s="10">
        <v>4298</v>
      </c>
      <c r="K223" s="10">
        <v>2863</v>
      </c>
      <c r="L223" s="10">
        <v>788</v>
      </c>
    </row>
    <row r="224" spans="2:17" x14ac:dyDescent="0.25">
      <c r="B224" s="18" t="s">
        <v>19</v>
      </c>
      <c r="C224" s="10">
        <v>0</v>
      </c>
      <c r="D224" s="10">
        <v>1</v>
      </c>
      <c r="E224" s="10">
        <v>2</v>
      </c>
      <c r="F224" s="10">
        <v>7</v>
      </c>
      <c r="G224" s="10">
        <v>7</v>
      </c>
      <c r="H224" s="10">
        <v>66</v>
      </c>
      <c r="I224" s="10">
        <v>56</v>
      </c>
      <c r="J224" s="10">
        <v>57</v>
      </c>
      <c r="K224" s="10">
        <v>33</v>
      </c>
      <c r="L224" s="10">
        <v>4</v>
      </c>
    </row>
    <row r="225" spans="2:12" x14ac:dyDescent="0.25">
      <c r="B225" s="18" t="s">
        <v>25</v>
      </c>
      <c r="C225" s="10">
        <v>2</v>
      </c>
      <c r="D225" s="10">
        <v>22</v>
      </c>
      <c r="E225" s="10">
        <v>85</v>
      </c>
      <c r="F225" s="10">
        <v>152</v>
      </c>
      <c r="G225" s="10">
        <v>151</v>
      </c>
      <c r="H225" s="10">
        <v>1776</v>
      </c>
      <c r="I225" s="10">
        <v>865</v>
      </c>
      <c r="J225" s="10">
        <v>1048</v>
      </c>
      <c r="K225" s="10">
        <v>631</v>
      </c>
      <c r="L225" s="10">
        <v>145</v>
      </c>
    </row>
    <row r="226" spans="2:12" x14ac:dyDescent="0.25">
      <c r="B226" s="18" t="s">
        <v>23</v>
      </c>
      <c r="C226" s="10">
        <v>2</v>
      </c>
      <c r="D226" s="10">
        <v>4</v>
      </c>
      <c r="E226" s="10">
        <v>44</v>
      </c>
      <c r="F226" s="10">
        <v>90</v>
      </c>
      <c r="G226" s="10">
        <v>61</v>
      </c>
      <c r="H226" s="10">
        <v>400</v>
      </c>
      <c r="I226" s="10">
        <v>396</v>
      </c>
      <c r="J226" s="10">
        <v>485</v>
      </c>
      <c r="K226" s="10">
        <v>329</v>
      </c>
      <c r="L226" s="10">
        <v>70</v>
      </c>
    </row>
    <row r="227" spans="2:12" x14ac:dyDescent="0.25">
      <c r="B227" s="18" t="s">
        <v>20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278</v>
      </c>
      <c r="I227" s="10">
        <v>0</v>
      </c>
      <c r="J227" s="10">
        <v>0</v>
      </c>
      <c r="K227" s="10">
        <v>0</v>
      </c>
      <c r="L227" s="10">
        <v>1</v>
      </c>
    </row>
    <row r="229" spans="2:12" x14ac:dyDescent="0.25">
      <c r="B229" s="18"/>
      <c r="C229" s="115" t="s">
        <v>102</v>
      </c>
      <c r="D229" s="116"/>
      <c r="E229" s="116"/>
      <c r="F229" s="116"/>
      <c r="G229" s="117"/>
      <c r="H229" s="115" t="s">
        <v>103</v>
      </c>
      <c r="I229" s="116"/>
      <c r="J229" s="116"/>
      <c r="K229" s="116"/>
      <c r="L229" s="117"/>
    </row>
    <row r="230" spans="2:12" x14ac:dyDescent="0.25">
      <c r="B230" s="18" t="s">
        <v>104</v>
      </c>
      <c r="C230" s="18" t="s">
        <v>105</v>
      </c>
      <c r="D230" s="18">
        <v>2015</v>
      </c>
      <c r="E230" s="18">
        <v>2016</v>
      </c>
      <c r="F230" s="18">
        <v>2017</v>
      </c>
      <c r="G230" s="18">
        <v>2018</v>
      </c>
      <c r="H230" s="18" t="s">
        <v>105</v>
      </c>
      <c r="I230" s="18">
        <v>2015</v>
      </c>
      <c r="J230" s="18">
        <v>2016</v>
      </c>
      <c r="K230" s="18">
        <v>2017</v>
      </c>
      <c r="L230" s="18">
        <v>2018</v>
      </c>
    </row>
    <row r="231" spans="2:12" x14ac:dyDescent="0.25">
      <c r="B231" s="18" t="s">
        <v>24</v>
      </c>
      <c r="C231" s="47">
        <f>C216/$C$215</f>
        <v>0</v>
      </c>
      <c r="D231" s="47">
        <f>D216/$D$215</f>
        <v>3.5621415595055748E-5</v>
      </c>
      <c r="E231" s="47">
        <f>E216/$E$215</f>
        <v>1.1970341177743453E-4</v>
      </c>
      <c r="F231" s="47">
        <f>F216/$F$215</f>
        <v>2.1191264690167931E-4</v>
      </c>
      <c r="G231" s="47">
        <f>G216/$G$215</f>
        <v>1.6961404727385804E-4</v>
      </c>
      <c r="H231" s="47">
        <f>H216/$H$215</f>
        <v>1.3380651663468033E-3</v>
      </c>
      <c r="I231" s="47">
        <f>I216/$I$215</f>
        <v>1.2087533691922251E-3</v>
      </c>
      <c r="J231" s="47">
        <f>J216/$J$215</f>
        <v>1.2407719028468694E-3</v>
      </c>
      <c r="K231" s="47">
        <f t="shared" ref="K231:K242" si="19">K216/$K$215</f>
        <v>7.2140475540997202E-4</v>
      </c>
      <c r="L231" s="47">
        <f>L216/$L$215</f>
        <v>1.5144111363737324E-4</v>
      </c>
    </row>
    <row r="232" spans="2:12" x14ac:dyDescent="0.25">
      <c r="B232" s="18" t="s">
        <v>18</v>
      </c>
      <c r="C232" s="47">
        <f t="shared" ref="C232:C242" si="20">C217/$C$215</f>
        <v>0</v>
      </c>
      <c r="D232" s="47">
        <f t="shared" ref="D232:D242" si="21">D217/$D$215</f>
        <v>0</v>
      </c>
      <c r="E232" s="47">
        <f t="shared" ref="E232:E242" si="22">E217/$E$215</f>
        <v>0</v>
      </c>
      <c r="F232" s="47">
        <f t="shared" ref="F232:F242" si="23">F217/$F$215</f>
        <v>0</v>
      </c>
      <c r="G232" s="47">
        <f t="shared" ref="G232:G242" si="24">G217/$G$215</f>
        <v>0</v>
      </c>
      <c r="H232" s="47">
        <f t="shared" ref="H232:H242" si="25">H217/$H$215</f>
        <v>1.2008277133881569E-4</v>
      </c>
      <c r="I232" s="47">
        <f t="shared" ref="I232:I242" si="26">I217/$I$215</f>
        <v>0</v>
      </c>
      <c r="J232" s="47">
        <f t="shared" ref="J232:J242" si="27">J217/$J$215</f>
        <v>0</v>
      </c>
      <c r="K232" s="47">
        <f t="shared" si="19"/>
        <v>0</v>
      </c>
      <c r="L232" s="47">
        <f t="shared" ref="L232:L242" si="28">L217/$L$215</f>
        <v>0</v>
      </c>
    </row>
    <row r="233" spans="2:12" x14ac:dyDescent="0.25">
      <c r="B233" s="18" t="s">
        <v>29</v>
      </c>
      <c r="C233" s="47">
        <f t="shared" si="20"/>
        <v>6.0041385669407844E-5</v>
      </c>
      <c r="D233" s="47">
        <f t="shared" si="21"/>
        <v>2.6834799748275329E-4</v>
      </c>
      <c r="E233" s="47">
        <f t="shared" si="22"/>
        <v>8.6554774669837277E-4</v>
      </c>
      <c r="F233" s="47">
        <f t="shared" si="23"/>
        <v>1.4473182905412564E-3</v>
      </c>
      <c r="G233" s="47">
        <f t="shared" si="24"/>
        <v>1.0944144478860841E-3</v>
      </c>
      <c r="H233" s="47">
        <f t="shared" si="25"/>
        <v>8.2406801831262262E-3</v>
      </c>
      <c r="I233" s="47">
        <f t="shared" si="26"/>
        <v>9.6842755197758222E-3</v>
      </c>
      <c r="J233" s="47">
        <f t="shared" si="27"/>
        <v>9.4105297566567762E-3</v>
      </c>
      <c r="K233" s="47">
        <f t="shared" si="19"/>
        <v>5.8118170607715878E-3</v>
      </c>
      <c r="L233" s="47">
        <f t="shared" si="28"/>
        <v>1.0055689945521584E-3</v>
      </c>
    </row>
    <row r="234" spans="2:12" x14ac:dyDescent="0.25">
      <c r="B234" s="18" t="s">
        <v>21</v>
      </c>
      <c r="C234" s="47">
        <f t="shared" si="20"/>
        <v>0</v>
      </c>
      <c r="D234" s="47">
        <f t="shared" si="21"/>
        <v>1.8998088317363066E-5</v>
      </c>
      <c r="E234" s="47">
        <f t="shared" si="22"/>
        <v>9.4381536209131069E-5</v>
      </c>
      <c r="F234" s="47">
        <f t="shared" si="23"/>
        <v>1.6457045982789988E-4</v>
      </c>
      <c r="G234" s="47">
        <f t="shared" si="24"/>
        <v>2.5038264121379045E-4</v>
      </c>
      <c r="H234" s="47">
        <f t="shared" si="25"/>
        <v>8.5773408099154059E-4</v>
      </c>
      <c r="I234" s="47">
        <f t="shared" si="26"/>
        <v>7.9079542621023763E-4</v>
      </c>
      <c r="J234" s="47">
        <f t="shared" si="27"/>
        <v>8.5864178063429001E-4</v>
      </c>
      <c r="K234" s="47">
        <f t="shared" si="19"/>
        <v>5.9966770293453926E-4</v>
      </c>
      <c r="L234" s="47">
        <f t="shared" si="28"/>
        <v>2.8470929363826172E-4</v>
      </c>
    </row>
    <row r="235" spans="2:12" x14ac:dyDescent="0.25">
      <c r="B235" s="18" t="s">
        <v>27</v>
      </c>
      <c r="C235" s="47">
        <f t="shared" si="20"/>
        <v>1.5010346417351961E-5</v>
      </c>
      <c r="D235" s="47">
        <f t="shared" si="21"/>
        <v>6.4118548071100343E-5</v>
      </c>
      <c r="E235" s="47">
        <f t="shared" si="22"/>
        <v>3.153724502597794E-4</v>
      </c>
      <c r="F235" s="47">
        <f t="shared" si="23"/>
        <v>5.8163258404928995E-4</v>
      </c>
      <c r="G235" s="47">
        <f t="shared" si="24"/>
        <v>4.9268842303358757E-4</v>
      </c>
      <c r="H235" s="47">
        <f t="shared" si="25"/>
        <v>2.8648318305117457E-3</v>
      </c>
      <c r="I235" s="47">
        <f t="shared" si="26"/>
        <v>3.0848145905318278E-3</v>
      </c>
      <c r="J235" s="47">
        <f t="shared" si="27"/>
        <v>3.3793193940244979E-3</v>
      </c>
      <c r="K235" s="47">
        <f t="shared" si="19"/>
        <v>2.051494773197108E-3</v>
      </c>
      <c r="L235" s="47">
        <f t="shared" si="28"/>
        <v>5.875915209130082E-4</v>
      </c>
    </row>
    <row r="236" spans="2:12" x14ac:dyDescent="0.25">
      <c r="B236" s="18" t="s">
        <v>26</v>
      </c>
      <c r="C236" s="47">
        <f t="shared" si="20"/>
        <v>1.0721676012394257E-5</v>
      </c>
      <c r="D236" s="47">
        <f t="shared" si="21"/>
        <v>3.5621415595055748E-5</v>
      </c>
      <c r="E236" s="47">
        <f t="shared" si="22"/>
        <v>1.5193125340982075E-4</v>
      </c>
      <c r="F236" s="47">
        <f t="shared" si="23"/>
        <v>3.2237775007383127E-4</v>
      </c>
      <c r="G236" s="47">
        <f t="shared" si="24"/>
        <v>2.9076693818375662E-4</v>
      </c>
      <c r="H236" s="47">
        <f t="shared" si="25"/>
        <v>1.7304785084004332E-3</v>
      </c>
      <c r="I236" s="47">
        <f t="shared" si="26"/>
        <v>1.8214417174271839E-3</v>
      </c>
      <c r="J236" s="47">
        <f t="shared" si="27"/>
        <v>2.085601751352994E-3</v>
      </c>
      <c r="K236" s="47">
        <f t="shared" si="19"/>
        <v>1.4180112223527263E-3</v>
      </c>
      <c r="L236" s="47">
        <f t="shared" si="28"/>
        <v>3.6749710242669239E-4</v>
      </c>
    </row>
    <row r="237" spans="2:12" x14ac:dyDescent="0.25">
      <c r="B237" s="18" t="s">
        <v>22</v>
      </c>
      <c r="C237" s="47">
        <f t="shared" si="20"/>
        <v>4.2886704049577028E-6</v>
      </c>
      <c r="D237" s="47">
        <f t="shared" si="21"/>
        <v>1.1873805198351916E-5</v>
      </c>
      <c r="E237" s="47">
        <f t="shared" si="22"/>
        <v>1.0128750227321383E-4</v>
      </c>
      <c r="F237" s="47">
        <f t="shared" si="23"/>
        <v>1.7358801927052454E-4</v>
      </c>
      <c r="G237" s="47">
        <f t="shared" si="24"/>
        <v>1.6961404727385804E-4</v>
      </c>
      <c r="H237" s="47">
        <f t="shared" si="25"/>
        <v>1.2394257470327761E-3</v>
      </c>
      <c r="I237" s="47">
        <f t="shared" si="26"/>
        <v>1.2467495458269512E-3</v>
      </c>
      <c r="J237" s="47">
        <f t="shared" si="27"/>
        <v>1.3167375295517797E-3</v>
      </c>
      <c r="K237" s="47">
        <f t="shared" si="19"/>
        <v>8.9048399495918423E-4</v>
      </c>
      <c r="L237" s="47">
        <f t="shared" si="28"/>
        <v>1.615371878798648E-4</v>
      </c>
    </row>
    <row r="238" spans="2:12" x14ac:dyDescent="0.25">
      <c r="B238" s="18" t="s">
        <v>28</v>
      </c>
      <c r="C238" s="47">
        <f t="shared" si="20"/>
        <v>3.6453698442140472E-5</v>
      </c>
      <c r="D238" s="47">
        <f t="shared" si="21"/>
        <v>1.6623327277692681E-4</v>
      </c>
      <c r="E238" s="47">
        <f t="shared" si="22"/>
        <v>8.6554774669837277E-4</v>
      </c>
      <c r="F238" s="47">
        <f t="shared" si="23"/>
        <v>1.6163975300904686E-3</v>
      </c>
      <c r="G238" s="47">
        <f t="shared" si="24"/>
        <v>1.5729683669801833E-3</v>
      </c>
      <c r="H238" s="47">
        <f t="shared" si="25"/>
        <v>9.0662492360805841E-3</v>
      </c>
      <c r="I238" s="47">
        <f t="shared" si="26"/>
        <v>8.7557439532647031E-3</v>
      </c>
      <c r="J238" s="47">
        <f t="shared" si="27"/>
        <v>9.8939473811425691E-3</v>
      </c>
      <c r="K238" s="47">
        <f t="shared" si="19"/>
        <v>6.4543181710585941E-3</v>
      </c>
      <c r="L238" s="47">
        <f t="shared" si="28"/>
        <v>1.5911413006166682E-3</v>
      </c>
    </row>
    <row r="239" spans="2:12" x14ac:dyDescent="0.25">
      <c r="B239" s="18" t="s">
        <v>19</v>
      </c>
      <c r="C239" s="47">
        <f t="shared" si="20"/>
        <v>0</v>
      </c>
      <c r="D239" s="47">
        <f t="shared" si="21"/>
        <v>2.3747610396703833E-6</v>
      </c>
      <c r="E239" s="47">
        <f t="shared" si="22"/>
        <v>4.6039773760551744E-6</v>
      </c>
      <c r="F239" s="47">
        <f t="shared" si="23"/>
        <v>1.578072902459314E-5</v>
      </c>
      <c r="G239" s="47">
        <f t="shared" si="24"/>
        <v>1.4134503939488169E-5</v>
      </c>
      <c r="H239" s="47">
        <f t="shared" si="25"/>
        <v>1.4152612336360419E-4</v>
      </c>
      <c r="I239" s="47">
        <f t="shared" si="26"/>
        <v>1.3298661822154145E-4</v>
      </c>
      <c r="J239" s="47">
        <f t="shared" si="27"/>
        <v>1.3121335521757246E-4</v>
      </c>
      <c r="K239" s="47">
        <f t="shared" si="19"/>
        <v>7.4394865401653367E-5</v>
      </c>
      <c r="L239" s="47">
        <f t="shared" si="28"/>
        <v>8.0768593939932402E-6</v>
      </c>
    </row>
    <row r="240" spans="2:12" x14ac:dyDescent="0.25">
      <c r="B240" s="18" t="s">
        <v>25</v>
      </c>
      <c r="C240" s="47">
        <f t="shared" si="20"/>
        <v>4.2886704049577028E-6</v>
      </c>
      <c r="D240" s="47">
        <f t="shared" si="21"/>
        <v>5.2244742872748427E-5</v>
      </c>
      <c r="E240" s="47">
        <f t="shared" si="22"/>
        <v>1.956690384823449E-4</v>
      </c>
      <c r="F240" s="47">
        <f t="shared" si="23"/>
        <v>3.4266725881973675E-4</v>
      </c>
      <c r="G240" s="47">
        <f t="shared" si="24"/>
        <v>3.0490144212324481E-4</v>
      </c>
      <c r="H240" s="47">
        <f t="shared" si="25"/>
        <v>3.8083393196024404E-3</v>
      </c>
      <c r="I240" s="47">
        <f t="shared" si="26"/>
        <v>2.0541682993148814E-3</v>
      </c>
      <c r="J240" s="47">
        <f t="shared" si="27"/>
        <v>2.4124841450529114E-3</v>
      </c>
      <c r="K240" s="47">
        <f t="shared" si="19"/>
        <v>1.4225200020740387E-3</v>
      </c>
      <c r="L240" s="47">
        <f t="shared" si="28"/>
        <v>2.9278615303225496E-4</v>
      </c>
    </row>
    <row r="241" spans="2:12" x14ac:dyDescent="0.25">
      <c r="B241" s="18" t="s">
        <v>23</v>
      </c>
      <c r="C241" s="47">
        <f t="shared" si="20"/>
        <v>4.2886704049577028E-6</v>
      </c>
      <c r="D241" s="47">
        <f t="shared" si="21"/>
        <v>9.4990441586815332E-6</v>
      </c>
      <c r="E241" s="47">
        <f t="shared" si="22"/>
        <v>1.0128750227321383E-4</v>
      </c>
      <c r="F241" s="47">
        <f t="shared" si="23"/>
        <v>2.0289508745905465E-4</v>
      </c>
      <c r="G241" s="47">
        <f t="shared" si="24"/>
        <v>1.2317210575839689E-4</v>
      </c>
      <c r="H241" s="47">
        <f t="shared" si="25"/>
        <v>8.5773408099154059E-4</v>
      </c>
      <c r="I241" s="47">
        <f t="shared" si="26"/>
        <v>9.4040537170947175E-4</v>
      </c>
      <c r="J241" s="47">
        <f t="shared" si="27"/>
        <v>1.1164645136933797E-3</v>
      </c>
      <c r="K241" s="47">
        <f t="shared" si="19"/>
        <v>7.416942641558775E-4</v>
      </c>
      <c r="L241" s="47">
        <f t="shared" si="28"/>
        <v>1.4134503939488169E-4</v>
      </c>
    </row>
    <row r="242" spans="2:12" x14ac:dyDescent="0.25">
      <c r="B242" s="18" t="s">
        <v>20</v>
      </c>
      <c r="C242" s="47">
        <f t="shared" si="20"/>
        <v>0</v>
      </c>
      <c r="D242" s="47">
        <f t="shared" si="21"/>
        <v>0</v>
      </c>
      <c r="E242" s="47">
        <f t="shared" si="22"/>
        <v>0</v>
      </c>
      <c r="F242" s="47">
        <f t="shared" si="23"/>
        <v>0</v>
      </c>
      <c r="G242" s="47">
        <f t="shared" si="24"/>
        <v>0</v>
      </c>
      <c r="H242" s="47">
        <f t="shared" si="25"/>
        <v>5.9612518628912071E-4</v>
      </c>
      <c r="I242" s="47">
        <f t="shared" si="26"/>
        <v>0</v>
      </c>
      <c r="J242" s="47">
        <f t="shared" si="27"/>
        <v>0</v>
      </c>
      <c r="K242" s="47">
        <f t="shared" si="19"/>
        <v>0</v>
      </c>
      <c r="L242" s="47">
        <f t="shared" si="28"/>
        <v>2.0192148484983101E-6</v>
      </c>
    </row>
    <row r="244" spans="2:12" x14ac:dyDescent="0.25">
      <c r="C244" s="52"/>
      <c r="D244" s="52"/>
      <c r="E244" s="52"/>
      <c r="F244" s="52"/>
      <c r="G244" s="52"/>
    </row>
    <row r="260" spans="2:17" ht="15.75" thickBot="1" x14ac:dyDescent="0.3"/>
    <row r="261" spans="2:17" ht="19.5" thickBot="1" x14ac:dyDescent="0.35">
      <c r="B261" s="106" t="s">
        <v>97</v>
      </c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8"/>
    </row>
    <row r="263" spans="2:17" x14ac:dyDescent="0.25">
      <c r="B263" s="18"/>
      <c r="C263" s="115" t="s">
        <v>102</v>
      </c>
      <c r="D263" s="116"/>
      <c r="E263" s="116"/>
      <c r="F263" s="116"/>
      <c r="G263" s="117"/>
      <c r="H263" s="115" t="s">
        <v>103</v>
      </c>
      <c r="I263" s="116"/>
      <c r="J263" s="116"/>
      <c r="K263" s="116"/>
      <c r="L263" s="117"/>
    </row>
    <row r="264" spans="2:17" x14ac:dyDescent="0.25">
      <c r="B264" s="18" t="s">
        <v>104</v>
      </c>
      <c r="C264" s="18" t="s">
        <v>105</v>
      </c>
      <c r="D264" s="18">
        <v>2015</v>
      </c>
      <c r="E264" s="18">
        <v>2016</v>
      </c>
      <c r="F264" s="18">
        <v>2017</v>
      </c>
      <c r="G264" s="18">
        <v>2018</v>
      </c>
      <c r="H264" s="18" t="s">
        <v>105</v>
      </c>
      <c r="I264" s="18">
        <v>2015</v>
      </c>
      <c r="J264" s="18">
        <v>2016</v>
      </c>
      <c r="K264" s="18">
        <v>2017</v>
      </c>
      <c r="L264" s="18">
        <v>2018</v>
      </c>
    </row>
    <row r="265" spans="2:17" x14ac:dyDescent="0.25">
      <c r="B265" s="18" t="s">
        <v>106</v>
      </c>
      <c r="C265" s="10">
        <v>466345</v>
      </c>
      <c r="D265" s="10">
        <v>421095</v>
      </c>
      <c r="E265" s="10">
        <v>434407</v>
      </c>
      <c r="F265" s="10">
        <v>443579</v>
      </c>
      <c r="G265" s="10">
        <v>495242</v>
      </c>
      <c r="H265" s="10">
        <v>466345</v>
      </c>
      <c r="I265" s="10">
        <v>421095</v>
      </c>
      <c r="J265" s="10">
        <v>434407</v>
      </c>
      <c r="K265" s="10">
        <v>443579</v>
      </c>
      <c r="L265" s="10">
        <v>495242</v>
      </c>
    </row>
    <row r="266" spans="2:17" x14ac:dyDescent="0.25">
      <c r="B266" s="18" t="s">
        <v>71</v>
      </c>
      <c r="C266" s="10">
        <v>126</v>
      </c>
      <c r="D266" s="10">
        <v>474</v>
      </c>
      <c r="E266" s="10">
        <v>1765</v>
      </c>
      <c r="F266" s="10">
        <v>2688</v>
      </c>
      <c r="G266" s="10">
        <v>2067</v>
      </c>
      <c r="H266" s="10">
        <v>30259</v>
      </c>
      <c r="I266" s="10">
        <v>27832</v>
      </c>
      <c r="J266" s="10">
        <v>22632</v>
      </c>
      <c r="K266" s="10">
        <v>10730</v>
      </c>
      <c r="L266" s="10">
        <v>2026</v>
      </c>
    </row>
    <row r="267" spans="2:17" x14ac:dyDescent="0.25">
      <c r="B267" s="18" t="s">
        <v>72</v>
      </c>
      <c r="C267" s="10">
        <v>254</v>
      </c>
      <c r="D267" s="10">
        <v>954</v>
      </c>
      <c r="E267" s="10">
        <v>2781</v>
      </c>
      <c r="F267" s="10">
        <v>4355</v>
      </c>
      <c r="G267" s="10">
        <v>3360</v>
      </c>
      <c r="H267" s="10">
        <v>36707</v>
      </c>
      <c r="I267" s="10">
        <v>36537</v>
      </c>
      <c r="J267" s="10">
        <v>32603</v>
      </c>
      <c r="K267" s="10">
        <v>16963</v>
      </c>
      <c r="L267" s="10">
        <v>2973</v>
      </c>
    </row>
    <row r="268" spans="2:17" x14ac:dyDescent="0.25">
      <c r="B268" s="18" t="s">
        <v>73</v>
      </c>
      <c r="C268" s="10">
        <v>46</v>
      </c>
      <c r="D268" s="10">
        <v>289</v>
      </c>
      <c r="E268" s="10">
        <v>837</v>
      </c>
      <c r="F268" s="10">
        <v>1623</v>
      </c>
      <c r="G268" s="10">
        <v>1327</v>
      </c>
      <c r="H268" s="10">
        <v>7039</v>
      </c>
      <c r="I268" s="10">
        <v>8064</v>
      </c>
      <c r="J268" s="10">
        <v>8030</v>
      </c>
      <c r="K268" s="10">
        <v>5537</v>
      </c>
      <c r="L268" s="10">
        <v>1085</v>
      </c>
    </row>
    <row r="269" spans="2:17" x14ac:dyDescent="0.25">
      <c r="B269" s="18" t="s">
        <v>132</v>
      </c>
      <c r="C269" s="10">
        <v>18</v>
      </c>
      <c r="D269" s="10">
        <v>91</v>
      </c>
      <c r="E269" s="10">
        <v>390</v>
      </c>
      <c r="F269" s="10">
        <v>1133</v>
      </c>
      <c r="G269" s="10">
        <v>1087</v>
      </c>
      <c r="H269" s="10">
        <v>2387</v>
      </c>
      <c r="I269" s="10">
        <v>2842</v>
      </c>
      <c r="J269" s="10">
        <v>3402</v>
      </c>
      <c r="K269" s="10">
        <v>3149</v>
      </c>
      <c r="L269" s="10">
        <v>858</v>
      </c>
    </row>
    <row r="270" spans="2:17" x14ac:dyDescent="0.25">
      <c r="J270" s="61"/>
    </row>
    <row r="271" spans="2:17" x14ac:dyDescent="0.25">
      <c r="B271" s="18"/>
      <c r="C271" s="115" t="s">
        <v>102</v>
      </c>
      <c r="D271" s="116"/>
      <c r="E271" s="116"/>
      <c r="F271" s="116"/>
      <c r="G271" s="117"/>
      <c r="H271" s="115" t="s">
        <v>103</v>
      </c>
      <c r="I271" s="116"/>
      <c r="J271" s="116"/>
      <c r="K271" s="116"/>
      <c r="L271" s="117"/>
    </row>
    <row r="272" spans="2:17" x14ac:dyDescent="0.25">
      <c r="B272" s="18" t="s">
        <v>104</v>
      </c>
      <c r="C272" s="18" t="s">
        <v>105</v>
      </c>
      <c r="D272" s="18">
        <v>2015</v>
      </c>
      <c r="E272" s="18">
        <v>2016</v>
      </c>
      <c r="F272" s="18">
        <v>2017</v>
      </c>
      <c r="G272" s="18">
        <v>2018</v>
      </c>
      <c r="H272" s="18" t="s">
        <v>105</v>
      </c>
      <c r="I272" s="18">
        <v>2015</v>
      </c>
      <c r="J272" s="18">
        <v>2016</v>
      </c>
      <c r="K272" s="18">
        <v>2017</v>
      </c>
      <c r="L272" s="18">
        <v>2018</v>
      </c>
    </row>
    <row r="273" spans="2:12" x14ac:dyDescent="0.25">
      <c r="B273" s="18" t="s">
        <v>71</v>
      </c>
      <c r="C273" s="47">
        <f t="shared" ref="C273:L273" si="29">C266/C265</f>
        <v>2.7018623551233528E-4</v>
      </c>
      <c r="D273" s="47">
        <f t="shared" si="29"/>
        <v>1.1256367328037616E-3</v>
      </c>
      <c r="E273" s="47">
        <f t="shared" si="29"/>
        <v>4.0630100343686908E-3</v>
      </c>
      <c r="F273" s="47">
        <f t="shared" si="29"/>
        <v>6.0597999454437652E-3</v>
      </c>
      <c r="G273" s="47">
        <f t="shared" si="29"/>
        <v>4.1737170918460069E-3</v>
      </c>
      <c r="H273" s="47">
        <f t="shared" si="29"/>
        <v>6.4885438891807562E-2</v>
      </c>
      <c r="I273" s="47">
        <f t="shared" si="29"/>
        <v>6.6094349256106105E-2</v>
      </c>
      <c r="J273" s="47">
        <f t="shared" si="29"/>
        <v>5.209860798744035E-2</v>
      </c>
      <c r="K273" s="47">
        <f t="shared" si="29"/>
        <v>2.4189603204840628E-2</v>
      </c>
      <c r="L273" s="47">
        <f t="shared" si="29"/>
        <v>4.0909292830575757E-3</v>
      </c>
    </row>
    <row r="274" spans="2:12" x14ac:dyDescent="0.25">
      <c r="B274" s="18" t="s">
        <v>72</v>
      </c>
      <c r="C274" s="47">
        <f t="shared" ref="C274:L274" si="30">C267/C265</f>
        <v>5.4466114142962831E-4</v>
      </c>
      <c r="D274" s="47">
        <f t="shared" si="30"/>
        <v>2.2655220318455456E-3</v>
      </c>
      <c r="E274" s="47">
        <f t="shared" si="30"/>
        <v>6.4018305414047195E-3</v>
      </c>
      <c r="F274" s="47">
        <f t="shared" si="30"/>
        <v>9.8178678431575881E-3</v>
      </c>
      <c r="G274" s="47">
        <f t="shared" si="30"/>
        <v>6.7845618909543213E-3</v>
      </c>
      <c r="H274" s="47">
        <f t="shared" si="30"/>
        <v>7.8712112277391208E-2</v>
      </c>
      <c r="I274" s="47">
        <f t="shared" si="30"/>
        <v>8.6766644106436794E-2</v>
      </c>
      <c r="J274" s="47">
        <f t="shared" si="30"/>
        <v>7.5051737195763427E-2</v>
      </c>
      <c r="K274" s="47">
        <f t="shared" si="30"/>
        <v>3.8241215206310492E-2</v>
      </c>
      <c r="L274" s="47">
        <f t="shared" si="30"/>
        <v>6.0031257445854755E-3</v>
      </c>
    </row>
    <row r="275" spans="2:12" x14ac:dyDescent="0.25">
      <c r="B275" s="18" t="s">
        <v>73</v>
      </c>
      <c r="C275" s="47">
        <f t="shared" ref="C275:L275" si="31">C268/C265</f>
        <v>9.8639419314027174E-5</v>
      </c>
      <c r="D275" s="47">
        <f t="shared" si="31"/>
        <v>6.8630594046474071E-4</v>
      </c>
      <c r="E275" s="47">
        <f t="shared" si="31"/>
        <v>1.9267645318790903E-3</v>
      </c>
      <c r="F275" s="47">
        <f t="shared" si="31"/>
        <v>3.6588747438449521E-3</v>
      </c>
      <c r="G275" s="47">
        <f t="shared" si="31"/>
        <v>2.6794981039572571E-3</v>
      </c>
      <c r="H275" s="47">
        <f t="shared" si="31"/>
        <v>1.5093975490248636E-2</v>
      </c>
      <c r="I275" s="47">
        <f t="shared" si="31"/>
        <v>1.9150073023901971E-2</v>
      </c>
      <c r="J275" s="47">
        <f t="shared" si="31"/>
        <v>1.8484969164861524E-2</v>
      </c>
      <c r="K275" s="47">
        <f t="shared" si="31"/>
        <v>1.2482556658453173E-2</v>
      </c>
      <c r="L275" s="47">
        <f t="shared" si="31"/>
        <v>2.1908481106206663E-3</v>
      </c>
    </row>
    <row r="276" spans="2:12" x14ac:dyDescent="0.25">
      <c r="B276" s="18" t="s">
        <v>132</v>
      </c>
      <c r="C276" s="47">
        <f t="shared" ref="C276:L276" si="32">C269/C265</f>
        <v>3.8598033644619329E-5</v>
      </c>
      <c r="D276" s="47">
        <f t="shared" si="32"/>
        <v>2.1610325461000486E-4</v>
      </c>
      <c r="E276" s="47">
        <f t="shared" si="32"/>
        <v>8.9777558833075896E-4</v>
      </c>
      <c r="F276" s="47">
        <f t="shared" si="32"/>
        <v>2.5542237121234323E-3</v>
      </c>
      <c r="G276" s="47">
        <f t="shared" si="32"/>
        <v>2.1948865403176631E-3</v>
      </c>
      <c r="H276" s="47">
        <f t="shared" si="32"/>
        <v>5.1185281283170183E-3</v>
      </c>
      <c r="I276" s="47">
        <f t="shared" si="32"/>
        <v>6.7490708747432286E-3</v>
      </c>
      <c r="J276" s="47">
        <f t="shared" si="32"/>
        <v>7.8313655166698509E-3</v>
      </c>
      <c r="K276" s="47">
        <f t="shared" si="32"/>
        <v>7.0990736712062564E-3</v>
      </c>
      <c r="L276" s="47">
        <f t="shared" si="32"/>
        <v>1.7324863400115498E-3</v>
      </c>
    </row>
    <row r="278" spans="2:12" x14ac:dyDescent="0.25">
      <c r="C278" s="52"/>
      <c r="D278" s="52"/>
      <c r="E278" s="52"/>
      <c r="F278" s="52"/>
      <c r="G278" s="52"/>
    </row>
    <row r="294" spans="2:17" ht="15.75" thickBot="1" x14ac:dyDescent="0.3"/>
    <row r="295" spans="2:17" ht="19.5" thickBot="1" x14ac:dyDescent="0.35">
      <c r="B295" s="106" t="s">
        <v>99</v>
      </c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8"/>
    </row>
    <row r="297" spans="2:17" x14ac:dyDescent="0.25">
      <c r="B297" s="18"/>
      <c r="C297" s="115" t="s">
        <v>102</v>
      </c>
      <c r="D297" s="116"/>
      <c r="E297" s="116"/>
      <c r="F297" s="116"/>
      <c r="G297" s="117"/>
      <c r="H297" s="115" t="s">
        <v>103</v>
      </c>
      <c r="I297" s="116"/>
      <c r="J297" s="116"/>
      <c r="K297" s="116"/>
      <c r="L297" s="117"/>
    </row>
    <row r="298" spans="2:17" x14ac:dyDescent="0.25">
      <c r="B298" s="18" t="s">
        <v>104</v>
      </c>
      <c r="C298" s="18" t="s">
        <v>105</v>
      </c>
      <c r="D298" s="18">
        <v>2015</v>
      </c>
      <c r="E298" s="18">
        <v>2016</v>
      </c>
      <c r="F298" s="18">
        <v>2017</v>
      </c>
      <c r="G298" s="18">
        <v>2018</v>
      </c>
      <c r="H298" s="18" t="s">
        <v>105</v>
      </c>
      <c r="I298" s="18">
        <v>2015</v>
      </c>
      <c r="J298" s="18">
        <v>2016</v>
      </c>
      <c r="K298" s="18">
        <v>2017</v>
      </c>
      <c r="L298" s="18">
        <v>2018</v>
      </c>
    </row>
    <row r="299" spans="2:17" x14ac:dyDescent="0.25">
      <c r="B299" s="18" t="s">
        <v>106</v>
      </c>
      <c r="C299" s="10">
        <v>466345</v>
      </c>
      <c r="D299" s="10">
        <v>421095</v>
      </c>
      <c r="E299" s="10">
        <v>434407</v>
      </c>
      <c r="F299" s="10">
        <v>443579</v>
      </c>
      <c r="G299" s="10">
        <v>495242</v>
      </c>
      <c r="H299" s="10">
        <v>466345</v>
      </c>
      <c r="I299" s="10">
        <v>421095</v>
      </c>
      <c r="J299" s="10">
        <v>434407</v>
      </c>
      <c r="K299" s="10">
        <v>443579</v>
      </c>
      <c r="L299" s="10">
        <v>495242</v>
      </c>
    </row>
    <row r="300" spans="2:17" x14ac:dyDescent="0.25">
      <c r="B300" s="18" t="s">
        <v>86</v>
      </c>
      <c r="C300" s="10">
        <v>6</v>
      </c>
      <c r="D300" s="10">
        <v>186</v>
      </c>
      <c r="E300" s="10">
        <v>892</v>
      </c>
      <c r="F300" s="10">
        <v>1223</v>
      </c>
      <c r="G300" s="10">
        <v>902</v>
      </c>
      <c r="H300" s="10">
        <v>5956</v>
      </c>
      <c r="I300" s="10">
        <v>10825</v>
      </c>
      <c r="J300" s="10">
        <v>8689</v>
      </c>
      <c r="K300" s="10">
        <v>3397</v>
      </c>
      <c r="L300" s="10">
        <v>897</v>
      </c>
    </row>
    <row r="301" spans="2:17" x14ac:dyDescent="0.25">
      <c r="B301" s="18" t="s">
        <v>84</v>
      </c>
      <c r="C301" s="10">
        <v>132</v>
      </c>
      <c r="D301" s="10">
        <v>718</v>
      </c>
      <c r="E301" s="10">
        <v>2603</v>
      </c>
      <c r="F301" s="10">
        <v>3785</v>
      </c>
      <c r="G301" s="10">
        <v>2611</v>
      </c>
      <c r="H301" s="10">
        <v>27748</v>
      </c>
      <c r="I301" s="10">
        <v>30288</v>
      </c>
      <c r="J301" s="10">
        <v>26669</v>
      </c>
      <c r="K301" s="10">
        <v>13479</v>
      </c>
      <c r="L301" s="10">
        <v>2156</v>
      </c>
    </row>
    <row r="302" spans="2:17" x14ac:dyDescent="0.25">
      <c r="B302" s="18" t="s">
        <v>85</v>
      </c>
      <c r="C302" s="10">
        <v>216</v>
      </c>
      <c r="D302" s="10">
        <v>707</v>
      </c>
      <c r="E302" s="10">
        <v>1417</v>
      </c>
      <c r="F302" s="10">
        <v>3205</v>
      </c>
      <c r="G302" s="10">
        <v>2581</v>
      </c>
      <c r="H302" s="10">
        <v>29585</v>
      </c>
      <c r="I302" s="10">
        <v>26610</v>
      </c>
      <c r="J302" s="10">
        <v>18762</v>
      </c>
      <c r="K302" s="10">
        <v>11778</v>
      </c>
      <c r="L302" s="10">
        <v>2305</v>
      </c>
    </row>
    <row r="303" spans="2:17" x14ac:dyDescent="0.25">
      <c r="B303" s="18" t="s">
        <v>87</v>
      </c>
      <c r="C303" s="10">
        <v>77</v>
      </c>
      <c r="D303" s="10">
        <v>163</v>
      </c>
      <c r="E303" s="10">
        <v>605</v>
      </c>
      <c r="F303" s="10">
        <v>772</v>
      </c>
      <c r="G303" s="10">
        <v>1114</v>
      </c>
      <c r="H303" s="10">
        <v>11817</v>
      </c>
      <c r="I303" s="10">
        <v>6006</v>
      </c>
      <c r="J303" s="10">
        <v>8206</v>
      </c>
      <c r="K303" s="10">
        <v>3359</v>
      </c>
      <c r="L303" s="10">
        <v>1005</v>
      </c>
    </row>
    <row r="304" spans="2:17" x14ac:dyDescent="0.25">
      <c r="B304" s="18" t="s">
        <v>89</v>
      </c>
      <c r="C304" s="10">
        <v>13</v>
      </c>
      <c r="D304" s="10">
        <v>34</v>
      </c>
      <c r="E304" s="10">
        <v>256</v>
      </c>
      <c r="F304" s="10">
        <v>814</v>
      </c>
      <c r="G304" s="10">
        <v>633</v>
      </c>
      <c r="H304" s="10">
        <v>1286</v>
      </c>
      <c r="I304" s="10">
        <v>1546</v>
      </c>
      <c r="J304" s="10">
        <v>4341</v>
      </c>
      <c r="K304" s="10">
        <v>4366</v>
      </c>
      <c r="L304" s="10">
        <v>579</v>
      </c>
    </row>
    <row r="306" spans="2:12" x14ac:dyDescent="0.25">
      <c r="B306" s="18"/>
      <c r="C306" s="115" t="s">
        <v>102</v>
      </c>
      <c r="D306" s="116"/>
      <c r="E306" s="116"/>
      <c r="F306" s="116"/>
      <c r="G306" s="117"/>
      <c r="H306" s="115" t="s">
        <v>103</v>
      </c>
      <c r="I306" s="116"/>
      <c r="J306" s="116"/>
      <c r="K306" s="116"/>
      <c r="L306" s="117"/>
    </row>
    <row r="307" spans="2:12" x14ac:dyDescent="0.25">
      <c r="B307" s="18" t="s">
        <v>104</v>
      </c>
      <c r="C307" s="18" t="s">
        <v>105</v>
      </c>
      <c r="D307" s="18">
        <v>2015</v>
      </c>
      <c r="E307" s="18">
        <v>2016</v>
      </c>
      <c r="F307" s="18">
        <v>2017</v>
      </c>
      <c r="G307" s="18">
        <v>2018</v>
      </c>
      <c r="H307" s="18" t="s">
        <v>105</v>
      </c>
      <c r="I307" s="18">
        <v>2015</v>
      </c>
      <c r="J307" s="18">
        <v>2016</v>
      </c>
      <c r="K307" s="18">
        <v>2017</v>
      </c>
      <c r="L307" s="18">
        <v>2018</v>
      </c>
    </row>
    <row r="308" spans="2:12" x14ac:dyDescent="0.25">
      <c r="B308" s="18" t="s">
        <v>86</v>
      </c>
      <c r="C308" s="47">
        <f t="shared" ref="C308:L308" si="33">C300/C299</f>
        <v>1.2866011214873109E-5</v>
      </c>
      <c r="D308" s="47">
        <f t="shared" si="33"/>
        <v>4.4170555337869126E-4</v>
      </c>
      <c r="E308" s="47">
        <f t="shared" si="33"/>
        <v>2.0533739097206077E-3</v>
      </c>
      <c r="F308" s="47">
        <f t="shared" si="33"/>
        <v>2.7571187995824868E-3</v>
      </c>
      <c r="G308" s="47">
        <f t="shared" si="33"/>
        <v>1.8213317933454755E-3</v>
      </c>
      <c r="H308" s="47">
        <f t="shared" si="33"/>
        <v>1.2771660465964039E-2</v>
      </c>
      <c r="I308" s="47">
        <f t="shared" si="33"/>
        <v>2.5706788254431897E-2</v>
      </c>
      <c r="J308" s="47">
        <f t="shared" si="33"/>
        <v>2.0001979710271702E-2</v>
      </c>
      <c r="K308" s="47">
        <f t="shared" si="33"/>
        <v>7.6581623566489851E-3</v>
      </c>
      <c r="L308" s="47">
        <f t="shared" si="33"/>
        <v>1.811235719102984E-3</v>
      </c>
    </row>
    <row r="309" spans="2:12" x14ac:dyDescent="0.25">
      <c r="B309" s="18" t="s">
        <v>84</v>
      </c>
      <c r="C309" s="47">
        <f t="shared" ref="C309:L309" si="34">C301/C299</f>
        <v>2.8305224672720838E-4</v>
      </c>
      <c r="D309" s="47">
        <f t="shared" si="34"/>
        <v>1.705078426483335E-3</v>
      </c>
      <c r="E309" s="47">
        <f t="shared" si="34"/>
        <v>5.9920765549358089E-3</v>
      </c>
      <c r="F309" s="47">
        <f t="shared" si="34"/>
        <v>8.5328656225835756E-3</v>
      </c>
      <c r="G309" s="47">
        <f t="shared" si="34"/>
        <v>5.2721699694290875E-3</v>
      </c>
      <c r="H309" s="47">
        <f t="shared" si="34"/>
        <v>5.9501013198383169E-2</v>
      </c>
      <c r="I309" s="47">
        <f t="shared" si="34"/>
        <v>7.1926762369536559E-2</v>
      </c>
      <c r="J309" s="47">
        <f t="shared" si="34"/>
        <v>6.1391736321007716E-2</v>
      </c>
      <c r="K309" s="47">
        <f t="shared" si="34"/>
        <v>3.0386920931784418E-2</v>
      </c>
      <c r="L309" s="47">
        <f t="shared" si="34"/>
        <v>4.3534272133623564E-3</v>
      </c>
    </row>
    <row r="310" spans="2:12" x14ac:dyDescent="0.25">
      <c r="B310" s="18" t="s">
        <v>85</v>
      </c>
      <c r="C310" s="47">
        <f t="shared" ref="C310:L310" si="35">C302/C299</f>
        <v>4.631764037354319E-4</v>
      </c>
      <c r="D310" s="47">
        <f t="shared" si="35"/>
        <v>1.6789560550469608E-3</v>
      </c>
      <c r="E310" s="47">
        <f t="shared" si="35"/>
        <v>3.261917970935091E-3</v>
      </c>
      <c r="F310" s="47">
        <f t="shared" si="35"/>
        <v>7.2253195034030016E-3</v>
      </c>
      <c r="G310" s="47">
        <f t="shared" si="35"/>
        <v>5.211593523974138E-3</v>
      </c>
      <c r="H310" s="47">
        <f t="shared" si="35"/>
        <v>6.3440156965336822E-2</v>
      </c>
      <c r="I310" s="47">
        <f t="shared" si="35"/>
        <v>6.3192391265628894E-2</v>
      </c>
      <c r="J310" s="47">
        <f t="shared" si="35"/>
        <v>4.3189911764773589E-2</v>
      </c>
      <c r="K310" s="47">
        <f t="shared" si="35"/>
        <v>2.6552203778808285E-2</v>
      </c>
      <c r="L310" s="47">
        <f t="shared" si="35"/>
        <v>4.6542902257886041E-3</v>
      </c>
    </row>
    <row r="311" spans="2:12" x14ac:dyDescent="0.25">
      <c r="B311" s="18" t="s">
        <v>87</v>
      </c>
      <c r="C311" s="47">
        <f t="shared" ref="C311:L311" si="36">C303/C299</f>
        <v>1.6511381059087157E-4</v>
      </c>
      <c r="D311" s="47">
        <f t="shared" si="36"/>
        <v>3.8708604946627247E-4</v>
      </c>
      <c r="E311" s="47">
        <f t="shared" si="36"/>
        <v>1.3927031562566902E-3</v>
      </c>
      <c r="F311" s="47">
        <f t="shared" si="36"/>
        <v>1.7403889724265575E-3</v>
      </c>
      <c r="G311" s="47">
        <f t="shared" si="36"/>
        <v>2.2494053412271172E-3</v>
      </c>
      <c r="H311" s="47">
        <f t="shared" si="36"/>
        <v>2.5339609087692588E-2</v>
      </c>
      <c r="I311" s="47">
        <f t="shared" si="36"/>
        <v>1.4262814804260322E-2</v>
      </c>
      <c r="J311" s="47">
        <f t="shared" si="36"/>
        <v>1.8890119173954379E-2</v>
      </c>
      <c r="K311" s="47">
        <f t="shared" si="36"/>
        <v>7.5724955419440507E-3</v>
      </c>
      <c r="L311" s="47">
        <f t="shared" si="36"/>
        <v>2.0293109227408016E-3</v>
      </c>
    </row>
    <row r="312" spans="2:12" x14ac:dyDescent="0.25">
      <c r="B312" s="18" t="s">
        <v>89</v>
      </c>
      <c r="C312" s="47">
        <f t="shared" ref="C312:L312" si="37">C304/C299</f>
        <v>2.7876357632225069E-5</v>
      </c>
      <c r="D312" s="47">
        <f t="shared" si="37"/>
        <v>8.0741875348793021E-5</v>
      </c>
      <c r="E312" s="47">
        <f t="shared" si="37"/>
        <v>5.8930910413506233E-4</v>
      </c>
      <c r="F312" s="47">
        <f t="shared" si="37"/>
        <v>1.8350733465741164E-3</v>
      </c>
      <c r="G312" s="47">
        <f t="shared" si="37"/>
        <v>1.2781629990994301E-3</v>
      </c>
      <c r="H312" s="47">
        <f t="shared" si="37"/>
        <v>2.7576150703878029E-3</v>
      </c>
      <c r="I312" s="47">
        <f t="shared" si="37"/>
        <v>3.6713805673304124E-3</v>
      </c>
      <c r="J312" s="47">
        <f t="shared" si="37"/>
        <v>9.9929328947277549E-3</v>
      </c>
      <c r="K312" s="47">
        <f t="shared" si="37"/>
        <v>9.8426661316248065E-3</v>
      </c>
      <c r="L312" s="47">
        <f t="shared" si="37"/>
        <v>1.1691253972805214E-3</v>
      </c>
    </row>
    <row r="314" spans="2:12" x14ac:dyDescent="0.25">
      <c r="C314" s="52"/>
      <c r="D314" s="52"/>
      <c r="E314" s="52"/>
      <c r="F314" s="52"/>
      <c r="G314" s="52"/>
    </row>
    <row r="330" spans="2:17" ht="15.75" thickBot="1" x14ac:dyDescent="0.3"/>
    <row r="331" spans="2:17" ht="19.5" thickBot="1" x14ac:dyDescent="0.35">
      <c r="B331" s="106" t="s">
        <v>133</v>
      </c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8"/>
    </row>
    <row r="333" spans="2:17" x14ac:dyDescent="0.25">
      <c r="B333" s="18"/>
      <c r="C333" s="115" t="s">
        <v>102</v>
      </c>
      <c r="D333" s="116"/>
      <c r="E333" s="116"/>
      <c r="F333" s="116"/>
      <c r="G333" s="117"/>
      <c r="H333" s="115" t="s">
        <v>103</v>
      </c>
      <c r="I333" s="116"/>
      <c r="J333" s="116"/>
      <c r="K333" s="116"/>
      <c r="L333" s="117"/>
    </row>
    <row r="334" spans="2:17" x14ac:dyDescent="0.25">
      <c r="B334" s="18" t="s">
        <v>104</v>
      </c>
      <c r="C334" s="18" t="s">
        <v>105</v>
      </c>
      <c r="D334" s="18">
        <v>2015</v>
      </c>
      <c r="E334" s="18">
        <v>2016</v>
      </c>
      <c r="F334" s="18">
        <v>2017</v>
      </c>
      <c r="G334" s="18">
        <v>2018</v>
      </c>
      <c r="H334" s="18" t="s">
        <v>105</v>
      </c>
      <c r="I334" s="18">
        <v>2015</v>
      </c>
      <c r="J334" s="18">
        <v>2016</v>
      </c>
      <c r="K334" s="18">
        <v>2017</v>
      </c>
      <c r="L334" s="18">
        <v>2018</v>
      </c>
    </row>
    <row r="335" spans="2:17" x14ac:dyDescent="0.25">
      <c r="B335" s="18" t="s">
        <v>106</v>
      </c>
      <c r="C335" s="10">
        <v>466345</v>
      </c>
      <c r="D335" s="10">
        <v>421095</v>
      </c>
      <c r="E335" s="10">
        <v>434407</v>
      </c>
      <c r="F335" s="10">
        <v>443579</v>
      </c>
      <c r="G335" s="10">
        <v>495242</v>
      </c>
      <c r="H335" s="10">
        <v>466345</v>
      </c>
      <c r="I335" s="10">
        <v>421095</v>
      </c>
      <c r="J335" s="10">
        <v>434407</v>
      </c>
      <c r="K335" s="10">
        <v>443579</v>
      </c>
      <c r="L335" s="10">
        <v>495242</v>
      </c>
    </row>
    <row r="336" spans="2:17" x14ac:dyDescent="0.25">
      <c r="B336" s="18" t="s">
        <v>134</v>
      </c>
      <c r="C336" s="10">
        <v>56</v>
      </c>
      <c r="D336" s="10">
        <v>215</v>
      </c>
      <c r="E336" s="10">
        <v>824</v>
      </c>
      <c r="F336" s="10">
        <v>1548</v>
      </c>
      <c r="G336" s="10">
        <v>1663</v>
      </c>
      <c r="H336" s="10">
        <v>11361</v>
      </c>
      <c r="I336" s="10">
        <v>8772</v>
      </c>
      <c r="J336" s="10">
        <v>8398</v>
      </c>
      <c r="K336" s="10">
        <v>5221</v>
      </c>
      <c r="L336" s="10">
        <v>1558</v>
      </c>
    </row>
    <row r="337" spans="2:12" x14ac:dyDescent="0.25">
      <c r="B337" s="18" t="s">
        <v>135</v>
      </c>
      <c r="C337" s="10">
        <v>74</v>
      </c>
      <c r="D337" s="10">
        <v>295</v>
      </c>
      <c r="E337" s="10">
        <v>1073</v>
      </c>
      <c r="F337" s="10">
        <v>1787</v>
      </c>
      <c r="G337" s="10">
        <v>1374</v>
      </c>
      <c r="H337" s="10">
        <v>14381</v>
      </c>
      <c r="I337" s="10">
        <v>11762</v>
      </c>
      <c r="J337" s="10">
        <v>10947</v>
      </c>
      <c r="K337" s="10">
        <v>5994</v>
      </c>
      <c r="L337" s="10">
        <v>1149</v>
      </c>
    </row>
    <row r="338" spans="2:12" x14ac:dyDescent="0.25">
      <c r="B338" s="18" t="s">
        <v>136</v>
      </c>
      <c r="C338" s="10">
        <v>107</v>
      </c>
      <c r="D338" s="10">
        <v>357</v>
      </c>
      <c r="E338" s="10">
        <v>1214</v>
      </c>
      <c r="F338" s="10">
        <v>1977</v>
      </c>
      <c r="G338" s="10">
        <v>1463</v>
      </c>
      <c r="H338" s="10">
        <v>17249</v>
      </c>
      <c r="I338" s="10">
        <v>14853</v>
      </c>
      <c r="J338" s="10">
        <v>13303</v>
      </c>
      <c r="K338" s="10">
        <v>7420</v>
      </c>
      <c r="L338" s="10">
        <v>1295</v>
      </c>
    </row>
    <row r="339" spans="2:12" x14ac:dyDescent="0.25">
      <c r="B339" s="18" t="s">
        <v>137</v>
      </c>
      <c r="C339" s="10">
        <v>157</v>
      </c>
      <c r="D339" s="10">
        <v>644</v>
      </c>
      <c r="E339" s="10">
        <v>1955</v>
      </c>
      <c r="F339" s="10">
        <v>3387</v>
      </c>
      <c r="G339" s="10">
        <v>2301</v>
      </c>
      <c r="H339" s="10">
        <v>26968</v>
      </c>
      <c r="I339" s="10">
        <v>26608</v>
      </c>
      <c r="J339" s="10">
        <v>23771</v>
      </c>
      <c r="K339" s="10">
        <v>13176</v>
      </c>
      <c r="L339" s="10">
        <v>2019</v>
      </c>
    </row>
    <row r="340" spans="2:12" x14ac:dyDescent="0.25">
      <c r="B340" s="18" t="s">
        <v>138</v>
      </c>
      <c r="C340" s="10">
        <v>50</v>
      </c>
      <c r="D340" s="10">
        <v>297</v>
      </c>
      <c r="E340" s="10">
        <v>706</v>
      </c>
      <c r="F340" s="10">
        <v>1086</v>
      </c>
      <c r="G340" s="10">
        <v>1019</v>
      </c>
      <c r="H340" s="10">
        <v>6433</v>
      </c>
      <c r="I340" s="10">
        <v>13279</v>
      </c>
      <c r="J340" s="10">
        <v>10235</v>
      </c>
      <c r="K340" s="10">
        <v>4537</v>
      </c>
      <c r="L340" s="10">
        <v>904</v>
      </c>
    </row>
    <row r="341" spans="2:12" x14ac:dyDescent="0.25">
      <c r="B341" s="18" t="s">
        <v>93</v>
      </c>
      <c r="C341" s="10">
        <v>0</v>
      </c>
      <c r="D341" s="10">
        <v>0</v>
      </c>
      <c r="E341" s="10">
        <v>1</v>
      </c>
      <c r="F341" s="10">
        <v>14</v>
      </c>
      <c r="G341" s="10">
        <v>21</v>
      </c>
      <c r="H341" s="10">
        <v>0</v>
      </c>
      <c r="I341" s="10">
        <v>1</v>
      </c>
      <c r="J341" s="10">
        <v>13</v>
      </c>
      <c r="K341" s="10">
        <v>31</v>
      </c>
      <c r="L341" s="10">
        <v>17</v>
      </c>
    </row>
    <row r="343" spans="2:12" x14ac:dyDescent="0.25">
      <c r="B343" s="18"/>
      <c r="C343" s="115" t="s">
        <v>102</v>
      </c>
      <c r="D343" s="116"/>
      <c r="E343" s="116"/>
      <c r="F343" s="116"/>
      <c r="G343" s="117"/>
      <c r="H343" s="115" t="s">
        <v>103</v>
      </c>
      <c r="I343" s="116"/>
      <c r="J343" s="116"/>
      <c r="K343" s="116"/>
      <c r="L343" s="117"/>
    </row>
    <row r="344" spans="2:12" x14ac:dyDescent="0.25">
      <c r="B344" s="18" t="s">
        <v>104</v>
      </c>
      <c r="C344" s="18" t="s">
        <v>105</v>
      </c>
      <c r="D344" s="18">
        <v>2015</v>
      </c>
      <c r="E344" s="18">
        <v>2016</v>
      </c>
      <c r="F344" s="18">
        <v>2017</v>
      </c>
      <c r="G344" s="18">
        <v>2018</v>
      </c>
      <c r="H344" s="18" t="s">
        <v>105</v>
      </c>
      <c r="I344" s="18">
        <v>2015</v>
      </c>
      <c r="J344" s="18">
        <v>2016</v>
      </c>
      <c r="K344" s="18">
        <v>2017</v>
      </c>
      <c r="L344" s="18">
        <v>2018</v>
      </c>
    </row>
    <row r="345" spans="2:12" x14ac:dyDescent="0.25">
      <c r="B345" s="18" t="s">
        <v>134</v>
      </c>
      <c r="C345" s="47">
        <f t="shared" ref="C345:L345" si="38">C336/C335</f>
        <v>1.2008277133881569E-4</v>
      </c>
      <c r="D345" s="47">
        <f t="shared" si="38"/>
        <v>5.1057362352913236E-4</v>
      </c>
      <c r="E345" s="47">
        <f t="shared" si="38"/>
        <v>1.8968386789347317E-3</v>
      </c>
      <c r="F345" s="47">
        <f t="shared" si="38"/>
        <v>3.4897955042957397E-3</v>
      </c>
      <c r="G345" s="47">
        <f t="shared" si="38"/>
        <v>3.3579542930526896E-3</v>
      </c>
      <c r="H345" s="47">
        <f t="shared" si="38"/>
        <v>2.4361792235362233E-2</v>
      </c>
      <c r="I345" s="47">
        <f t="shared" si="38"/>
        <v>2.0831403839988601E-2</v>
      </c>
      <c r="J345" s="47">
        <f t="shared" si="38"/>
        <v>1.9332101002055676E-2</v>
      </c>
      <c r="K345" s="47">
        <f t="shared" si="38"/>
        <v>1.1770169462485826E-2</v>
      </c>
      <c r="L345" s="47">
        <f t="shared" si="38"/>
        <v>3.1459367339603667E-3</v>
      </c>
    </row>
    <row r="346" spans="2:12" x14ac:dyDescent="0.25">
      <c r="B346" s="18" t="s">
        <v>135</v>
      </c>
      <c r="C346" s="47">
        <f t="shared" ref="C346:L346" si="39">C337/C335</f>
        <v>1.5868080498343502E-4</v>
      </c>
      <c r="D346" s="47">
        <f t="shared" si="39"/>
        <v>7.0055450670276301E-4</v>
      </c>
      <c r="E346" s="47">
        <f t="shared" si="39"/>
        <v>2.4700338622536009E-3</v>
      </c>
      <c r="F346" s="47">
        <f t="shared" si="39"/>
        <v>4.0285946809925626E-3</v>
      </c>
      <c r="G346" s="47">
        <f t="shared" si="39"/>
        <v>2.7744012018366777E-3</v>
      </c>
      <c r="H346" s="47">
        <f t="shared" si="39"/>
        <v>3.0837684546848362E-2</v>
      </c>
      <c r="I346" s="47">
        <f t="shared" si="39"/>
        <v>2.7931939348603045E-2</v>
      </c>
      <c r="J346" s="47">
        <f t="shared" si="39"/>
        <v>2.5199870167837996E-2</v>
      </c>
      <c r="K346" s="47">
        <f t="shared" si="39"/>
        <v>1.3512812824773039E-2</v>
      </c>
      <c r="L346" s="47">
        <f t="shared" si="39"/>
        <v>2.320077860924558E-3</v>
      </c>
    </row>
    <row r="347" spans="2:12" x14ac:dyDescent="0.25">
      <c r="B347" s="18" t="s">
        <v>136</v>
      </c>
      <c r="C347" s="47">
        <f t="shared" ref="C347:L347" si="40">C338/C335</f>
        <v>2.294438666652371E-4</v>
      </c>
      <c r="D347" s="47">
        <f t="shared" si="40"/>
        <v>8.4778969116232675E-4</v>
      </c>
      <c r="E347" s="47">
        <f t="shared" si="40"/>
        <v>2.7946142672654905E-3</v>
      </c>
      <c r="F347" s="47">
        <f t="shared" si="40"/>
        <v>4.456928754517234E-3</v>
      </c>
      <c r="G347" s="47">
        <f t="shared" si="40"/>
        <v>2.9541113233530272E-3</v>
      </c>
      <c r="H347" s="47">
        <f t="shared" si="40"/>
        <v>3.6987637907557706E-2</v>
      </c>
      <c r="I347" s="47">
        <f t="shared" si="40"/>
        <v>3.5272325722224204E-2</v>
      </c>
      <c r="J347" s="47">
        <f t="shared" si="40"/>
        <v>3.0623355516830989E-2</v>
      </c>
      <c r="K347" s="47">
        <f t="shared" si="40"/>
        <v>1.6727572766068729E-2</v>
      </c>
      <c r="L347" s="47">
        <f t="shared" si="40"/>
        <v>2.6148832288053112E-3</v>
      </c>
    </row>
    <row r="348" spans="2:12" x14ac:dyDescent="0.25">
      <c r="B348" s="18" t="s">
        <v>137</v>
      </c>
      <c r="C348" s="47">
        <f t="shared" ref="C348:L348" si="41">C339/C335</f>
        <v>3.3666062678917966E-4</v>
      </c>
      <c r="D348" s="47">
        <f t="shared" si="41"/>
        <v>1.5293461095477268E-3</v>
      </c>
      <c r="E348" s="47">
        <f t="shared" si="41"/>
        <v>4.5003878850939328E-3</v>
      </c>
      <c r="F348" s="47">
        <f t="shared" si="41"/>
        <v>7.6356184580424228E-3</v>
      </c>
      <c r="G348" s="47">
        <f t="shared" si="41"/>
        <v>4.6462133663946114E-3</v>
      </c>
      <c r="H348" s="47">
        <f t="shared" si="41"/>
        <v>5.7828431740449666E-2</v>
      </c>
      <c r="I348" s="47">
        <f t="shared" si="41"/>
        <v>6.3187641743549558E-2</v>
      </c>
      <c r="J348" s="47">
        <f t="shared" si="41"/>
        <v>5.472057310310377E-2</v>
      </c>
      <c r="K348" s="47">
        <f t="shared" si="41"/>
        <v>2.97038408040056E-2</v>
      </c>
      <c r="L348" s="47">
        <f t="shared" si="41"/>
        <v>4.0767947791180877E-3</v>
      </c>
    </row>
    <row r="349" spans="2:12" x14ac:dyDescent="0.25">
      <c r="B349" s="18" t="s">
        <v>138</v>
      </c>
      <c r="C349" s="47">
        <f t="shared" ref="C349:L349" si="42">C340/C335</f>
        <v>1.0721676012394257E-4</v>
      </c>
      <c r="D349" s="47">
        <f t="shared" si="42"/>
        <v>7.0530402878210378E-4</v>
      </c>
      <c r="E349" s="47">
        <f t="shared" si="42"/>
        <v>1.6252040137474763E-3</v>
      </c>
      <c r="F349" s="47">
        <f t="shared" si="42"/>
        <v>2.4482673886725929E-3</v>
      </c>
      <c r="G349" s="47">
        <f t="shared" si="42"/>
        <v>2.0575799306197778E-3</v>
      </c>
      <c r="H349" s="47">
        <f t="shared" si="42"/>
        <v>1.3794508357546451E-2</v>
      </c>
      <c r="I349" s="47">
        <f t="shared" si="42"/>
        <v>3.1534451845783018E-2</v>
      </c>
      <c r="J349" s="47">
        <f t="shared" si="42"/>
        <v>2.3560854221962354E-2</v>
      </c>
      <c r="K349" s="47">
        <f t="shared" si="42"/>
        <v>1.0228166797797011E-2</v>
      </c>
      <c r="L349" s="47">
        <f t="shared" si="42"/>
        <v>1.8253702230424721E-3</v>
      </c>
    </row>
    <row r="350" spans="2:12" x14ac:dyDescent="0.25">
      <c r="B350" s="18" t="s">
        <v>93</v>
      </c>
      <c r="C350" s="47">
        <f t="shared" ref="C350:L350" si="43">C341/C335</f>
        <v>0</v>
      </c>
      <c r="D350" s="47">
        <f t="shared" si="43"/>
        <v>0</v>
      </c>
      <c r="E350" s="47">
        <f t="shared" si="43"/>
        <v>2.3019886880275872E-6</v>
      </c>
      <c r="F350" s="47">
        <f t="shared" si="43"/>
        <v>3.1561458049186279E-5</v>
      </c>
      <c r="G350" s="47">
        <f t="shared" si="43"/>
        <v>4.240351181846451E-5</v>
      </c>
      <c r="H350" s="47">
        <f t="shared" si="43"/>
        <v>0</v>
      </c>
      <c r="I350" s="47">
        <f t="shared" si="43"/>
        <v>2.3747610396703833E-6</v>
      </c>
      <c r="J350" s="47">
        <f t="shared" si="43"/>
        <v>2.9925852944358632E-5</v>
      </c>
      <c r="K350" s="47">
        <f t="shared" si="43"/>
        <v>6.9886085680341038E-5</v>
      </c>
      <c r="L350" s="47">
        <f t="shared" si="43"/>
        <v>3.4326652424471269E-5</v>
      </c>
    </row>
    <row r="352" spans="2:12" x14ac:dyDescent="0.25">
      <c r="C352" s="52"/>
      <c r="D352" s="52"/>
      <c r="E352" s="52"/>
      <c r="F352" s="52"/>
      <c r="G352" s="52"/>
    </row>
    <row r="368" ht="15.75" thickBot="1" x14ac:dyDescent="0.3"/>
    <row r="369" spans="2:17" ht="19.5" thickBot="1" x14ac:dyDescent="0.35">
      <c r="B369" s="106" t="s">
        <v>139</v>
      </c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8"/>
    </row>
    <row r="371" spans="2:17" x14ac:dyDescent="0.25">
      <c r="B371" s="18"/>
      <c r="C371" s="115" t="s">
        <v>102</v>
      </c>
      <c r="D371" s="116"/>
      <c r="E371" s="116"/>
      <c r="F371" s="116"/>
      <c r="G371" s="117"/>
      <c r="H371" s="115" t="s">
        <v>103</v>
      </c>
      <c r="I371" s="116"/>
      <c r="J371" s="116"/>
      <c r="K371" s="116"/>
      <c r="L371" s="117"/>
    </row>
    <row r="372" spans="2:17" x14ac:dyDescent="0.25">
      <c r="B372" s="18" t="s">
        <v>104</v>
      </c>
      <c r="C372" s="18" t="s">
        <v>105</v>
      </c>
      <c r="D372" s="18">
        <v>2015</v>
      </c>
      <c r="E372" s="18">
        <v>2016</v>
      </c>
      <c r="F372" s="18">
        <v>2017</v>
      </c>
      <c r="G372" s="18">
        <v>2018</v>
      </c>
      <c r="H372" s="18" t="s">
        <v>105</v>
      </c>
      <c r="I372" s="18">
        <v>2015</v>
      </c>
      <c r="J372" s="18">
        <v>2016</v>
      </c>
      <c r="K372" s="18">
        <v>2017</v>
      </c>
      <c r="L372" s="18">
        <v>2018</v>
      </c>
    </row>
    <row r="373" spans="2:17" x14ac:dyDescent="0.25">
      <c r="B373" s="18" t="s">
        <v>106</v>
      </c>
      <c r="C373" s="10">
        <v>466345</v>
      </c>
      <c r="D373" s="10">
        <v>421095</v>
      </c>
      <c r="E373" s="10">
        <v>434407</v>
      </c>
      <c r="F373" s="10">
        <v>443579</v>
      </c>
      <c r="G373" s="10">
        <v>495242</v>
      </c>
      <c r="H373" s="10">
        <v>466345</v>
      </c>
      <c r="I373" s="10">
        <v>421095</v>
      </c>
      <c r="J373" s="10">
        <v>434407</v>
      </c>
      <c r="K373" s="10">
        <v>443579</v>
      </c>
      <c r="L373" s="10">
        <v>495242</v>
      </c>
    </row>
    <row r="374" spans="2:17" x14ac:dyDescent="0.25">
      <c r="B374" s="18" t="s">
        <v>140</v>
      </c>
      <c r="C374" s="10">
        <v>0</v>
      </c>
      <c r="D374" s="10">
        <v>47</v>
      </c>
      <c r="E374" s="10">
        <v>2082</v>
      </c>
      <c r="F374" s="10">
        <v>3351</v>
      </c>
      <c r="G374" s="10">
        <v>2475</v>
      </c>
      <c r="H374" s="10">
        <v>0</v>
      </c>
      <c r="I374" s="10">
        <v>1177</v>
      </c>
      <c r="J374" s="10">
        <v>21311</v>
      </c>
      <c r="K374" s="10">
        <v>11634</v>
      </c>
      <c r="L374" s="10">
        <v>2205</v>
      </c>
    </row>
    <row r="375" spans="2:17" x14ac:dyDescent="0.25">
      <c r="B375" s="18" t="s">
        <v>141</v>
      </c>
      <c r="C375" s="10">
        <v>0</v>
      </c>
      <c r="D375" s="10">
        <v>25</v>
      </c>
      <c r="E375" s="10">
        <v>851</v>
      </c>
      <c r="F375" s="10">
        <v>1468</v>
      </c>
      <c r="G375" s="10">
        <v>1155</v>
      </c>
      <c r="H375" s="10">
        <v>0</v>
      </c>
      <c r="I375" s="10">
        <v>555</v>
      </c>
      <c r="J375" s="10">
        <v>10095</v>
      </c>
      <c r="K375" s="10">
        <v>5546</v>
      </c>
      <c r="L375" s="10">
        <v>1037</v>
      </c>
    </row>
    <row r="376" spans="2:17" x14ac:dyDescent="0.25">
      <c r="B376" s="18" t="s">
        <v>142</v>
      </c>
      <c r="C376" s="10">
        <v>0</v>
      </c>
      <c r="D376" s="10">
        <v>35</v>
      </c>
      <c r="E376" s="10">
        <v>1271</v>
      </c>
      <c r="F376" s="10">
        <v>2160</v>
      </c>
      <c r="G376" s="10">
        <v>1724</v>
      </c>
      <c r="H376" s="10">
        <v>0</v>
      </c>
      <c r="I376" s="10">
        <v>880</v>
      </c>
      <c r="J376" s="10">
        <v>14526</v>
      </c>
      <c r="K376" s="10">
        <v>8216</v>
      </c>
      <c r="L376" s="10">
        <v>1523</v>
      </c>
    </row>
    <row r="377" spans="2:17" x14ac:dyDescent="0.25">
      <c r="B377" s="18" t="s">
        <v>143</v>
      </c>
      <c r="C377" s="10">
        <v>0</v>
      </c>
      <c r="D377" s="10">
        <v>12</v>
      </c>
      <c r="E377" s="10">
        <v>388</v>
      </c>
      <c r="F377" s="10">
        <v>688</v>
      </c>
      <c r="G377" s="10">
        <v>608</v>
      </c>
      <c r="H377" s="10">
        <v>0</v>
      </c>
      <c r="I377" s="10">
        <v>271</v>
      </c>
      <c r="J377" s="10">
        <v>4944</v>
      </c>
      <c r="K377" s="10">
        <v>2683</v>
      </c>
      <c r="L377" s="10">
        <v>500</v>
      </c>
    </row>
    <row r="378" spans="2:17" x14ac:dyDescent="0.25">
      <c r="B378" s="18" t="s">
        <v>144</v>
      </c>
      <c r="C378" s="10">
        <v>0</v>
      </c>
      <c r="D378" s="10">
        <v>28</v>
      </c>
      <c r="E378" s="10">
        <v>1180</v>
      </c>
      <c r="F378" s="10">
        <v>2132</v>
      </c>
      <c r="G378" s="10">
        <v>1879</v>
      </c>
      <c r="H378" s="10">
        <v>0</v>
      </c>
      <c r="I378" s="10">
        <v>923</v>
      </c>
      <c r="J378" s="10">
        <v>15779</v>
      </c>
      <c r="K378" s="10">
        <v>8300</v>
      </c>
      <c r="L378" s="10">
        <v>1677</v>
      </c>
    </row>
    <row r="379" spans="2:17" x14ac:dyDescent="0.25">
      <c r="B379" s="18" t="s">
        <v>93</v>
      </c>
      <c r="C379" s="10">
        <v>444</v>
      </c>
      <c r="D379" s="10">
        <v>1661</v>
      </c>
      <c r="E379" s="10">
        <v>1</v>
      </c>
      <c r="F379" s="10">
        <v>0</v>
      </c>
      <c r="G379" s="10">
        <v>0</v>
      </c>
      <c r="H379" s="10">
        <v>76392</v>
      </c>
      <c r="I379" s="10">
        <v>71469</v>
      </c>
      <c r="J379" s="10">
        <v>12</v>
      </c>
      <c r="K379" s="10">
        <v>0</v>
      </c>
      <c r="L379" s="10">
        <v>0</v>
      </c>
    </row>
    <row r="381" spans="2:17" x14ac:dyDescent="0.25">
      <c r="B381" s="18"/>
      <c r="C381" s="115" t="s">
        <v>102</v>
      </c>
      <c r="D381" s="116"/>
      <c r="E381" s="116"/>
      <c r="F381" s="116"/>
      <c r="G381" s="117"/>
      <c r="H381" s="115" t="s">
        <v>103</v>
      </c>
      <c r="I381" s="116"/>
      <c r="J381" s="116"/>
      <c r="K381" s="116"/>
      <c r="L381" s="117"/>
    </row>
    <row r="382" spans="2:17" x14ac:dyDescent="0.25">
      <c r="B382" s="18" t="s">
        <v>104</v>
      </c>
      <c r="C382" s="18" t="s">
        <v>105</v>
      </c>
      <c r="D382" s="18">
        <v>2015</v>
      </c>
      <c r="E382" s="18">
        <v>2016</v>
      </c>
      <c r="F382" s="18">
        <v>2017</v>
      </c>
      <c r="G382" s="18">
        <v>2018</v>
      </c>
      <c r="H382" s="18" t="s">
        <v>105</v>
      </c>
      <c r="I382" s="18">
        <v>2015</v>
      </c>
      <c r="J382" s="18">
        <v>2016</v>
      </c>
      <c r="K382" s="18">
        <v>2017</v>
      </c>
      <c r="L382" s="18">
        <v>2018</v>
      </c>
    </row>
    <row r="383" spans="2:17" x14ac:dyDescent="0.25">
      <c r="B383" s="18" t="s">
        <v>140</v>
      </c>
      <c r="C383" s="47">
        <f t="shared" ref="C383:L383" si="44">C374/C373</f>
        <v>0</v>
      </c>
      <c r="D383" s="47">
        <f t="shared" si="44"/>
        <v>1.1161376886450801E-4</v>
      </c>
      <c r="E383" s="47">
        <f t="shared" si="44"/>
        <v>4.7927404484734365E-3</v>
      </c>
      <c r="F383" s="47">
        <f t="shared" si="44"/>
        <v>7.5544604230588014E-3</v>
      </c>
      <c r="G383" s="47">
        <f t="shared" si="44"/>
        <v>4.9975567500333169E-3</v>
      </c>
      <c r="H383" s="47">
        <f t="shared" si="44"/>
        <v>0</v>
      </c>
      <c r="I383" s="47">
        <f t="shared" si="44"/>
        <v>2.7950937436920409E-3</v>
      </c>
      <c r="J383" s="47">
        <f t="shared" si="44"/>
        <v>4.9057680930555909E-2</v>
      </c>
      <c r="K383" s="47">
        <f t="shared" si="44"/>
        <v>2.6227571638873796E-2</v>
      </c>
      <c r="L383" s="47">
        <f t="shared" si="44"/>
        <v>4.452368740938773E-3</v>
      </c>
    </row>
    <row r="384" spans="2:17" x14ac:dyDescent="0.25">
      <c r="B384" s="18" t="s">
        <v>141</v>
      </c>
      <c r="C384" s="47">
        <f t="shared" ref="C384:L384" si="45">C375/C373</f>
        <v>0</v>
      </c>
      <c r="D384" s="47">
        <f t="shared" si="45"/>
        <v>5.936902599175958E-5</v>
      </c>
      <c r="E384" s="47">
        <f t="shared" si="45"/>
        <v>1.9589923735114766E-3</v>
      </c>
      <c r="F384" s="47">
        <f t="shared" si="45"/>
        <v>3.309444315443247E-3</v>
      </c>
      <c r="G384" s="47">
        <f t="shared" si="45"/>
        <v>2.3321931500155479E-3</v>
      </c>
      <c r="H384" s="47">
        <f t="shared" si="45"/>
        <v>0</v>
      </c>
      <c r="I384" s="47">
        <f t="shared" si="45"/>
        <v>1.3179923770170626E-3</v>
      </c>
      <c r="J384" s="47">
        <f t="shared" si="45"/>
        <v>2.3238575805638491E-2</v>
      </c>
      <c r="K384" s="47">
        <f t="shared" si="45"/>
        <v>1.2502846167199079E-2</v>
      </c>
      <c r="L384" s="47">
        <f t="shared" si="45"/>
        <v>2.0939257978927475E-3</v>
      </c>
    </row>
    <row r="385" spans="2:12" x14ac:dyDescent="0.25">
      <c r="B385" s="18" t="s">
        <v>142</v>
      </c>
      <c r="C385" s="47">
        <f t="shared" ref="C385:L385" si="46">C376/C373</f>
        <v>0</v>
      </c>
      <c r="D385" s="47">
        <f t="shared" si="46"/>
        <v>8.3116636388463406E-5</v>
      </c>
      <c r="E385" s="47">
        <f t="shared" si="46"/>
        <v>2.9258276224830631E-3</v>
      </c>
      <c r="F385" s="47">
        <f t="shared" si="46"/>
        <v>4.8694820990173113E-3</v>
      </c>
      <c r="G385" s="47">
        <f t="shared" si="46"/>
        <v>3.4811263988110863E-3</v>
      </c>
      <c r="H385" s="47">
        <f t="shared" si="46"/>
        <v>0</v>
      </c>
      <c r="I385" s="47">
        <f t="shared" si="46"/>
        <v>2.0897897149099371E-3</v>
      </c>
      <c r="J385" s="47">
        <f t="shared" si="46"/>
        <v>3.3438687682288727E-2</v>
      </c>
      <c r="K385" s="47">
        <f t="shared" si="46"/>
        <v>1.8522067095151033E-2</v>
      </c>
      <c r="L385" s="47">
        <f t="shared" si="46"/>
        <v>3.0752642142629258E-3</v>
      </c>
    </row>
    <row r="386" spans="2:12" x14ac:dyDescent="0.25">
      <c r="B386" s="18" t="s">
        <v>143</v>
      </c>
      <c r="C386" s="47">
        <f t="shared" ref="C386:L386" si="47">C377/C373</f>
        <v>0</v>
      </c>
      <c r="D386" s="47">
        <f t="shared" si="47"/>
        <v>2.8497132476044598E-5</v>
      </c>
      <c r="E386" s="47">
        <f t="shared" si="47"/>
        <v>8.9317161095470372E-4</v>
      </c>
      <c r="F386" s="47">
        <f t="shared" si="47"/>
        <v>1.5510202241314399E-3</v>
      </c>
      <c r="G386" s="47">
        <f t="shared" si="47"/>
        <v>1.2276826278869724E-3</v>
      </c>
      <c r="H386" s="47">
        <f t="shared" si="47"/>
        <v>0</v>
      </c>
      <c r="I386" s="47">
        <f t="shared" si="47"/>
        <v>6.4356024175067379E-4</v>
      </c>
      <c r="J386" s="47">
        <f t="shared" si="47"/>
        <v>1.1381032073608389E-2</v>
      </c>
      <c r="K386" s="47">
        <f t="shared" si="47"/>
        <v>6.0485279961404849E-3</v>
      </c>
      <c r="L386" s="47">
        <f t="shared" si="47"/>
        <v>1.0096074242491549E-3</v>
      </c>
    </row>
    <row r="387" spans="2:12" x14ac:dyDescent="0.25">
      <c r="B387" s="18" t="s">
        <v>144</v>
      </c>
      <c r="C387" s="47">
        <f t="shared" ref="C387:L387" si="48">C378/C373</f>
        <v>0</v>
      </c>
      <c r="D387" s="47">
        <f t="shared" si="48"/>
        <v>6.6493309110770727E-5</v>
      </c>
      <c r="E387" s="47">
        <f t="shared" si="48"/>
        <v>2.7163466518725526E-3</v>
      </c>
      <c r="F387" s="47">
        <f t="shared" si="48"/>
        <v>4.8063591829189392E-3</v>
      </c>
      <c r="G387" s="47">
        <f t="shared" si="48"/>
        <v>3.7941047003283244E-3</v>
      </c>
      <c r="H387" s="47">
        <f t="shared" si="48"/>
        <v>0</v>
      </c>
      <c r="I387" s="47">
        <f t="shared" si="48"/>
        <v>2.1919044396157637E-3</v>
      </c>
      <c r="J387" s="47">
        <f t="shared" si="48"/>
        <v>3.6323079508387299E-2</v>
      </c>
      <c r="K387" s="47">
        <f t="shared" si="48"/>
        <v>1.8711435843446152E-2</v>
      </c>
      <c r="L387" s="47">
        <f t="shared" si="48"/>
        <v>3.3862233009316657E-3</v>
      </c>
    </row>
    <row r="388" spans="2:12" x14ac:dyDescent="0.25">
      <c r="B388" s="18" t="s">
        <v>93</v>
      </c>
      <c r="C388" s="47">
        <f t="shared" ref="C388:L388" si="49">C379/C373</f>
        <v>9.5208482990061011E-4</v>
      </c>
      <c r="D388" s="47">
        <f t="shared" si="49"/>
        <v>3.9444780868925066E-3</v>
      </c>
      <c r="E388" s="47">
        <f t="shared" si="49"/>
        <v>2.3019886880275872E-6</v>
      </c>
      <c r="F388" s="47">
        <f t="shared" si="49"/>
        <v>0</v>
      </c>
      <c r="G388" s="47">
        <f t="shared" si="49"/>
        <v>0</v>
      </c>
      <c r="H388" s="47">
        <f t="shared" si="49"/>
        <v>0.16381005478776442</v>
      </c>
      <c r="I388" s="47">
        <f t="shared" si="49"/>
        <v>0.16972179674420262</v>
      </c>
      <c r="J388" s="47">
        <f t="shared" si="49"/>
        <v>2.7623864256331045E-5</v>
      </c>
      <c r="K388" s="47">
        <f t="shared" si="49"/>
        <v>0</v>
      </c>
      <c r="L388" s="47">
        <f t="shared" si="49"/>
        <v>0</v>
      </c>
    </row>
    <row r="390" spans="2:12" x14ac:dyDescent="0.25">
      <c r="C390" s="52"/>
      <c r="D390" s="52"/>
      <c r="E390" s="52"/>
      <c r="F390" s="52"/>
      <c r="G390" s="52"/>
    </row>
    <row r="406" spans="2:17" ht="15.75" thickBot="1" x14ac:dyDescent="0.3"/>
    <row r="407" spans="2:17" ht="19.5" thickBot="1" x14ac:dyDescent="0.35">
      <c r="B407" s="106" t="s">
        <v>145</v>
      </c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8"/>
    </row>
    <row r="409" spans="2:17" x14ac:dyDescent="0.25">
      <c r="B409" s="18"/>
      <c r="C409" s="115" t="s">
        <v>102</v>
      </c>
      <c r="D409" s="116"/>
      <c r="E409" s="116"/>
      <c r="F409" s="116"/>
      <c r="G409" s="117"/>
      <c r="H409" s="115" t="s">
        <v>103</v>
      </c>
      <c r="I409" s="116"/>
      <c r="J409" s="116"/>
      <c r="K409" s="116"/>
      <c r="L409" s="117"/>
    </row>
    <row r="410" spans="2:17" x14ac:dyDescent="0.25">
      <c r="B410" s="18" t="s">
        <v>104</v>
      </c>
      <c r="C410" s="18" t="s">
        <v>105</v>
      </c>
      <c r="D410" s="18">
        <v>2015</v>
      </c>
      <c r="E410" s="18">
        <v>2016</v>
      </c>
      <c r="F410" s="18">
        <v>2017</v>
      </c>
      <c r="G410" s="18">
        <v>2018</v>
      </c>
      <c r="H410" s="18" t="s">
        <v>105</v>
      </c>
      <c r="I410" s="18">
        <v>2015</v>
      </c>
      <c r="J410" s="18">
        <v>2016</v>
      </c>
      <c r="K410" s="18">
        <v>2017</v>
      </c>
      <c r="L410" s="18">
        <v>2018</v>
      </c>
    </row>
    <row r="411" spans="2:17" x14ac:dyDescent="0.25">
      <c r="B411" s="18" t="s">
        <v>106</v>
      </c>
      <c r="C411" s="10">
        <v>466345</v>
      </c>
      <c r="D411" s="10">
        <v>421095</v>
      </c>
      <c r="E411" s="10">
        <v>434407</v>
      </c>
      <c r="F411" s="10">
        <v>443579</v>
      </c>
      <c r="G411" s="10">
        <v>495242</v>
      </c>
      <c r="H411" s="10">
        <v>466345</v>
      </c>
      <c r="I411" s="10">
        <v>421095</v>
      </c>
      <c r="J411" s="10">
        <v>434407</v>
      </c>
      <c r="K411" s="10">
        <v>443579</v>
      </c>
      <c r="L411" s="10">
        <v>495242</v>
      </c>
    </row>
    <row r="412" spans="2:17" x14ac:dyDescent="0.25">
      <c r="B412" s="18" t="s">
        <v>146</v>
      </c>
      <c r="C412" s="10">
        <v>444</v>
      </c>
      <c r="D412" s="10">
        <v>1675</v>
      </c>
      <c r="E412" s="10">
        <v>812</v>
      </c>
      <c r="F412" s="10">
        <v>1691</v>
      </c>
      <c r="G412" s="10">
        <v>1806</v>
      </c>
      <c r="H412" s="10">
        <v>76392</v>
      </c>
      <c r="I412" s="10">
        <v>71913</v>
      </c>
      <c r="J412" s="10">
        <v>8220</v>
      </c>
      <c r="K412" s="10">
        <v>6040</v>
      </c>
      <c r="L412" s="10">
        <v>1724</v>
      </c>
    </row>
    <row r="413" spans="2:17" x14ac:dyDescent="0.25">
      <c r="B413" s="18" t="s">
        <v>147</v>
      </c>
      <c r="C413" s="10">
        <v>0</v>
      </c>
      <c r="D413" s="10">
        <v>21</v>
      </c>
      <c r="E413" s="10">
        <v>1150</v>
      </c>
      <c r="F413" s="10">
        <v>2189</v>
      </c>
      <c r="G413" s="10">
        <v>1812</v>
      </c>
      <c r="H413" s="10">
        <v>0</v>
      </c>
      <c r="I413" s="10">
        <v>722</v>
      </c>
      <c r="J413" s="10">
        <v>13216</v>
      </c>
      <c r="K413" s="10">
        <v>7847</v>
      </c>
      <c r="L413" s="10">
        <v>1585</v>
      </c>
    </row>
    <row r="414" spans="2:17" x14ac:dyDescent="0.25">
      <c r="B414" s="18" t="s">
        <v>148</v>
      </c>
      <c r="C414" s="10">
        <v>0</v>
      </c>
      <c r="D414" s="10">
        <v>24</v>
      </c>
      <c r="E414" s="10">
        <v>1072</v>
      </c>
      <c r="F414" s="10">
        <v>1820</v>
      </c>
      <c r="G414" s="10">
        <v>1480</v>
      </c>
      <c r="H414" s="10">
        <v>0</v>
      </c>
      <c r="I414" s="10">
        <v>736</v>
      </c>
      <c r="J414" s="10">
        <v>13222</v>
      </c>
      <c r="K414" s="10">
        <v>7033</v>
      </c>
      <c r="L414" s="10">
        <v>1200</v>
      </c>
    </row>
    <row r="415" spans="2:17" x14ac:dyDescent="0.25">
      <c r="B415" s="18" t="s">
        <v>149</v>
      </c>
      <c r="C415" s="10">
        <v>0</v>
      </c>
      <c r="D415" s="10">
        <v>46</v>
      </c>
      <c r="E415" s="10">
        <v>1162</v>
      </c>
      <c r="F415" s="10">
        <v>1836</v>
      </c>
      <c r="G415" s="10">
        <v>1286</v>
      </c>
      <c r="H415" s="10">
        <v>0</v>
      </c>
      <c r="I415" s="10">
        <v>791</v>
      </c>
      <c r="J415" s="10">
        <v>13843</v>
      </c>
      <c r="K415" s="10">
        <v>7046</v>
      </c>
      <c r="L415" s="10">
        <v>1179</v>
      </c>
    </row>
    <row r="416" spans="2:17" x14ac:dyDescent="0.25">
      <c r="B416" s="18" t="s">
        <v>150</v>
      </c>
      <c r="C416" s="10">
        <v>0</v>
      </c>
      <c r="D416" s="10">
        <v>42</v>
      </c>
      <c r="E416" s="10">
        <v>1577</v>
      </c>
      <c r="F416" s="10">
        <v>2263</v>
      </c>
      <c r="G416" s="10">
        <v>1457</v>
      </c>
      <c r="H416" s="10">
        <v>0</v>
      </c>
      <c r="I416" s="10">
        <v>1113</v>
      </c>
      <c r="J416" s="10">
        <v>18166</v>
      </c>
      <c r="K416" s="10">
        <v>8413</v>
      </c>
      <c r="L416" s="10">
        <v>1254</v>
      </c>
    </row>
    <row r="418" spans="2:12" x14ac:dyDescent="0.25">
      <c r="B418" s="18"/>
      <c r="C418" s="115" t="s">
        <v>102</v>
      </c>
      <c r="D418" s="116"/>
      <c r="E418" s="116"/>
      <c r="F418" s="116"/>
      <c r="G418" s="117"/>
      <c r="H418" s="115" t="s">
        <v>103</v>
      </c>
      <c r="I418" s="116"/>
      <c r="J418" s="116"/>
      <c r="K418" s="116"/>
      <c r="L418" s="117"/>
    </row>
    <row r="419" spans="2:12" x14ac:dyDescent="0.25">
      <c r="B419" s="18" t="s">
        <v>104</v>
      </c>
      <c r="C419" s="18" t="s">
        <v>105</v>
      </c>
      <c r="D419" s="18">
        <v>2015</v>
      </c>
      <c r="E419" s="18">
        <v>2016</v>
      </c>
      <c r="F419" s="18">
        <v>2017</v>
      </c>
      <c r="G419" s="18">
        <v>2018</v>
      </c>
      <c r="H419" s="18" t="s">
        <v>105</v>
      </c>
      <c r="I419" s="18">
        <v>2015</v>
      </c>
      <c r="J419" s="18">
        <v>2016</v>
      </c>
      <c r="K419" s="18">
        <v>2017</v>
      </c>
      <c r="L419" s="18">
        <v>2018</v>
      </c>
    </row>
    <row r="420" spans="2:12" x14ac:dyDescent="0.25">
      <c r="B420" s="18" t="s">
        <v>146</v>
      </c>
      <c r="C420" s="47">
        <f t="shared" ref="C420:L420" si="50">C412/C411</f>
        <v>9.5208482990061011E-4</v>
      </c>
      <c r="D420" s="47">
        <f t="shared" si="50"/>
        <v>3.977724741447892E-3</v>
      </c>
      <c r="E420" s="47">
        <f t="shared" si="50"/>
        <v>1.8692148146784006E-3</v>
      </c>
      <c r="F420" s="47">
        <f t="shared" si="50"/>
        <v>3.8121732543695713E-3</v>
      </c>
      <c r="G420" s="47">
        <f t="shared" si="50"/>
        <v>3.6467020163879478E-3</v>
      </c>
      <c r="H420" s="47">
        <f t="shared" si="50"/>
        <v>0.16381005478776442</v>
      </c>
      <c r="I420" s="47">
        <f t="shared" si="50"/>
        <v>0.17077619064581626</v>
      </c>
      <c r="J420" s="47">
        <f t="shared" si="50"/>
        <v>1.8922347015586767E-2</v>
      </c>
      <c r="K420" s="47">
        <f t="shared" si="50"/>
        <v>1.3616514758363223E-2</v>
      </c>
      <c r="L420" s="47">
        <f t="shared" si="50"/>
        <v>3.4811263988110863E-3</v>
      </c>
    </row>
    <row r="421" spans="2:12" x14ac:dyDescent="0.25">
      <c r="B421" s="18" t="s">
        <v>147</v>
      </c>
      <c r="C421" s="47">
        <f t="shared" ref="C421:L421" si="51">C413/C411</f>
        <v>0</v>
      </c>
      <c r="D421" s="47">
        <f t="shared" si="51"/>
        <v>4.9869981833078049E-5</v>
      </c>
      <c r="E421" s="47">
        <f t="shared" si="51"/>
        <v>2.6472869912317252E-3</v>
      </c>
      <c r="F421" s="47">
        <f t="shared" si="51"/>
        <v>4.9348594049763404E-3</v>
      </c>
      <c r="G421" s="47">
        <f t="shared" si="51"/>
        <v>3.6588173054789377E-3</v>
      </c>
      <c r="H421" s="47">
        <f t="shared" si="51"/>
        <v>0</v>
      </c>
      <c r="I421" s="47">
        <f t="shared" si="51"/>
        <v>1.7145774706420166E-3</v>
      </c>
      <c r="J421" s="47">
        <f t="shared" si="51"/>
        <v>3.042308250097259E-2</v>
      </c>
      <c r="K421" s="47">
        <f t="shared" si="51"/>
        <v>1.7690197236568908E-2</v>
      </c>
      <c r="L421" s="47">
        <f t="shared" si="51"/>
        <v>3.2004555348698212E-3</v>
      </c>
    </row>
    <row r="422" spans="2:12" x14ac:dyDescent="0.25">
      <c r="B422" s="18" t="s">
        <v>148</v>
      </c>
      <c r="C422" s="47">
        <f t="shared" ref="C422:L422" si="52">C414/C411</f>
        <v>0</v>
      </c>
      <c r="D422" s="47">
        <f t="shared" si="52"/>
        <v>5.6994264952089196E-5</v>
      </c>
      <c r="E422" s="47">
        <f t="shared" si="52"/>
        <v>2.4677318735655731E-3</v>
      </c>
      <c r="F422" s="47">
        <f t="shared" si="52"/>
        <v>4.1029895463942159E-3</v>
      </c>
      <c r="G422" s="47">
        <f t="shared" si="52"/>
        <v>2.9884379757774988E-3</v>
      </c>
      <c r="H422" s="47">
        <f t="shared" si="52"/>
        <v>0</v>
      </c>
      <c r="I422" s="47">
        <f t="shared" si="52"/>
        <v>1.747824125197402E-3</v>
      </c>
      <c r="J422" s="47">
        <f t="shared" si="52"/>
        <v>3.0436894433100756E-2</v>
      </c>
      <c r="K422" s="47">
        <f t="shared" si="52"/>
        <v>1.5855123889994792E-2</v>
      </c>
      <c r="L422" s="47">
        <f t="shared" si="52"/>
        <v>2.4230578181979718E-3</v>
      </c>
    </row>
    <row r="423" spans="2:12" x14ac:dyDescent="0.25">
      <c r="B423" s="18" t="s">
        <v>149</v>
      </c>
      <c r="C423" s="47">
        <f t="shared" ref="C423:L423" si="53">C415/C411</f>
        <v>0</v>
      </c>
      <c r="D423" s="47">
        <f t="shared" si="53"/>
        <v>1.0923900782483762E-4</v>
      </c>
      <c r="E423" s="47">
        <f t="shared" si="53"/>
        <v>2.6749108554880562E-3</v>
      </c>
      <c r="F423" s="47">
        <f t="shared" si="53"/>
        <v>4.1390597841647146E-3</v>
      </c>
      <c r="G423" s="47">
        <f t="shared" si="53"/>
        <v>2.5967102951688264E-3</v>
      </c>
      <c r="H423" s="47">
        <f t="shared" si="53"/>
        <v>0</v>
      </c>
      <c r="I423" s="47">
        <f t="shared" si="53"/>
        <v>1.8784359823792731E-3</v>
      </c>
      <c r="J423" s="47">
        <f t="shared" si="53"/>
        <v>3.1866429408365884E-2</v>
      </c>
      <c r="K423" s="47">
        <f t="shared" si="53"/>
        <v>1.5884430958183322E-2</v>
      </c>
      <c r="L423" s="47">
        <f t="shared" si="53"/>
        <v>2.3806543063795075E-3</v>
      </c>
    </row>
    <row r="424" spans="2:12" x14ac:dyDescent="0.25">
      <c r="B424" s="18" t="s">
        <v>150</v>
      </c>
      <c r="C424" s="47">
        <f t="shared" ref="C424:L424" si="54">C416/C411</f>
        <v>0</v>
      </c>
      <c r="D424" s="47">
        <f t="shared" si="54"/>
        <v>9.9739963666156098E-5</v>
      </c>
      <c r="E424" s="47">
        <f t="shared" si="54"/>
        <v>3.6302361610195048E-3</v>
      </c>
      <c r="F424" s="47">
        <f t="shared" si="54"/>
        <v>5.1016842546648964E-3</v>
      </c>
      <c r="G424" s="47">
        <f t="shared" si="54"/>
        <v>2.9419960342620378E-3</v>
      </c>
      <c r="H424" s="47">
        <f t="shared" si="54"/>
        <v>0</v>
      </c>
      <c r="I424" s="47">
        <f t="shared" si="54"/>
        <v>2.6431090371531363E-3</v>
      </c>
      <c r="J424" s="47">
        <f t="shared" si="54"/>
        <v>4.1817926506709145E-2</v>
      </c>
      <c r="K424" s="47">
        <f t="shared" si="54"/>
        <v>1.8966181897700298E-2</v>
      </c>
      <c r="L424" s="47">
        <f t="shared" si="54"/>
        <v>2.5320954200168805E-3</v>
      </c>
    </row>
  </sheetData>
  <mergeCells count="50">
    <mergeCell ref="C141:G141"/>
    <mergeCell ref="H141:L141"/>
    <mergeCell ref="B28:Q28"/>
    <mergeCell ref="B3:Q3"/>
    <mergeCell ref="B53:Q53"/>
    <mergeCell ref="B80:Q80"/>
    <mergeCell ref="B109:Q109"/>
    <mergeCell ref="B139:Q139"/>
    <mergeCell ref="C111:G111"/>
    <mergeCell ref="H111:L111"/>
    <mergeCell ref="C117:G117"/>
    <mergeCell ref="H117:L117"/>
    <mergeCell ref="C152:G152"/>
    <mergeCell ref="H152:L152"/>
    <mergeCell ref="C181:G181"/>
    <mergeCell ref="H181:L181"/>
    <mergeCell ref="C188:G188"/>
    <mergeCell ref="H188:L188"/>
    <mergeCell ref="B179:Q179"/>
    <mergeCell ref="H306:L306"/>
    <mergeCell ref="C333:G333"/>
    <mergeCell ref="H333:L333"/>
    <mergeCell ref="B211:Q211"/>
    <mergeCell ref="B261:Q261"/>
    <mergeCell ref="C213:G213"/>
    <mergeCell ref="H213:L213"/>
    <mergeCell ref="C229:G229"/>
    <mergeCell ref="H229:L229"/>
    <mergeCell ref="C418:G418"/>
    <mergeCell ref="H418:L418"/>
    <mergeCell ref="C371:G371"/>
    <mergeCell ref="H371:L371"/>
    <mergeCell ref="C381:G381"/>
    <mergeCell ref="H381:L381"/>
    <mergeCell ref="B369:Q369"/>
    <mergeCell ref="B407:Q407"/>
    <mergeCell ref="A1:Q1"/>
    <mergeCell ref="C409:G409"/>
    <mergeCell ref="H409:L409"/>
    <mergeCell ref="C343:G343"/>
    <mergeCell ref="H343:L343"/>
    <mergeCell ref="C263:G263"/>
    <mergeCell ref="H263:L263"/>
    <mergeCell ref="C271:G271"/>
    <mergeCell ref="H271:L271"/>
    <mergeCell ref="C297:G297"/>
    <mergeCell ref="H297:L297"/>
    <mergeCell ref="B295:Q295"/>
    <mergeCell ref="B331:Q331"/>
    <mergeCell ref="C306:G306"/>
  </mergeCells>
  <pageMargins left="0.7" right="0.7" top="0.75" bottom="0.75" header="0.3" footer="0.3"/>
  <pageSetup orientation="portrait" r:id="rId1"/>
  <ignoredErrors>
    <ignoredError sqref="C186:L18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9053-9912-46F9-859E-B4F1281EEABB}">
  <dimension ref="A1:N15"/>
  <sheetViews>
    <sheetView workbookViewId="0">
      <selection activeCell="J2" sqref="J2"/>
    </sheetView>
  </sheetViews>
  <sheetFormatPr defaultRowHeight="15" x14ac:dyDescent="0.25"/>
  <cols>
    <col min="1" max="1" width="13.85546875" bestFit="1" customWidth="1"/>
    <col min="2" max="2" width="12.5703125" bestFit="1" customWidth="1"/>
    <col min="3" max="3" width="18.7109375" bestFit="1" customWidth="1"/>
    <col min="4" max="4" width="17.5703125" bestFit="1" customWidth="1"/>
    <col min="11" max="12" width="12" bestFit="1" customWidth="1"/>
    <col min="14" max="14" width="17" bestFit="1" customWidth="1"/>
  </cols>
  <sheetData>
    <row r="1" spans="1:14" x14ac:dyDescent="0.25">
      <c r="A1" s="13" t="s">
        <v>36</v>
      </c>
      <c r="B1" s="13" t="s">
        <v>37</v>
      </c>
      <c r="C1" s="13" t="s">
        <v>38</v>
      </c>
      <c r="D1" s="13" t="s">
        <v>39</v>
      </c>
      <c r="F1" s="118" t="s">
        <v>1</v>
      </c>
      <c r="G1" s="118"/>
      <c r="H1" s="118"/>
      <c r="J1" s="118" t="s">
        <v>60</v>
      </c>
      <c r="K1" s="118"/>
      <c r="L1" s="118"/>
    </row>
    <row r="2" spans="1:14" x14ac:dyDescent="0.25">
      <c r="A2">
        <f>G2+H2</f>
        <v>839430</v>
      </c>
      <c r="B2">
        <f>H2</f>
        <v>42763</v>
      </c>
      <c r="C2">
        <f>K2+L2</f>
        <v>12139902825</v>
      </c>
      <c r="D2">
        <f>L2</f>
        <v>586301650</v>
      </c>
      <c r="F2" s="9">
        <v>1</v>
      </c>
      <c r="G2" s="10">
        <v>796667</v>
      </c>
      <c r="H2" s="10">
        <v>42763</v>
      </c>
      <c r="J2" s="9">
        <v>1</v>
      </c>
      <c r="K2" s="10">
        <v>11553601175</v>
      </c>
      <c r="L2" s="10">
        <v>586301650</v>
      </c>
    </row>
    <row r="3" spans="1:14" x14ac:dyDescent="0.25">
      <c r="A3" s="12">
        <f t="shared" ref="A3:A15" si="0">G3+H3</f>
        <v>869258</v>
      </c>
      <c r="B3" s="12">
        <f t="shared" ref="B3:B15" si="1">H3</f>
        <v>106861</v>
      </c>
      <c r="C3" s="12">
        <f t="shared" ref="C3:C15" si="2">K3+L3</f>
        <v>12728197400</v>
      </c>
      <c r="D3" s="12">
        <f t="shared" ref="D3:D15" si="3">L3</f>
        <v>1534626925</v>
      </c>
      <c r="F3" s="9">
        <v>2</v>
      </c>
      <c r="G3" s="10">
        <v>762397</v>
      </c>
      <c r="H3" s="10">
        <v>106861</v>
      </c>
      <c r="J3" s="9">
        <v>2</v>
      </c>
      <c r="K3" s="10">
        <v>11193570475</v>
      </c>
      <c r="L3" s="10">
        <v>1534626925</v>
      </c>
      <c r="N3" s="14" t="s">
        <v>45</v>
      </c>
    </row>
    <row r="4" spans="1:14" x14ac:dyDescent="0.25">
      <c r="A4" s="12">
        <f t="shared" si="0"/>
        <v>403348</v>
      </c>
      <c r="B4" s="12">
        <f t="shared" si="1"/>
        <v>75618</v>
      </c>
      <c r="C4" s="12">
        <f t="shared" si="2"/>
        <v>6494837875</v>
      </c>
      <c r="D4" s="12">
        <f t="shared" si="3"/>
        <v>1256142925</v>
      </c>
      <c r="F4" s="9">
        <v>3</v>
      </c>
      <c r="G4" s="10">
        <v>327730</v>
      </c>
      <c r="H4" s="10">
        <v>75618</v>
      </c>
      <c r="J4" s="9">
        <v>3</v>
      </c>
      <c r="K4" s="10">
        <v>5238694950</v>
      </c>
      <c r="L4" s="10">
        <v>1256142925</v>
      </c>
      <c r="N4" s="14" t="s">
        <v>46</v>
      </c>
    </row>
    <row r="5" spans="1:14" x14ac:dyDescent="0.25">
      <c r="A5" s="12">
        <f t="shared" si="0"/>
        <v>115252</v>
      </c>
      <c r="B5" s="12">
        <f t="shared" si="1"/>
        <v>28570</v>
      </c>
      <c r="C5" s="12">
        <f t="shared" si="2"/>
        <v>2023798150</v>
      </c>
      <c r="D5" s="12">
        <f t="shared" si="3"/>
        <v>536777625</v>
      </c>
      <c r="F5" s="9">
        <v>4</v>
      </c>
      <c r="G5" s="10">
        <v>86682</v>
      </c>
      <c r="H5" s="10">
        <v>28570</v>
      </c>
      <c r="J5" s="9">
        <v>4</v>
      </c>
      <c r="K5" s="10">
        <v>1487020525</v>
      </c>
      <c r="L5" s="10">
        <v>536777625</v>
      </c>
      <c r="N5" s="14" t="s">
        <v>47</v>
      </c>
    </row>
    <row r="6" spans="1:14" x14ac:dyDescent="0.25">
      <c r="A6" s="12">
        <f t="shared" si="0"/>
        <v>33376</v>
      </c>
      <c r="B6" s="12">
        <f t="shared" si="1"/>
        <v>7843</v>
      </c>
      <c r="C6" s="12">
        <f t="shared" si="2"/>
        <v>629354475</v>
      </c>
      <c r="D6" s="12">
        <f t="shared" si="3"/>
        <v>154619075</v>
      </c>
      <c r="F6" s="9">
        <v>5</v>
      </c>
      <c r="G6" s="10">
        <v>25533</v>
      </c>
      <c r="H6" s="10">
        <v>7843</v>
      </c>
      <c r="J6" s="9">
        <v>5</v>
      </c>
      <c r="K6" s="10">
        <v>474735400</v>
      </c>
      <c r="L6" s="10">
        <v>154619075</v>
      </c>
      <c r="N6" s="14" t="s">
        <v>48</v>
      </c>
    </row>
    <row r="7" spans="1:14" x14ac:dyDescent="0.25">
      <c r="A7" s="12">
        <f t="shared" si="0"/>
        <v>0</v>
      </c>
      <c r="B7" s="12">
        <f t="shared" si="1"/>
        <v>0</v>
      </c>
      <c r="C7" s="12">
        <f t="shared" si="2"/>
        <v>0</v>
      </c>
      <c r="D7" s="12">
        <f t="shared" si="3"/>
        <v>0</v>
      </c>
      <c r="F7" s="9"/>
      <c r="G7" s="10"/>
      <c r="H7" s="10"/>
      <c r="J7" s="9"/>
      <c r="K7" s="10"/>
      <c r="L7" s="10"/>
      <c r="N7" s="14" t="s">
        <v>49</v>
      </c>
    </row>
    <row r="8" spans="1:14" x14ac:dyDescent="0.25">
      <c r="A8" s="12">
        <f t="shared" si="0"/>
        <v>0</v>
      </c>
      <c r="B8" s="12">
        <f t="shared" si="1"/>
        <v>0</v>
      </c>
      <c r="C8" s="12">
        <f t="shared" si="2"/>
        <v>0</v>
      </c>
      <c r="D8" s="12">
        <f t="shared" si="3"/>
        <v>0</v>
      </c>
      <c r="F8" s="9"/>
      <c r="G8" s="10"/>
      <c r="H8" s="10"/>
      <c r="J8" s="9"/>
      <c r="K8" s="10"/>
      <c r="L8" s="10"/>
      <c r="N8" s="14" t="s">
        <v>50</v>
      </c>
    </row>
    <row r="9" spans="1:14" x14ac:dyDescent="0.25">
      <c r="A9" s="12">
        <f t="shared" si="0"/>
        <v>0</v>
      </c>
      <c r="B9" s="12">
        <f t="shared" si="1"/>
        <v>0</v>
      </c>
      <c r="C9" s="12">
        <f t="shared" si="2"/>
        <v>0</v>
      </c>
      <c r="D9" s="12">
        <f t="shared" si="3"/>
        <v>0</v>
      </c>
      <c r="F9" s="9"/>
      <c r="G9" s="10"/>
      <c r="H9" s="10"/>
      <c r="J9" s="9"/>
      <c r="K9" s="10"/>
      <c r="L9" s="10"/>
      <c r="N9" s="14" t="s">
        <v>51</v>
      </c>
    </row>
    <row r="10" spans="1:14" x14ac:dyDescent="0.25">
      <c r="A10" s="12">
        <f t="shared" si="0"/>
        <v>0</v>
      </c>
      <c r="B10" s="12">
        <f t="shared" si="1"/>
        <v>0</v>
      </c>
      <c r="C10" s="12">
        <f t="shared" si="2"/>
        <v>0</v>
      </c>
      <c r="D10" s="12">
        <f t="shared" si="3"/>
        <v>0</v>
      </c>
      <c r="F10" s="9"/>
      <c r="G10" s="10"/>
      <c r="H10" s="10"/>
      <c r="J10" s="9"/>
      <c r="K10" s="10"/>
      <c r="L10" s="10"/>
      <c r="N10" s="14" t="s">
        <v>52</v>
      </c>
    </row>
    <row r="11" spans="1:14" x14ac:dyDescent="0.25">
      <c r="A11" s="12">
        <f t="shared" si="0"/>
        <v>0</v>
      </c>
      <c r="B11" s="12">
        <f t="shared" si="1"/>
        <v>0</v>
      </c>
      <c r="C11" s="12">
        <f t="shared" si="2"/>
        <v>0</v>
      </c>
      <c r="D11" s="12">
        <f t="shared" si="3"/>
        <v>0</v>
      </c>
      <c r="F11" s="9"/>
      <c r="G11" s="10"/>
      <c r="H11" s="10"/>
      <c r="J11" s="9"/>
      <c r="K11" s="10"/>
      <c r="L11" s="10"/>
      <c r="N11" s="14" t="s">
        <v>53</v>
      </c>
    </row>
    <row r="12" spans="1:14" x14ac:dyDescent="0.25">
      <c r="A12" s="12">
        <f t="shared" si="0"/>
        <v>0</v>
      </c>
      <c r="B12" s="12">
        <f t="shared" si="1"/>
        <v>0</v>
      </c>
      <c r="C12" s="12">
        <f t="shared" si="2"/>
        <v>0</v>
      </c>
      <c r="D12" s="12">
        <f t="shared" si="3"/>
        <v>0</v>
      </c>
      <c r="F12" s="9"/>
      <c r="G12" s="10"/>
      <c r="H12" s="10"/>
      <c r="J12" s="9"/>
      <c r="K12" s="10"/>
      <c r="L12" s="10"/>
      <c r="N12" s="14" t="s">
        <v>54</v>
      </c>
    </row>
    <row r="13" spans="1:14" x14ac:dyDescent="0.25">
      <c r="A13" s="12">
        <f t="shared" si="0"/>
        <v>0</v>
      </c>
      <c r="B13" s="12">
        <f t="shared" si="1"/>
        <v>0</v>
      </c>
      <c r="C13" s="12">
        <f t="shared" si="2"/>
        <v>0</v>
      </c>
      <c r="D13" s="12">
        <f t="shared" si="3"/>
        <v>0</v>
      </c>
      <c r="F13" s="9"/>
      <c r="G13" s="10"/>
      <c r="H13" s="10"/>
      <c r="J13" s="9"/>
      <c r="K13" s="10"/>
      <c r="L13" s="10"/>
    </row>
    <row r="14" spans="1:14" x14ac:dyDescent="0.25">
      <c r="A14" s="12">
        <f t="shared" si="0"/>
        <v>0</v>
      </c>
      <c r="B14" s="12">
        <f t="shared" si="1"/>
        <v>0</v>
      </c>
      <c r="C14" s="12">
        <f t="shared" si="2"/>
        <v>0</v>
      </c>
      <c r="D14" s="12">
        <f t="shared" si="3"/>
        <v>0</v>
      </c>
      <c r="F14" s="9"/>
      <c r="G14" s="10"/>
      <c r="H14" s="10"/>
      <c r="J14" s="9"/>
      <c r="K14" s="10"/>
      <c r="L14" s="10"/>
    </row>
    <row r="15" spans="1:14" x14ac:dyDescent="0.25">
      <c r="A15" s="12">
        <f t="shared" si="0"/>
        <v>0</v>
      </c>
      <c r="B15" s="12">
        <f t="shared" si="1"/>
        <v>0</v>
      </c>
      <c r="C15" s="12">
        <f t="shared" si="2"/>
        <v>0</v>
      </c>
      <c r="D15" s="12">
        <f t="shared" si="3"/>
        <v>0</v>
      </c>
      <c r="F15" s="9"/>
      <c r="G15" s="10"/>
      <c r="H15" s="10"/>
      <c r="J15" s="9"/>
      <c r="K15" s="10"/>
      <c r="L15" s="10"/>
    </row>
  </sheetData>
  <mergeCells count="2">
    <mergeCell ref="F1:H1"/>
    <mergeCell ref="J1:L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of observation</vt:lpstr>
      <vt:lpstr>Portfolio View</vt:lpstr>
      <vt:lpstr>Bad Portfolio View</vt:lpstr>
      <vt:lpstr>Vintage 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kashyap</dc:creator>
  <cp:lastModifiedBy>shravan kashyap</cp:lastModifiedBy>
  <dcterms:created xsi:type="dcterms:W3CDTF">2020-05-04T09:51:09Z</dcterms:created>
  <dcterms:modified xsi:type="dcterms:W3CDTF">2020-07-14T20:17:28Z</dcterms:modified>
</cp:coreProperties>
</file>