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esktop\docs\test\"/>
    </mc:Choice>
  </mc:AlternateContent>
  <xr:revisionPtr revIDLastSave="0" documentId="13_ncr:1_{A157B359-FB46-4752-9EBB-E7DC55433104}" xr6:coauthVersionLast="47" xr6:coauthVersionMax="47" xr10:uidLastSave="{00000000-0000-0000-0000-000000000000}"/>
  <bookViews>
    <workbookView xWindow="-110" yWindow="-110" windowWidth="19420" windowHeight="11500" xr2:uid="{A77D4A2C-567D-4C9D-8921-4BDC69E3756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D42" i="1"/>
  <c r="E42" i="1"/>
  <c r="F113" i="1"/>
  <c r="G35" i="1"/>
  <c r="H35" i="1" s="1"/>
  <c r="I35" i="1" s="1"/>
  <c r="J35" i="1" s="1"/>
  <c r="J113" i="1" s="1"/>
  <c r="F9" i="1"/>
  <c r="E10" i="1"/>
  <c r="D10" i="1"/>
  <c r="D2" i="1"/>
  <c r="E2" i="1" s="1"/>
  <c r="F2" i="1" s="1"/>
  <c r="G2" i="1" s="1"/>
  <c r="H2" i="1" s="1"/>
  <c r="I2" i="1" s="1"/>
  <c r="J2" i="1" s="1"/>
  <c r="D35" i="1"/>
  <c r="E35" i="1"/>
  <c r="C35" i="1"/>
  <c r="C102" i="1"/>
  <c r="C74" i="1"/>
  <c r="F64" i="1"/>
  <c r="G64" i="1" s="1"/>
  <c r="H64" i="1" s="1"/>
  <c r="I64" i="1" s="1"/>
  <c r="J64" i="1" s="1"/>
  <c r="F63" i="1"/>
  <c r="G63" i="1" s="1"/>
  <c r="H63" i="1" s="1"/>
  <c r="I63" i="1" s="1"/>
  <c r="J63" i="1" s="1"/>
  <c r="D105" i="1"/>
  <c r="E105" i="1"/>
  <c r="C105" i="1"/>
  <c r="E12" i="1"/>
  <c r="F12" i="1" s="1"/>
  <c r="G12" i="1" s="1"/>
  <c r="H12" i="1" s="1"/>
  <c r="I12" i="1" s="1"/>
  <c r="J12" i="1" s="1"/>
  <c r="D12" i="1"/>
  <c r="C12" i="1"/>
  <c r="E4" i="1"/>
  <c r="F4" i="1" s="1"/>
  <c r="D4" i="1"/>
  <c r="C4" i="1"/>
  <c r="D52" i="1"/>
  <c r="E52" i="1" s="1"/>
  <c r="E74" i="1" s="1"/>
  <c r="E49" i="1" l="1"/>
  <c r="D47" i="1"/>
  <c r="C47" i="1"/>
  <c r="E47" i="1"/>
  <c r="I113" i="1"/>
  <c r="H113" i="1"/>
  <c r="G113" i="1"/>
  <c r="D26" i="1"/>
  <c r="E29" i="1"/>
  <c r="E27" i="1"/>
  <c r="E26" i="1"/>
  <c r="D24" i="1"/>
  <c r="E23" i="1"/>
  <c r="D29" i="1"/>
  <c r="D23" i="1"/>
  <c r="D28" i="1"/>
  <c r="D27" i="1"/>
  <c r="E28" i="1"/>
  <c r="E24" i="1"/>
  <c r="C16" i="1"/>
  <c r="D15" i="1"/>
  <c r="E15" i="1"/>
  <c r="E16" i="1"/>
  <c r="D16" i="1"/>
  <c r="C15" i="1"/>
  <c r="D13" i="1"/>
  <c r="F55" i="1"/>
  <c r="G9" i="1"/>
  <c r="E13" i="1"/>
  <c r="D5" i="1"/>
  <c r="G4" i="1"/>
  <c r="F54" i="1"/>
  <c r="E5" i="1"/>
  <c r="E114" i="1"/>
  <c r="E96" i="1"/>
  <c r="D92" i="1"/>
  <c r="D56" i="1"/>
  <c r="E56" i="1"/>
  <c r="E83" i="1"/>
  <c r="D96" i="1"/>
  <c r="D83" i="1"/>
  <c r="E122" i="1"/>
  <c r="C56" i="1"/>
  <c r="C50" i="1" s="1"/>
  <c r="D114" i="1"/>
  <c r="C122" i="1"/>
  <c r="F52" i="1"/>
  <c r="D122" i="1"/>
  <c r="D102" i="1"/>
  <c r="E92" i="1"/>
  <c r="D74" i="1"/>
  <c r="E102" i="1"/>
  <c r="C114" i="1"/>
  <c r="F47" i="1" l="1"/>
  <c r="G47" i="1" s="1"/>
  <c r="H47" i="1" s="1"/>
  <c r="I47" i="1" s="1"/>
  <c r="J47" i="1" s="1"/>
  <c r="C31" i="1"/>
  <c r="D61" i="1"/>
  <c r="D66" i="1" s="1"/>
  <c r="D70" i="1" s="1"/>
  <c r="D72" i="1" s="1"/>
  <c r="D32" i="1"/>
  <c r="D50" i="1"/>
  <c r="E61" i="1"/>
  <c r="E66" i="1" s="1"/>
  <c r="E70" i="1" s="1"/>
  <c r="E72" i="1" s="1"/>
  <c r="E33" i="1"/>
  <c r="E50" i="1"/>
  <c r="C33" i="1"/>
  <c r="D31" i="1"/>
  <c r="C61" i="1"/>
  <c r="C66" i="1" s="1"/>
  <c r="C70" i="1" s="1"/>
  <c r="C72" i="1" s="1"/>
  <c r="C32" i="1"/>
  <c r="E32" i="1"/>
  <c r="D33" i="1"/>
  <c r="E31" i="1"/>
  <c r="F26" i="1"/>
  <c r="G26" i="1" s="1"/>
  <c r="H26" i="1" s="1"/>
  <c r="I26" i="1" s="1"/>
  <c r="J26" i="1" s="1"/>
  <c r="F27" i="1"/>
  <c r="G27" i="1" s="1"/>
  <c r="H27" i="1" s="1"/>
  <c r="I27" i="1" s="1"/>
  <c r="J27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D22" i="1"/>
  <c r="E22" i="1"/>
  <c r="F16" i="1"/>
  <c r="G16" i="1" s="1"/>
  <c r="H16" i="1" s="1"/>
  <c r="I16" i="1" s="1"/>
  <c r="J16" i="1" s="1"/>
  <c r="F15" i="1"/>
  <c r="G15" i="1" s="1"/>
  <c r="H15" i="1" s="1"/>
  <c r="I15" i="1" s="1"/>
  <c r="J15" i="1" s="1"/>
  <c r="C17" i="1"/>
  <c r="D17" i="1"/>
  <c r="E17" i="1"/>
  <c r="F56" i="1"/>
  <c r="H9" i="1"/>
  <c r="G55" i="1"/>
  <c r="H4" i="1"/>
  <c r="G54" i="1"/>
  <c r="E98" i="1"/>
  <c r="E100" i="1" s="1"/>
  <c r="D98" i="1"/>
  <c r="D100" i="1" s="1"/>
  <c r="F102" i="1"/>
  <c r="F74" i="1"/>
  <c r="G52" i="1"/>
  <c r="E20" i="1" l="1"/>
  <c r="E19" i="1"/>
  <c r="F31" i="1"/>
  <c r="G31" i="1" s="1"/>
  <c r="H31" i="1" s="1"/>
  <c r="I31" i="1" s="1"/>
  <c r="J31" i="1" s="1"/>
  <c r="D19" i="1"/>
  <c r="F32" i="1"/>
  <c r="G32" i="1" s="1"/>
  <c r="H32" i="1" s="1"/>
  <c r="I32" i="1" s="1"/>
  <c r="J32" i="1" s="1"/>
  <c r="F50" i="1"/>
  <c r="G50" i="1" s="1"/>
  <c r="H50" i="1" s="1"/>
  <c r="I50" i="1" s="1"/>
  <c r="J50" i="1" s="1"/>
  <c r="D20" i="1"/>
  <c r="C104" i="1"/>
  <c r="C109" i="1" s="1"/>
  <c r="C45" i="1"/>
  <c r="F33" i="1"/>
  <c r="G33" i="1" s="1"/>
  <c r="H33" i="1" s="1"/>
  <c r="I33" i="1" s="1"/>
  <c r="J33" i="1" s="1"/>
  <c r="E104" i="1"/>
  <c r="E109" i="1" s="1"/>
  <c r="E45" i="1"/>
  <c r="C19" i="1"/>
  <c r="C20" i="1"/>
  <c r="D104" i="1"/>
  <c r="D109" i="1" s="1"/>
  <c r="D45" i="1"/>
  <c r="F22" i="1"/>
  <c r="G22" i="1" s="1"/>
  <c r="H22" i="1" s="1"/>
  <c r="I22" i="1" s="1"/>
  <c r="J22" i="1" s="1"/>
  <c r="G59" i="1"/>
  <c r="F17" i="1"/>
  <c r="G17" i="1" s="1"/>
  <c r="H17" i="1" s="1"/>
  <c r="I17" i="1" s="1"/>
  <c r="J17" i="1" s="1"/>
  <c r="G58" i="1"/>
  <c r="F59" i="1"/>
  <c r="F58" i="1"/>
  <c r="G56" i="1"/>
  <c r="I4" i="1"/>
  <c r="H54" i="1"/>
  <c r="H58" i="1" s="1"/>
  <c r="I9" i="1"/>
  <c r="H55" i="1"/>
  <c r="H59" i="1" s="1"/>
  <c r="G74" i="1"/>
  <c r="H52" i="1"/>
  <c r="G102" i="1"/>
  <c r="C126" i="1" l="1"/>
  <c r="E126" i="1"/>
  <c r="D126" i="1"/>
  <c r="F112" i="1"/>
  <c r="F114" i="1" s="1"/>
  <c r="F107" i="1"/>
  <c r="F82" i="1" s="1"/>
  <c r="F19" i="1"/>
  <c r="G19" i="1" s="1"/>
  <c r="H19" i="1" s="1"/>
  <c r="I19" i="1" s="1"/>
  <c r="J19" i="1" s="1"/>
  <c r="F106" i="1"/>
  <c r="F124" i="1"/>
  <c r="F20" i="1"/>
  <c r="G20" i="1" s="1"/>
  <c r="H20" i="1" s="1"/>
  <c r="I20" i="1" s="1"/>
  <c r="J20" i="1" s="1"/>
  <c r="G107" i="1"/>
  <c r="G124" i="1"/>
  <c r="G106" i="1"/>
  <c r="G112" i="1"/>
  <c r="G114" i="1" s="1"/>
  <c r="F78" i="1"/>
  <c r="F60" i="1"/>
  <c r="F81" i="1" s="1"/>
  <c r="F90" i="1" s="1"/>
  <c r="G60" i="1"/>
  <c r="G81" i="1" s="1"/>
  <c r="G78" i="1"/>
  <c r="F86" i="1"/>
  <c r="F79" i="1"/>
  <c r="G79" i="1"/>
  <c r="G86" i="1"/>
  <c r="H79" i="1"/>
  <c r="H86" i="1"/>
  <c r="J9" i="1"/>
  <c r="J55" i="1" s="1"/>
  <c r="J59" i="1" s="1"/>
  <c r="I55" i="1"/>
  <c r="I59" i="1" s="1"/>
  <c r="H56" i="1"/>
  <c r="J4" i="1"/>
  <c r="J54" i="1" s="1"/>
  <c r="J58" i="1" s="1"/>
  <c r="I54" i="1"/>
  <c r="I58" i="1" s="1"/>
  <c r="I52" i="1"/>
  <c r="H74" i="1"/>
  <c r="H102" i="1"/>
  <c r="F80" i="1" l="1"/>
  <c r="G80" i="1" s="1"/>
  <c r="G82" i="1"/>
  <c r="H106" i="1"/>
  <c r="H112" i="1"/>
  <c r="H114" i="1" s="1"/>
  <c r="H107" i="1"/>
  <c r="H124" i="1"/>
  <c r="G90" i="1"/>
  <c r="G87" i="1"/>
  <c r="G91" i="1"/>
  <c r="F91" i="1"/>
  <c r="G88" i="1"/>
  <c r="F87" i="1"/>
  <c r="G61" i="1"/>
  <c r="F88" i="1"/>
  <c r="F61" i="1"/>
  <c r="F66" i="1" s="1"/>
  <c r="F68" i="1" s="1"/>
  <c r="F70" i="1" s="1"/>
  <c r="F71" i="1" s="1"/>
  <c r="H60" i="1"/>
  <c r="H61" i="1" s="1"/>
  <c r="H78" i="1"/>
  <c r="J79" i="1"/>
  <c r="J86" i="1"/>
  <c r="I79" i="1"/>
  <c r="I86" i="1"/>
  <c r="I56" i="1"/>
  <c r="J56" i="1"/>
  <c r="J52" i="1"/>
  <c r="I74" i="1"/>
  <c r="I102" i="1"/>
  <c r="H82" i="1" l="1"/>
  <c r="G108" i="1"/>
  <c r="H80" i="1"/>
  <c r="F72" i="1"/>
  <c r="F105" i="1"/>
  <c r="I106" i="1"/>
  <c r="I112" i="1"/>
  <c r="I114" i="1" s="1"/>
  <c r="I107" i="1"/>
  <c r="I124" i="1"/>
  <c r="J106" i="1"/>
  <c r="J112" i="1"/>
  <c r="J114" i="1" s="1"/>
  <c r="J107" i="1"/>
  <c r="J124" i="1"/>
  <c r="F108" i="1"/>
  <c r="I60" i="1"/>
  <c r="I61" i="1" s="1"/>
  <c r="I78" i="1"/>
  <c r="J60" i="1"/>
  <c r="J61" i="1" s="1"/>
  <c r="J78" i="1"/>
  <c r="H81" i="1"/>
  <c r="H91" i="1"/>
  <c r="H87" i="1"/>
  <c r="H88" i="1"/>
  <c r="J74" i="1"/>
  <c r="J102" i="1"/>
  <c r="I82" i="1" l="1"/>
  <c r="J82" i="1" s="1"/>
  <c r="I80" i="1"/>
  <c r="J80" i="1" s="1"/>
  <c r="F120" i="1"/>
  <c r="F95" i="1" s="1"/>
  <c r="F104" i="1"/>
  <c r="F118" i="1"/>
  <c r="H90" i="1"/>
  <c r="H108" i="1" s="1"/>
  <c r="J81" i="1"/>
  <c r="J91" i="1"/>
  <c r="J87" i="1"/>
  <c r="J88" i="1"/>
  <c r="I81" i="1"/>
  <c r="I88" i="1"/>
  <c r="I91" i="1"/>
  <c r="I87" i="1"/>
  <c r="F109" i="1" l="1"/>
  <c r="F110" i="1" s="1"/>
  <c r="I90" i="1"/>
  <c r="F38" i="1" l="1"/>
  <c r="F44" i="1" s="1"/>
  <c r="F46" i="1" s="1"/>
  <c r="J90" i="1"/>
  <c r="I108" i="1"/>
  <c r="F119" i="1" l="1"/>
  <c r="F117" i="1"/>
  <c r="J108" i="1"/>
  <c r="F121" i="1" l="1"/>
  <c r="F122" i="1" s="1"/>
  <c r="F126" i="1" s="1"/>
  <c r="F77" i="1" s="1"/>
  <c r="F89" i="1"/>
  <c r="G65" i="1" s="1"/>
  <c r="F94" i="1" l="1"/>
  <c r="F96" i="1" s="1"/>
  <c r="F92" i="1"/>
  <c r="G66" i="1"/>
  <c r="G68" i="1" s="1"/>
  <c r="G70" i="1" s="1"/>
  <c r="F83" i="1"/>
  <c r="F98" i="1" l="1"/>
  <c r="F100" i="1" s="1"/>
  <c r="G71" i="1"/>
  <c r="G105" i="1" s="1"/>
  <c r="G120" i="1" l="1"/>
  <c r="G95" i="1" s="1"/>
  <c r="G72" i="1"/>
  <c r="G118" i="1" l="1"/>
  <c r="G104" i="1"/>
  <c r="G109" i="1" s="1"/>
  <c r="G38" i="1" l="1"/>
  <c r="G44" i="1" s="1"/>
  <c r="G46" i="1" s="1"/>
  <c r="G119" i="1" s="1"/>
  <c r="G110" i="1"/>
  <c r="G117" i="1" l="1"/>
  <c r="G89" i="1" s="1"/>
  <c r="H65" i="1" s="1"/>
  <c r="G121" i="1" l="1"/>
  <c r="G122" i="1" s="1"/>
  <c r="G126" i="1" s="1"/>
  <c r="G77" i="1" s="1"/>
  <c r="G83" i="1" s="1"/>
  <c r="H66" i="1"/>
  <c r="H68" i="1" s="1"/>
  <c r="H70" i="1" s="1"/>
  <c r="G92" i="1"/>
  <c r="G94" i="1" l="1"/>
  <c r="G96" i="1" s="1"/>
  <c r="G98" i="1" s="1"/>
  <c r="G100" i="1" s="1"/>
  <c r="H71" i="1"/>
  <c r="H105" i="1" s="1"/>
  <c r="H120" i="1" l="1"/>
  <c r="H95" i="1" s="1"/>
  <c r="H72" i="1"/>
  <c r="H104" i="1" l="1"/>
  <c r="H109" i="1" s="1"/>
  <c r="H110" i="1" s="1"/>
  <c r="H118" i="1"/>
  <c r="H38" i="1" l="1"/>
  <c r="H44" i="1" s="1"/>
  <c r="H46" i="1" s="1"/>
  <c r="H119" i="1" l="1"/>
  <c r="H117" i="1"/>
  <c r="H89" i="1" l="1"/>
  <c r="I65" i="1" s="1"/>
  <c r="H121" i="1"/>
  <c r="H94" i="1" s="1"/>
  <c r="H96" i="1" s="1"/>
  <c r="H122" i="1" l="1"/>
  <c r="H126" i="1" s="1"/>
  <c r="H77" i="1" s="1"/>
  <c r="H92" i="1"/>
  <c r="H98" i="1" s="1"/>
  <c r="I66" i="1"/>
  <c r="I68" i="1" s="1"/>
  <c r="I70" i="1" s="1"/>
  <c r="H83" i="1" l="1"/>
  <c r="H100" i="1" s="1"/>
  <c r="I71" i="1"/>
  <c r="I105" i="1" s="1"/>
  <c r="I72" i="1" l="1"/>
  <c r="I118" i="1" s="1"/>
  <c r="I120" i="1"/>
  <c r="I95" i="1" s="1"/>
  <c r="I104" i="1" l="1"/>
  <c r="I109" i="1" s="1"/>
  <c r="I38" i="1" s="1"/>
  <c r="I44" i="1" s="1"/>
  <c r="I46" i="1" s="1"/>
  <c r="I119" i="1" l="1"/>
  <c r="I117" i="1"/>
  <c r="I121" i="1" l="1"/>
  <c r="I94" i="1" s="1"/>
  <c r="I96" i="1" s="1"/>
  <c r="I89" i="1"/>
  <c r="J65" i="1" s="1"/>
  <c r="J66" i="1" l="1"/>
  <c r="J68" i="1" s="1"/>
  <c r="J70" i="1" s="1"/>
  <c r="I92" i="1"/>
  <c r="I98" i="1" s="1"/>
  <c r="I122" i="1"/>
  <c r="I126" i="1" s="1"/>
  <c r="I77" i="1" s="1"/>
  <c r="I83" i="1" l="1"/>
  <c r="I100" i="1" s="1"/>
  <c r="J71" i="1"/>
  <c r="J105" i="1" s="1"/>
  <c r="J72" i="1" l="1"/>
  <c r="J118" i="1" s="1"/>
  <c r="J120" i="1"/>
  <c r="J95" i="1" s="1"/>
  <c r="J104" i="1" l="1"/>
  <c r="J109" i="1" s="1"/>
  <c r="J38" i="1" s="1"/>
  <c r="J44" i="1" s="1"/>
  <c r="J46" i="1" s="1"/>
  <c r="J119" i="1" l="1"/>
  <c r="J117" i="1"/>
  <c r="J89" i="1" l="1"/>
  <c r="J92" i="1" s="1"/>
  <c r="J121" i="1"/>
  <c r="J94" i="1" s="1"/>
  <c r="J96" i="1" s="1"/>
  <c r="J98" i="1" l="1"/>
  <c r="J122" i="1"/>
  <c r="J126" i="1" s="1"/>
  <c r="J77" i="1" s="1"/>
  <c r="J83" i="1" s="1"/>
  <c r="J100" i="1" l="1"/>
</calcChain>
</file>

<file path=xl/sharedStrings.xml><?xml version="1.0" encoding="utf-8"?>
<sst xmlns="http://schemas.openxmlformats.org/spreadsheetml/2006/main" count="94" uniqueCount="88">
  <si>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</si>
  <si>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</si>
  <si>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</si>
  <si>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</si>
  <si>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</si>
  <si>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</si>
  <si>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</si>
  <si>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</si>
  <si>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</si>
  <si>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</si>
  <si>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</si>
  <si>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</si>
  <si>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</si>
  <si>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</si>
  <si>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</si>
  <si>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</si>
  <si>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</si>
  <si>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</si>
  <si>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</si>
  <si>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</si>
  <si>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</si>
  <si>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</si>
  <si>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</si>
  <si>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</si>
  <si>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</si>
  <si>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</si>
  <si>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</si>
  <si>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</si>
  <si>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</si>
  <si>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</si>
  <si>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</si>
  <si>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</si>
  <si>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Liabilities:</t>
  </si>
  <si>
    <t>Common Shareholders'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</si>
  <si>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</si>
  <si>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</si>
  <si>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</si>
  <si>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</si>
  <si>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</si>
  <si>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</si>
  <si>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</si>
  <si>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</si>
  <si>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</si>
  <si>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</si>
  <si>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</si>
  <si>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</si>
  <si>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</si>
  <si>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</si>
  <si>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</si>
  <si>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</si>
  <si>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Repurchases: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</si>
  <si>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</si>
  <si>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</si>
  <si>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</si>
  <si>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</si>
  <si>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</si>
  <si>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</si>
  <si>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</si>
  <si>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</si>
  <si>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</si>
  <si>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</si>
  <si>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</si>
  <si>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</si>
  <si>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</si>
  <si>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</si>
  <si>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</si>
  <si>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</si>
  <si>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</si>
  <si>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</si>
  <si>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</si>
  <si>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</si>
  <si>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</si>
  <si>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 % Total Expenses:</t>
  </si>
  <si>
    <t>CapEx % Revenue:</t>
  </si>
  <si>
    <t>D&amp;A % Revenue:</t>
  </si>
  <si>
    <t>Acquisitions &amp; Other:</t>
  </si>
  <si>
    <t>Change in Debt:</t>
  </si>
  <si>
    <t>Stock Repurchases:</t>
  </si>
  <si>
    <t>FX Rate Effects % Revenue:</t>
  </si>
  <si>
    <t>Pensions/Other Items % Revenue:</t>
  </si>
  <si>
    <t>NCI Dividends % NCI Net Income:</t>
  </si>
  <si>
    <t>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</si>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</sst>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&quot;FY&quot;\ yy"/>
    <numFmt numFmtId="165" formatCode="0.0%"/>
    <numFmt numFmtId="166" formatCode="0.0%;\(0.0%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2" fillId="0" borderId="2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41" fontId="4" fillId="0" borderId="0" xfId="0" applyNumberFormat="1" applyFont="1"/>
    <xf numFmtId="42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42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166" fontId="6" fillId="0" borderId="0" xfId="0" applyNumberFormat="1" applyFont="1"/>
    <xf numFmtId="41" fontId="5" fillId="0" borderId="0" xfId="0" applyNumberFormat="1" applyFont="1"/>
    <xf numFmtId="41" fontId="6" fillId="0" borderId="1" xfId="0" applyNumberFormat="1" applyFont="1" applyBorder="1"/>
    <xf numFmtId="41" fontId="6" fillId="0" borderId="0" xfId="0" applyNumberFormat="1" applyFont="1"/>
    <xf numFmtId="42" fontId="6" fillId="0" borderId="1" xfId="0" applyNumberFormat="1" applyFont="1" applyBorder="1"/>
    <xf numFmtId="42" fontId="6" fillId="0" borderId="0" xfId="0" applyNumberFormat="1" applyFont="1"/>
    <xf numFmtId="9" fontId="5" fillId="0" borderId="0" xfId="0" applyNumberFormat="1" applyFont="1"/>
    <xf numFmtId="4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E4D-01AC-40ED-829C-90B1D8BAE07E}">
  <dimension ref="B2:J126"/>
  <sheetViews>
    <sheetView showGridLines="0" tabSelected="1" topLeftCell="A52" workbookViewId="0">
      <selection activeCell="H61" sqref="H61"/>
    </sheetView>
  </sheetViews>
  <sheetFormatPr defaultColWidth="9.1796875" defaultRowHeight="15.5" x14ac:dyDescent="0.35"/>
  <cols>
    <col min="1" max="1" width="2.7265625" style="1" customWidth="1"/>
    <col min="2" max="2" width="36.54296875" style="1" bestFit="1" customWidth="1"/>
    <col min="3" max="5" width="11.81640625" style="1" bestFit="1" customWidth="1"/>
    <col min="6" max="10" width="11.81640625" style="1" customWidth="1"/>
    <col min="11" max="16384" width="9.1796875" style="1"/>
  </cols>
  <sheetData>
    <row r="2" spans="2:10" x14ac:dyDescent="0.35">
      <c r="B2" s="4" t="s">
        <v>55</v>
      </c>
      <c r="C2" s="5">
        <v>43830</v>
      </c>
      <c r="D2" s="5">
        <f>EOMONTH(C2,12)</f>
        <v>44196</v>
      </c>
      <c r="E2" s="5">
        <f>EOMONTH(D2,12)</f>
        <v>44561</v>
      </c>
      <c r="F2" s="5">
        <f>EOMONTH(E2,12)</f>
        <v>44926</v>
      </c>
      <c r="G2" s="5">
        <f t="shared" ref="G2:J2" si="0">EOMONTH(F2,12)</f>
        <v>45291</v>
      </c>
      <c r="H2" s="5">
        <f t="shared" si="0"/>
        <v>45657</v>
      </c>
      <c r="I2" s="5">
        <f t="shared" si="0"/>
        <v>46022</v>
      </c>
      <c r="J2" s="5">
        <f t="shared" si="0"/>
        <v>46387</v>
      </c>
    </row>
    <row r="4" spans="2:10" x14ac:dyDescent="0.35">
      <c r="B4" s="15" t="s">
        <v>56</v>
      </c>
      <c r="C4" s="21">
        <f>C54/C7</f>
        <v>35300</v>
      </c>
      <c r="D4" s="21">
        <f>D54/D7</f>
        <v>31594.117647058822</v>
      </c>
      <c r="E4" s="21">
        <f>E54/E7</f>
        <v>35711.111111111109</v>
      </c>
      <c r="F4" s="21">
        <f>E4*(1+F5)</f>
        <v>37496.666666666664</v>
      </c>
      <c r="G4" s="21">
        <f t="shared" ref="G4:J4" si="1">F4*(1+G5)</f>
        <v>39371.5</v>
      </c>
      <c r="H4" s="21">
        <f t="shared" si="1"/>
        <v>40946.36</v>
      </c>
      <c r="I4" s="21">
        <f t="shared" si="1"/>
        <v>42584.214400000004</v>
      </c>
      <c r="J4" s="21">
        <f t="shared" si="1"/>
        <v>43861.740832000003</v>
      </c>
    </row>
    <row r="5" spans="2:10" x14ac:dyDescent="0.35">
      <c r="B5" s="16" t="s">
        <v>57</v>
      </c>
      <c r="D5" s="22">
        <f>D4/C4-1</f>
        <v>-0.10498250291618072</v>
      </c>
      <c r="E5" s="22">
        <f>E4/D4-1</f>
        <v>0.13030886034051181</v>
      </c>
      <c r="F5" s="8">
        <v>0.05</v>
      </c>
      <c r="G5" s="8">
        <v>0.05</v>
      </c>
      <c r="H5" s="8">
        <v>0.04</v>
      </c>
      <c r="I5" s="8">
        <v>0.04</v>
      </c>
      <c r="J5" s="8">
        <v>0.03</v>
      </c>
    </row>
    <row r="7" spans="2:10" x14ac:dyDescent="0.35">
      <c r="B7" s="15" t="s">
        <v>58</v>
      </c>
      <c r="C7" s="8">
        <v>0.16</v>
      </c>
      <c r="D7" s="8">
        <v>0.17</v>
      </c>
      <c r="E7" s="8">
        <v>0.18</v>
      </c>
      <c r="F7" s="8">
        <v>0.18</v>
      </c>
      <c r="G7" s="8">
        <v>0.182</v>
      </c>
      <c r="H7" s="8">
        <v>0.184</v>
      </c>
      <c r="I7" s="8">
        <v>0.185</v>
      </c>
      <c r="J7" s="8">
        <v>0.185</v>
      </c>
    </row>
    <row r="9" spans="2:10" x14ac:dyDescent="0.35">
      <c r="B9" s="15" t="s">
        <v>59</v>
      </c>
      <c r="C9" s="9">
        <v>2</v>
      </c>
      <c r="D9" s="9">
        <v>2.1</v>
      </c>
      <c r="E9" s="9">
        <v>2.15</v>
      </c>
      <c r="F9" s="23">
        <f>E9*(1+F10)</f>
        <v>2.2145000000000001</v>
      </c>
      <c r="G9" s="23">
        <f t="shared" ref="G9:J9" si="2">F9*(1+G10)</f>
        <v>2.2809350000000004</v>
      </c>
      <c r="H9" s="23">
        <f t="shared" si="2"/>
        <v>2.3493630500000005</v>
      </c>
      <c r="I9" s="23">
        <f t="shared" si="2"/>
        <v>2.4198439415000004</v>
      </c>
      <c r="J9" s="23">
        <f t="shared" si="2"/>
        <v>2.4924392597450002</v>
      </c>
    </row>
    <row r="10" spans="2:10" x14ac:dyDescent="0.35">
      <c r="B10" s="16" t="s">
        <v>57</v>
      </c>
      <c r="D10" s="22">
        <f>D9/C9-1</f>
        <v>5.0000000000000044E-2</v>
      </c>
      <c r="E10" s="22">
        <f>E9/D9-1</f>
        <v>2.3809523809523725E-2</v>
      </c>
      <c r="F10" s="8">
        <v>0.03</v>
      </c>
      <c r="G10" s="8">
        <v>0.03</v>
      </c>
      <c r="H10" s="8">
        <v>0.03</v>
      </c>
      <c r="I10" s="8">
        <v>0.03</v>
      </c>
      <c r="J10" s="8">
        <v>0.03</v>
      </c>
    </row>
    <row r="12" spans="2:10" x14ac:dyDescent="0.35">
      <c r="B12" s="15" t="s">
        <v>60</v>
      </c>
      <c r="C12" s="21">
        <f>C55/C9</f>
        <v>3735</v>
      </c>
      <c r="D12" s="21">
        <f>D55/D9</f>
        <v>3516.6666666666665</v>
      </c>
      <c r="E12" s="21">
        <f>E55/E9</f>
        <v>3660.4651162790701</v>
      </c>
      <c r="F12" s="21">
        <f>E12*(1+F13)</f>
        <v>3806.8837209302333</v>
      </c>
      <c r="G12" s="21">
        <f t="shared" ref="G12:J12" si="3">F12*(1+G13)</f>
        <v>3940.124651162791</v>
      </c>
      <c r="H12" s="21">
        <f t="shared" si="3"/>
        <v>4078.0290139534882</v>
      </c>
      <c r="I12" s="21">
        <f t="shared" si="3"/>
        <v>4200.3698843720931</v>
      </c>
      <c r="J12" s="21">
        <f t="shared" si="3"/>
        <v>4326.3809809032564</v>
      </c>
    </row>
    <row r="13" spans="2:10" x14ac:dyDescent="0.35">
      <c r="B13" s="16" t="s">
        <v>57</v>
      </c>
      <c r="D13" s="22">
        <f>D12/C12-1</f>
        <v>-5.8456046407853623E-2</v>
      </c>
      <c r="E13" s="22">
        <f>E12/D12-1</f>
        <v>4.0890554392152723E-2</v>
      </c>
      <c r="F13" s="8">
        <v>0.04</v>
      </c>
      <c r="G13" s="8">
        <v>3.5000000000000003E-2</v>
      </c>
      <c r="H13" s="8">
        <v>3.5000000000000003E-2</v>
      </c>
      <c r="I13" s="8">
        <v>0.03</v>
      </c>
      <c r="J13" s="8">
        <v>0.03</v>
      </c>
    </row>
    <row r="15" spans="2:10" x14ac:dyDescent="0.35">
      <c r="B15" s="15" t="s">
        <v>61</v>
      </c>
      <c r="C15" s="22">
        <f>-C58/C54</f>
        <v>0.82152974504249288</v>
      </c>
      <c r="D15" s="22">
        <f t="shared" ref="D15:E15" si="4">-D58/D54</f>
        <v>0.82647551666356356</v>
      </c>
      <c r="E15" s="22">
        <f t="shared" si="4"/>
        <v>0.82342874922215303</v>
      </c>
      <c r="F15" s="24">
        <f>AVERAGE(C15:E15)</f>
        <v>0.82381133697606979</v>
      </c>
      <c r="G15" s="22">
        <f>F15</f>
        <v>0.82381133697606979</v>
      </c>
      <c r="H15" s="22">
        <f t="shared" ref="H15:J15" si="5">G15</f>
        <v>0.82381133697606979</v>
      </c>
      <c r="I15" s="22">
        <f t="shared" si="5"/>
        <v>0.82381133697606979</v>
      </c>
      <c r="J15" s="22">
        <f t="shared" si="5"/>
        <v>0.82381133697606979</v>
      </c>
    </row>
    <row r="16" spans="2:10" x14ac:dyDescent="0.35">
      <c r="B16" s="15" t="s">
        <v>62</v>
      </c>
      <c r="C16" s="22">
        <f>-C59/C55</f>
        <v>0.62275769745649268</v>
      </c>
      <c r="D16" s="22">
        <f t="shared" ref="D16:E16" si="6">-D59/D55</f>
        <v>0.61448882870683819</v>
      </c>
      <c r="E16" s="22">
        <f t="shared" si="6"/>
        <v>0.61143583227445997</v>
      </c>
      <c r="F16" s="24">
        <f t="shared" ref="F16:F17" si="7">AVERAGE(C16:E16)</f>
        <v>0.61622745281259694</v>
      </c>
      <c r="G16" s="22">
        <f t="shared" ref="G16:J16" si="8">F16</f>
        <v>0.61622745281259694</v>
      </c>
      <c r="H16" s="22">
        <f t="shared" si="8"/>
        <v>0.61622745281259694</v>
      </c>
      <c r="I16" s="22">
        <f t="shared" si="8"/>
        <v>0.61622745281259694</v>
      </c>
      <c r="J16" s="22">
        <f t="shared" si="8"/>
        <v>0.61622745281259694</v>
      </c>
    </row>
    <row r="17" spans="2:10" x14ac:dyDescent="0.35">
      <c r="B17" s="15" t="s">
        <v>63</v>
      </c>
      <c r="C17" s="22">
        <f>-C60/C56</f>
        <v>0.15040402500381156</v>
      </c>
      <c r="D17" s="22">
        <f t="shared" ref="D17:E17" si="9">-D60/D56</f>
        <v>0.16274694261523989</v>
      </c>
      <c r="E17" s="22">
        <f t="shared" si="9"/>
        <v>0.1473632675898727</v>
      </c>
      <c r="F17" s="24">
        <f t="shared" si="7"/>
        <v>0.1535047450696414</v>
      </c>
      <c r="G17" s="22">
        <f t="shared" ref="G17:J24" si="10">F17</f>
        <v>0.1535047450696414</v>
      </c>
      <c r="H17" s="22">
        <f t="shared" si="10"/>
        <v>0.1535047450696414</v>
      </c>
      <c r="I17" s="22">
        <f t="shared" si="10"/>
        <v>0.1535047450696414</v>
      </c>
      <c r="J17" s="22">
        <f t="shared" si="10"/>
        <v>0.1535047450696414</v>
      </c>
    </row>
    <row r="19" spans="2:10" x14ac:dyDescent="0.35">
      <c r="B19" s="15" t="s">
        <v>64</v>
      </c>
      <c r="C19" s="22">
        <f>-C68/C66</f>
        <v>0.31918323481998923</v>
      </c>
      <c r="D19" s="22">
        <f t="shared" ref="D19:E19" si="11">-D68/D66</f>
        <v>0.3011250827266711</v>
      </c>
      <c r="E19" s="22">
        <f t="shared" si="11"/>
        <v>0.27587965323814378</v>
      </c>
      <c r="F19" s="24">
        <f t="shared" ref="F19:F20" si="12">AVERAGE(C19:E19)</f>
        <v>0.2987293235949347</v>
      </c>
      <c r="G19" s="22">
        <f t="shared" si="10"/>
        <v>0.2987293235949347</v>
      </c>
      <c r="H19" s="22">
        <f t="shared" si="10"/>
        <v>0.2987293235949347</v>
      </c>
      <c r="I19" s="22">
        <f t="shared" si="10"/>
        <v>0.2987293235949347</v>
      </c>
      <c r="J19" s="22">
        <f t="shared" si="10"/>
        <v>0.2987293235949347</v>
      </c>
    </row>
    <row r="20" spans="2:10" x14ac:dyDescent="0.35">
      <c r="B20" s="15" t="s">
        <v>65</v>
      </c>
      <c r="C20" s="22">
        <f>-C71/C70</f>
        <v>0.11917916337805841</v>
      </c>
      <c r="D20" s="22">
        <f t="shared" ref="D20:E20" si="13">-D71/D70</f>
        <v>0.14204545454545456</v>
      </c>
      <c r="E20" s="22">
        <f t="shared" si="13"/>
        <v>0.12253521126760564</v>
      </c>
      <c r="F20" s="24">
        <f t="shared" si="12"/>
        <v>0.12791994306370622</v>
      </c>
      <c r="G20" s="22">
        <f t="shared" si="10"/>
        <v>0.12791994306370622</v>
      </c>
      <c r="H20" s="22">
        <f t="shared" si="10"/>
        <v>0.12791994306370622</v>
      </c>
      <c r="I20" s="22">
        <f t="shared" si="10"/>
        <v>0.12791994306370622</v>
      </c>
      <c r="J20" s="22">
        <f t="shared" si="10"/>
        <v>0.12791994306370622</v>
      </c>
    </row>
    <row r="22" spans="2:10" x14ac:dyDescent="0.35">
      <c r="B22" s="15" t="s">
        <v>66</v>
      </c>
      <c r="C22" s="7"/>
      <c r="D22" s="22">
        <f>D78/D56</f>
        <v>0.24678582627783005</v>
      </c>
      <c r="E22" s="22">
        <f>E78/E56</f>
        <v>0.22604560078332633</v>
      </c>
      <c r="F22" s="24">
        <f t="shared" ref="F22:F24" si="14">AVERAGE(C22:E22)</f>
        <v>0.23641571353057819</v>
      </c>
      <c r="G22" s="22">
        <f t="shared" si="10"/>
        <v>0.23641571353057819</v>
      </c>
      <c r="H22" s="22">
        <f t="shared" si="10"/>
        <v>0.23641571353057819</v>
      </c>
      <c r="I22" s="22">
        <f t="shared" si="10"/>
        <v>0.23641571353057819</v>
      </c>
      <c r="J22" s="22">
        <f t="shared" si="10"/>
        <v>0.23641571353057819</v>
      </c>
    </row>
    <row r="23" spans="2:10" x14ac:dyDescent="0.35">
      <c r="B23" s="15" t="s">
        <v>67</v>
      </c>
      <c r="C23" s="7"/>
      <c r="D23" s="22">
        <f>-D79/SUM(D58:D59)</f>
        <v>0.1722178901637518</v>
      </c>
      <c r="E23" s="22">
        <f>-E79/SUM(E58:E59)</f>
        <v>0.15378525482434438</v>
      </c>
      <c r="F23" s="24">
        <f t="shared" si="14"/>
        <v>0.16300157249404809</v>
      </c>
      <c r="G23" s="22">
        <f t="shared" si="10"/>
        <v>0.16300157249404809</v>
      </c>
      <c r="H23" s="22">
        <f t="shared" si="10"/>
        <v>0.16300157249404809</v>
      </c>
      <c r="I23" s="22">
        <f t="shared" si="10"/>
        <v>0.16300157249404809</v>
      </c>
      <c r="J23" s="22">
        <f t="shared" si="10"/>
        <v>0.16300157249404809</v>
      </c>
    </row>
    <row r="24" spans="2:10" x14ac:dyDescent="0.35">
      <c r="B24" s="15" t="s">
        <v>68</v>
      </c>
      <c r="C24" s="7"/>
      <c r="D24" s="22">
        <f>-D81/D60</f>
        <v>0.26107899807321772</v>
      </c>
      <c r="E24" s="22">
        <f>-E81/E60</f>
        <v>0.24964404366397722</v>
      </c>
      <c r="F24" s="24">
        <f t="shared" si="14"/>
        <v>0.25536152086859748</v>
      </c>
      <c r="G24" s="22">
        <f t="shared" si="10"/>
        <v>0.25536152086859748</v>
      </c>
      <c r="H24" s="22">
        <f t="shared" si="10"/>
        <v>0.25536152086859748</v>
      </c>
      <c r="I24" s="22">
        <f t="shared" si="10"/>
        <v>0.25536152086859748</v>
      </c>
      <c r="J24" s="22">
        <f t="shared" si="10"/>
        <v>0.25536152086859748</v>
      </c>
    </row>
    <row r="25" spans="2:10" x14ac:dyDescent="0.35">
      <c r="C25" s="7"/>
      <c r="D25" s="7"/>
      <c r="E25" s="7"/>
      <c r="F25" s="10"/>
      <c r="G25" s="7"/>
      <c r="H25" s="7"/>
      <c r="I25" s="7"/>
      <c r="J25" s="7"/>
    </row>
    <row r="26" spans="2:10" x14ac:dyDescent="0.35">
      <c r="B26" s="15" t="s">
        <v>69</v>
      </c>
      <c r="C26" s="7"/>
      <c r="D26" s="22">
        <f>-D86/SUM(D58:D59)</f>
        <v>0.1618580817645093</v>
      </c>
      <c r="E26" s="22">
        <f>-E86/SUM(E58:E59)</f>
        <v>0.15398317664522512</v>
      </c>
      <c r="F26" s="24">
        <f t="shared" ref="F26:F29" si="15">AVERAGE(C26:E26)</f>
        <v>0.15792062920486721</v>
      </c>
      <c r="G26" s="22">
        <f t="shared" ref="G26:J26" si="16">F26</f>
        <v>0.15792062920486721</v>
      </c>
      <c r="H26" s="22">
        <f t="shared" si="16"/>
        <v>0.15792062920486721</v>
      </c>
      <c r="I26" s="22">
        <f t="shared" si="16"/>
        <v>0.15792062920486721</v>
      </c>
      <c r="J26" s="22">
        <f t="shared" si="16"/>
        <v>0.15792062920486721</v>
      </c>
    </row>
    <row r="27" spans="2:10" x14ac:dyDescent="0.35">
      <c r="B27" s="15" t="s">
        <v>70</v>
      </c>
      <c r="C27" s="7"/>
      <c r="D27" s="22">
        <f>-D87/SUM(D58:D60)</f>
        <v>0.1788654663892156</v>
      </c>
      <c r="E27" s="22">
        <f>-E87/SUM(E58:E60)</f>
        <v>0.16320013101867015</v>
      </c>
      <c r="F27" s="24">
        <f t="shared" si="15"/>
        <v>0.17103279870394289</v>
      </c>
      <c r="G27" s="22">
        <f t="shared" ref="G27:J27" si="17">F27</f>
        <v>0.17103279870394289</v>
      </c>
      <c r="H27" s="22">
        <f t="shared" si="17"/>
        <v>0.17103279870394289</v>
      </c>
      <c r="I27" s="22">
        <f t="shared" si="17"/>
        <v>0.17103279870394289</v>
      </c>
      <c r="J27" s="22">
        <f t="shared" si="17"/>
        <v>0.17103279870394289</v>
      </c>
    </row>
    <row r="28" spans="2:10" x14ac:dyDescent="0.35">
      <c r="B28" s="15" t="s">
        <v>71</v>
      </c>
      <c r="C28" s="7"/>
      <c r="D28" s="22">
        <f>-D88/SUM(D58:D60)</f>
        <v>0.22998281009680629</v>
      </c>
      <c r="E28" s="22">
        <f>-E88/SUM(E58:E60)</f>
        <v>0.21896495250573206</v>
      </c>
      <c r="F28" s="24">
        <f t="shared" si="15"/>
        <v>0.22447388130126916</v>
      </c>
      <c r="G28" s="22">
        <f t="shared" ref="G28:J28" si="18">F28</f>
        <v>0.22447388130126916</v>
      </c>
      <c r="H28" s="22">
        <f t="shared" si="18"/>
        <v>0.22447388130126916</v>
      </c>
      <c r="I28" s="22">
        <f t="shared" si="18"/>
        <v>0.22447388130126916</v>
      </c>
      <c r="J28" s="22">
        <f t="shared" si="18"/>
        <v>0.22447388130126916</v>
      </c>
    </row>
    <row r="29" spans="2:10" x14ac:dyDescent="0.35">
      <c r="B29" s="15" t="s">
        <v>72</v>
      </c>
      <c r="C29" s="7"/>
      <c r="D29" s="22">
        <f>-D91/SUM(D58:D60)</f>
        <v>0.14557133809825387</v>
      </c>
      <c r="E29" s="22">
        <f>-E91/SUM(E58:E60)</f>
        <v>0.11717982312479529</v>
      </c>
      <c r="F29" s="24">
        <f t="shared" si="15"/>
        <v>0.13137558061152457</v>
      </c>
      <c r="G29" s="22">
        <f t="shared" ref="G29:J33" si="19">F29</f>
        <v>0.13137558061152457</v>
      </c>
      <c r="H29" s="22">
        <f t="shared" si="19"/>
        <v>0.13137558061152457</v>
      </c>
      <c r="I29" s="22">
        <f t="shared" si="19"/>
        <v>0.13137558061152457</v>
      </c>
      <c r="J29" s="22">
        <f t="shared" si="19"/>
        <v>0.13137558061152457</v>
      </c>
    </row>
    <row r="31" spans="2:10" x14ac:dyDescent="0.35">
      <c r="B31" s="15" t="s">
        <v>73</v>
      </c>
      <c r="C31" s="22">
        <f>-C112/C56</f>
        <v>1.1053514255221832E-2</v>
      </c>
      <c r="D31" s="22">
        <f t="shared" ref="D31:E31" si="20">-D112/D56</f>
        <v>1.4346190028222013E-2</v>
      </c>
      <c r="E31" s="22">
        <f t="shared" si="20"/>
        <v>1.0910616869492237E-2</v>
      </c>
      <c r="F31" s="24">
        <f t="shared" ref="F31:F33" si="21">AVERAGE(C31:E31)</f>
        <v>1.2103440384312028E-2</v>
      </c>
      <c r="G31" s="22">
        <f t="shared" si="19"/>
        <v>1.2103440384312028E-2</v>
      </c>
      <c r="H31" s="22">
        <f t="shared" si="19"/>
        <v>1.2103440384312028E-2</v>
      </c>
      <c r="I31" s="22">
        <f t="shared" si="19"/>
        <v>1.2103440384312028E-2</v>
      </c>
      <c r="J31" s="22">
        <f t="shared" si="19"/>
        <v>1.2103440384312028E-2</v>
      </c>
    </row>
    <row r="32" spans="2:10" x14ac:dyDescent="0.35">
      <c r="B32" s="15" t="s">
        <v>74</v>
      </c>
      <c r="C32" s="22">
        <f>C106/C56</f>
        <v>1.3721603903033999E-2</v>
      </c>
      <c r="D32" s="22">
        <f t="shared" ref="D32:E32" si="22">D106/D56</f>
        <v>1.4973345876450299E-2</v>
      </c>
      <c r="E32" s="22">
        <f t="shared" si="22"/>
        <v>1.4197789900685411E-2</v>
      </c>
      <c r="F32" s="24">
        <f t="shared" si="21"/>
        <v>1.4297579893389903E-2</v>
      </c>
      <c r="G32" s="22">
        <f t="shared" si="19"/>
        <v>1.4297579893389903E-2</v>
      </c>
      <c r="H32" s="22">
        <f t="shared" si="19"/>
        <v>1.4297579893389903E-2</v>
      </c>
      <c r="I32" s="22">
        <f t="shared" si="19"/>
        <v>1.4297579893389903E-2</v>
      </c>
      <c r="J32" s="22">
        <f t="shared" si="19"/>
        <v>1.4297579893389903E-2</v>
      </c>
    </row>
    <row r="33" spans="2:10" x14ac:dyDescent="0.35">
      <c r="B33" s="15" t="s">
        <v>79</v>
      </c>
      <c r="C33" s="22">
        <f>C107/C56</f>
        <v>4.1164811709102E-3</v>
      </c>
      <c r="D33" s="22">
        <f t="shared" ref="D33:E33" si="23">D107/D56</f>
        <v>1.2229539040451553E-2</v>
      </c>
      <c r="E33" s="22">
        <f t="shared" si="23"/>
        <v>-2.3080151070079733E-3</v>
      </c>
      <c r="F33" s="24">
        <f t="shared" si="21"/>
        <v>4.6793350347845934E-3</v>
      </c>
      <c r="G33" s="22">
        <f t="shared" si="19"/>
        <v>4.6793350347845934E-3</v>
      </c>
      <c r="H33" s="22">
        <f t="shared" si="19"/>
        <v>4.6793350347845934E-3</v>
      </c>
      <c r="I33" s="22">
        <f t="shared" si="19"/>
        <v>4.6793350347845934E-3</v>
      </c>
      <c r="J33" s="22">
        <f t="shared" si="19"/>
        <v>4.6793350347845934E-3</v>
      </c>
    </row>
    <row r="35" spans="2:10" x14ac:dyDescent="0.35">
      <c r="B35" s="15" t="s">
        <v>75</v>
      </c>
      <c r="C35" s="25">
        <f>C113</f>
        <v>-58</v>
      </c>
      <c r="D35" s="25">
        <f t="shared" ref="D35:E35" si="24">D113</f>
        <v>-170</v>
      </c>
      <c r="E35" s="25">
        <f t="shared" si="24"/>
        <v>67</v>
      </c>
      <c r="F35" s="13">
        <v>-75</v>
      </c>
      <c r="G35" s="25">
        <f>F35</f>
        <v>-75</v>
      </c>
      <c r="H35" s="25">
        <f t="shared" ref="H35:J35" si="25">G35</f>
        <v>-75</v>
      </c>
      <c r="I35" s="25">
        <f t="shared" si="25"/>
        <v>-75</v>
      </c>
      <c r="J35" s="25">
        <f t="shared" si="25"/>
        <v>-75</v>
      </c>
    </row>
    <row r="37" spans="2:10" x14ac:dyDescent="0.35">
      <c r="B37" s="15" t="s">
        <v>82</v>
      </c>
      <c r="E37" s="14">
        <v>3000</v>
      </c>
    </row>
    <row r="38" spans="2:10" x14ac:dyDescent="0.35">
      <c r="B38" s="15" t="s">
        <v>83</v>
      </c>
      <c r="F38" s="21">
        <f>E77+F109+F114+F118+F120+F124-$E$37</f>
        <v>1654.6223864893436</v>
      </c>
      <c r="G38" s="21">
        <f t="shared" ref="G38:J38" si="26">F77+G109+G114+G118+G120+G124-$E$37</f>
        <v>1022.1419276514534</v>
      </c>
      <c r="H38" s="21">
        <f t="shared" si="26"/>
        <v>1045.8087874340235</v>
      </c>
      <c r="I38" s="21">
        <f t="shared" si="26"/>
        <v>1085.4837364468235</v>
      </c>
      <c r="J38" s="21">
        <f t="shared" si="26"/>
        <v>1124.2962186090426</v>
      </c>
    </row>
    <row r="39" spans="2:10" x14ac:dyDescent="0.35">
      <c r="B39" s="16" t="s">
        <v>84</v>
      </c>
      <c r="E39" s="11">
        <v>0.85</v>
      </c>
    </row>
    <row r="40" spans="2:10" x14ac:dyDescent="0.35">
      <c r="B40" s="16" t="s">
        <v>85</v>
      </c>
      <c r="E40" s="11">
        <v>0.15</v>
      </c>
    </row>
    <row r="42" spans="2:10" x14ac:dyDescent="0.35">
      <c r="B42" s="15" t="s">
        <v>87</v>
      </c>
      <c r="C42" s="7"/>
      <c r="D42" s="22">
        <f>-D65/D89</f>
        <v>2.0459500251551233E-2</v>
      </c>
      <c r="E42" s="22">
        <f>-E65/E89</f>
        <v>1.8699298776295888E-2</v>
      </c>
      <c r="F42" s="11">
        <v>2.5000000000000001E-2</v>
      </c>
      <c r="G42" s="11">
        <v>0.03</v>
      </c>
      <c r="H42" s="11">
        <v>0.03</v>
      </c>
      <c r="I42" s="11">
        <v>3.5000000000000003E-2</v>
      </c>
      <c r="J42" s="11">
        <v>3.5000000000000003E-2</v>
      </c>
    </row>
    <row r="44" spans="2:10" x14ac:dyDescent="0.35">
      <c r="B44" s="15" t="s">
        <v>76</v>
      </c>
      <c r="F44" s="25">
        <f>IF(F38&lt;0,-F38,-F38*$E$40)</f>
        <v>-248.19335797340153</v>
      </c>
      <c r="G44" s="25">
        <f t="shared" ref="G44:J44" si="27">IF(G38&lt;0,-G38,-G38*$E$40)</f>
        <v>-153.32128914771801</v>
      </c>
      <c r="H44" s="25">
        <f t="shared" si="27"/>
        <v>-156.87131811510352</v>
      </c>
      <c r="I44" s="25">
        <f t="shared" si="27"/>
        <v>-162.82256046702352</v>
      </c>
      <c r="J44" s="25">
        <f t="shared" si="27"/>
        <v>-168.64443279135639</v>
      </c>
    </row>
    <row r="45" spans="2:10" x14ac:dyDescent="0.35">
      <c r="B45" s="15" t="s">
        <v>81</v>
      </c>
      <c r="C45" s="22">
        <f>-C118/C72</f>
        <v>0</v>
      </c>
      <c r="D45" s="22">
        <f t="shared" ref="D45:E45" si="28">-D118/D72</f>
        <v>0.28697571743929362</v>
      </c>
      <c r="E45" s="22">
        <f t="shared" si="28"/>
        <v>0.31540930979133225</v>
      </c>
      <c r="F45" s="12">
        <v>0.35</v>
      </c>
      <c r="G45" s="11">
        <v>0.375</v>
      </c>
      <c r="H45" s="11">
        <v>0.4</v>
      </c>
      <c r="I45" s="11">
        <v>0.4</v>
      </c>
      <c r="J45" s="11">
        <v>0.4</v>
      </c>
    </row>
    <row r="46" spans="2:10" x14ac:dyDescent="0.35">
      <c r="B46" s="15" t="s">
        <v>77</v>
      </c>
      <c r="F46" s="25">
        <f>IF(F44&lt;0,-F38*$E$39,0)</f>
        <v>-1406.429028515942</v>
      </c>
      <c r="G46" s="25">
        <f t="shared" ref="G46:J46" si="29">IF(G44&lt;0,-G38*$E$39,0)</f>
        <v>-868.82063850373538</v>
      </c>
      <c r="H46" s="25">
        <f t="shared" si="29"/>
        <v>-888.93746931891997</v>
      </c>
      <c r="I46" s="25">
        <f t="shared" si="29"/>
        <v>-922.66117597979996</v>
      </c>
      <c r="J46" s="25">
        <f t="shared" si="29"/>
        <v>-955.65178581768623</v>
      </c>
    </row>
    <row r="47" spans="2:10" x14ac:dyDescent="0.35">
      <c r="B47" s="15" t="s">
        <v>80</v>
      </c>
      <c r="C47" s="22">
        <f>-C120/C105</f>
        <v>1.0794701986754967</v>
      </c>
      <c r="D47" s="22">
        <f t="shared" ref="D47:E47" si="30">-D120/D105</f>
        <v>0.99333333333333329</v>
      </c>
      <c r="E47" s="22">
        <f t="shared" si="30"/>
        <v>0.89080459770114939</v>
      </c>
      <c r="F47" s="24">
        <f t="shared" ref="F47" si="31">AVERAGE(C47:E47)</f>
        <v>0.98786937656999319</v>
      </c>
      <c r="G47" s="22">
        <f t="shared" ref="G47:J47" si="32">F47</f>
        <v>0.98786937656999319</v>
      </c>
      <c r="H47" s="22">
        <f t="shared" si="32"/>
        <v>0.98786937656999319</v>
      </c>
      <c r="I47" s="22">
        <f t="shared" si="32"/>
        <v>0.98786937656999319</v>
      </c>
      <c r="J47" s="22">
        <f t="shared" si="32"/>
        <v>0.98786937656999319</v>
      </c>
    </row>
    <row r="49" spans="2:10" x14ac:dyDescent="0.35">
      <c r="B49" s="15" t="s">
        <v>86</v>
      </c>
      <c r="E49" s="22">
        <f>-E121/E117</f>
        <v>3.2000000000000001E-2</v>
      </c>
      <c r="F49" s="12">
        <v>0.02</v>
      </c>
      <c r="G49" s="11">
        <v>0.02</v>
      </c>
      <c r="H49" s="11">
        <v>0.02</v>
      </c>
      <c r="I49" s="11">
        <v>0.02</v>
      </c>
      <c r="J49" s="11">
        <v>0.02</v>
      </c>
    </row>
    <row r="50" spans="2:10" x14ac:dyDescent="0.35">
      <c r="B50" s="15" t="s">
        <v>78</v>
      </c>
      <c r="C50" s="22">
        <f>C124/C56</f>
        <v>-1.5246226558926666E-3</v>
      </c>
      <c r="D50" s="22">
        <f t="shared" ref="D50:E50" si="33">D124/D56</f>
        <v>4.6252743806835996E-3</v>
      </c>
      <c r="E50" s="22">
        <f t="shared" si="33"/>
        <v>-3.0074136242831165E-3</v>
      </c>
      <c r="F50" s="24">
        <f t="shared" ref="F50" si="34">AVERAGE(C50:E50)</f>
        <v>3.1079366835938916E-5</v>
      </c>
      <c r="G50" s="22">
        <f t="shared" ref="G50:J50" si="35">F50</f>
        <v>3.1079366835938916E-5</v>
      </c>
      <c r="H50" s="22">
        <f t="shared" si="35"/>
        <v>3.1079366835938916E-5</v>
      </c>
      <c r="I50" s="22">
        <f t="shared" si="35"/>
        <v>3.1079366835938916E-5</v>
      </c>
      <c r="J50" s="22">
        <f t="shared" si="35"/>
        <v>3.1079366835938916E-5</v>
      </c>
    </row>
    <row r="52" spans="2:10" x14ac:dyDescent="0.35">
      <c r="B52" s="4" t="s">
        <v>0</v>
      </c>
      <c r="C52" s="5">
        <v>43830</v>
      </c>
      <c r="D52" s="5">
        <f>EOMONTH(C52,12)</f>
        <v>44196</v>
      </c>
      <c r="E52" s="5">
        <f>EOMONTH(D52,12)</f>
        <v>44561</v>
      </c>
      <c r="F52" s="5">
        <f>EOMONTH(E52,12)</f>
        <v>44926</v>
      </c>
      <c r="G52" s="5">
        <f t="shared" ref="G52:J52" si="36">EOMONTH(F52,12)</f>
        <v>45291</v>
      </c>
      <c r="H52" s="5">
        <f t="shared" si="36"/>
        <v>45657</v>
      </c>
      <c r="I52" s="5">
        <f t="shared" si="36"/>
        <v>46022</v>
      </c>
      <c r="J52" s="5">
        <f t="shared" si="36"/>
        <v>46387</v>
      </c>
    </row>
    <row r="54" spans="2:10" x14ac:dyDescent="0.35">
      <c r="B54" s="16" t="s">
        <v>1</v>
      </c>
      <c r="C54" s="14">
        <v>5648</v>
      </c>
      <c r="D54" s="14">
        <v>5371</v>
      </c>
      <c r="E54" s="14">
        <v>6428</v>
      </c>
      <c r="F54" s="21">
        <f>F4*F7</f>
        <v>6749.4</v>
      </c>
      <c r="G54" s="21">
        <f>G4*G7</f>
        <v>7165.6129999999994</v>
      </c>
      <c r="H54" s="21">
        <f>H4*H7</f>
        <v>7534.1302400000004</v>
      </c>
      <c r="I54" s="21">
        <f>I4*I7</f>
        <v>7878.0796640000008</v>
      </c>
      <c r="J54" s="21">
        <f>J4*J7</f>
        <v>8114.4220539200005</v>
      </c>
    </row>
    <row r="55" spans="2:10" x14ac:dyDescent="0.35">
      <c r="B55" s="16" t="s">
        <v>2</v>
      </c>
      <c r="C55" s="31">
        <v>7470</v>
      </c>
      <c r="D55" s="31">
        <v>7385</v>
      </c>
      <c r="E55" s="31">
        <v>7870</v>
      </c>
      <c r="F55" s="25">
        <f>F9*F12</f>
        <v>8430.3440000000028</v>
      </c>
      <c r="G55" s="25">
        <f>G9*G12</f>
        <v>8987.1682212000014</v>
      </c>
      <c r="H55" s="25">
        <f>H9*H12</f>
        <v>9580.7706822102609</v>
      </c>
      <c r="I55" s="25">
        <f>I9*I12</f>
        <v>10164.239616756866</v>
      </c>
      <c r="J55" s="25">
        <f>J9*J12</f>
        <v>10783.241809417361</v>
      </c>
    </row>
    <row r="56" spans="2:10" x14ac:dyDescent="0.35">
      <c r="B56" s="17" t="s">
        <v>3</v>
      </c>
      <c r="C56" s="26">
        <f>SUM(C54:C55)</f>
        <v>13118</v>
      </c>
      <c r="D56" s="26">
        <f t="shared" ref="D56:E56" si="37">SUM(D54:D55)</f>
        <v>12756</v>
      </c>
      <c r="E56" s="26">
        <f t="shared" si="37"/>
        <v>14298</v>
      </c>
      <c r="F56" s="26">
        <f>SUM(F54:F55)</f>
        <v>15179.744000000002</v>
      </c>
      <c r="G56" s="26">
        <f t="shared" ref="G56:J56" si="38">SUM(G54:G55)</f>
        <v>16152.781221200001</v>
      </c>
      <c r="H56" s="26">
        <f t="shared" si="38"/>
        <v>17114.900922210261</v>
      </c>
      <c r="I56" s="26">
        <f t="shared" si="38"/>
        <v>18042.319280756867</v>
      </c>
      <c r="J56" s="26">
        <f t="shared" si="38"/>
        <v>18897.663863337362</v>
      </c>
    </row>
    <row r="57" spans="2:10" x14ac:dyDescent="0.35">
      <c r="F57" s="6"/>
      <c r="G57" s="6"/>
      <c r="H57" s="6"/>
      <c r="I57" s="6"/>
      <c r="J57" s="6"/>
    </row>
    <row r="58" spans="2:10" x14ac:dyDescent="0.35">
      <c r="B58" s="16" t="s">
        <v>4</v>
      </c>
      <c r="C58" s="31">
        <v>-4640</v>
      </c>
      <c r="D58" s="31">
        <v>-4439</v>
      </c>
      <c r="E58" s="31">
        <v>-5293</v>
      </c>
      <c r="F58" s="25">
        <f t="shared" ref="F58:J60" si="39">-F54*F15</f>
        <v>-5560.2322377862847</v>
      </c>
      <c r="G58" s="25">
        <f t="shared" si="39"/>
        <v>-5903.1132257831059</v>
      </c>
      <c r="H58" s="25">
        <f t="shared" si="39"/>
        <v>-6206.701905966238</v>
      </c>
      <c r="I58" s="25">
        <f t="shared" si="39"/>
        <v>-6490.0513408038269</v>
      </c>
      <c r="J58" s="25">
        <f t="shared" si="39"/>
        <v>-6684.7528810279418</v>
      </c>
    </row>
    <row r="59" spans="2:10" x14ac:dyDescent="0.35">
      <c r="B59" s="16" t="s">
        <v>5</v>
      </c>
      <c r="C59" s="31">
        <v>-4652</v>
      </c>
      <c r="D59" s="31">
        <v>-4538</v>
      </c>
      <c r="E59" s="31">
        <v>-4812</v>
      </c>
      <c r="F59" s="25">
        <f t="shared" si="39"/>
        <v>-5195.0094094539618</v>
      </c>
      <c r="G59" s="25">
        <f t="shared" si="39"/>
        <v>-5538.1397809483951</v>
      </c>
      <c r="H59" s="25">
        <f t="shared" si="39"/>
        <v>-5903.9339134800357</v>
      </c>
      <c r="I59" s="25">
        <f t="shared" si="39"/>
        <v>-6263.4834888109699</v>
      </c>
      <c r="J59" s="25">
        <f t="shared" si="39"/>
        <v>-6644.9296332795593</v>
      </c>
    </row>
    <row r="60" spans="2:10" x14ac:dyDescent="0.35">
      <c r="B60" s="16" t="s">
        <v>6</v>
      </c>
      <c r="C60" s="31">
        <v>-1973</v>
      </c>
      <c r="D60" s="31">
        <v>-2076</v>
      </c>
      <c r="E60" s="31">
        <v>-2107</v>
      </c>
      <c r="F60" s="25">
        <f t="shared" si="39"/>
        <v>-2330.1627329424191</v>
      </c>
      <c r="G60" s="25">
        <f t="shared" si="39"/>
        <v>-2479.528563525997</v>
      </c>
      <c r="H60" s="25">
        <f t="shared" si="39"/>
        <v>-2627.2185029560569</v>
      </c>
      <c r="I60" s="25">
        <f t="shared" si="39"/>
        <v>-2769.5816216576586</v>
      </c>
      <c r="J60" s="25">
        <f t="shared" si="39"/>
        <v>-2900.8810737533763</v>
      </c>
    </row>
    <row r="61" spans="2:10" x14ac:dyDescent="0.35">
      <c r="B61" s="17" t="s">
        <v>7</v>
      </c>
      <c r="C61" s="26">
        <f>C56+SUM(C58:C60)</f>
        <v>1853</v>
      </c>
      <c r="D61" s="26">
        <f t="shared" ref="D61:E61" si="40">D56+SUM(D58:D60)</f>
        <v>1703</v>
      </c>
      <c r="E61" s="26">
        <f t="shared" si="40"/>
        <v>2086</v>
      </c>
      <c r="F61" s="26">
        <f>F56+SUM(F58:F60)</f>
        <v>2094.3396198173359</v>
      </c>
      <c r="G61" s="26">
        <f t="shared" ref="G61:J61" si="41">G56+SUM(G58:G60)</f>
        <v>2231.9996509425018</v>
      </c>
      <c r="H61" s="26">
        <f t="shared" si="41"/>
        <v>2377.0465998079308</v>
      </c>
      <c r="I61" s="26">
        <f t="shared" si="41"/>
        <v>2519.2028294844113</v>
      </c>
      <c r="J61" s="26">
        <f t="shared" si="41"/>
        <v>2667.1002752764853</v>
      </c>
    </row>
    <row r="63" spans="2:10" x14ac:dyDescent="0.35">
      <c r="B63" s="16" t="s">
        <v>8</v>
      </c>
      <c r="C63" s="31">
        <v>-39</v>
      </c>
      <c r="D63" s="31">
        <v>-64</v>
      </c>
      <c r="E63" s="31">
        <v>22</v>
      </c>
      <c r="F63" s="25">
        <f>E63</f>
        <v>22</v>
      </c>
      <c r="G63" s="25">
        <f t="shared" ref="G63:J63" si="42">F63</f>
        <v>22</v>
      </c>
      <c r="H63" s="25">
        <f t="shared" si="42"/>
        <v>22</v>
      </c>
      <c r="I63" s="25">
        <f t="shared" si="42"/>
        <v>22</v>
      </c>
      <c r="J63" s="25">
        <f t="shared" si="42"/>
        <v>22</v>
      </c>
    </row>
    <row r="64" spans="2:10" x14ac:dyDescent="0.35">
      <c r="B64" s="16" t="s">
        <v>9</v>
      </c>
      <c r="C64" s="31">
        <v>33</v>
      </c>
      <c r="D64" s="31">
        <v>-6</v>
      </c>
      <c r="E64" s="31">
        <v>-11</v>
      </c>
      <c r="F64" s="25">
        <f>E64</f>
        <v>-11</v>
      </c>
      <c r="G64" s="25">
        <f t="shared" ref="G64:J64" si="43">F64</f>
        <v>-11</v>
      </c>
      <c r="H64" s="25">
        <f t="shared" si="43"/>
        <v>-11</v>
      </c>
      <c r="I64" s="25">
        <f t="shared" si="43"/>
        <v>-11</v>
      </c>
      <c r="J64" s="25">
        <f t="shared" si="43"/>
        <v>-11</v>
      </c>
    </row>
    <row r="65" spans="2:10" x14ac:dyDescent="0.35">
      <c r="B65" s="16" t="s">
        <v>10</v>
      </c>
      <c r="C65" s="31">
        <v>14</v>
      </c>
      <c r="D65" s="31">
        <v>-122</v>
      </c>
      <c r="E65" s="31">
        <v>-136</v>
      </c>
      <c r="F65" s="25">
        <f>-F42*E89</f>
        <v>-181.82500000000002</v>
      </c>
      <c r="G65" s="25">
        <f t="shared" ref="G65:J65" si="44">-G42*F89</f>
        <v>-210.74419926079796</v>
      </c>
      <c r="H65" s="25">
        <f t="shared" si="44"/>
        <v>-206.14456058636642</v>
      </c>
      <c r="I65" s="25">
        <f t="shared" si="44"/>
        <v>-235.01149121673222</v>
      </c>
      <c r="J65" s="25">
        <f t="shared" si="44"/>
        <v>-229.31270160038642</v>
      </c>
    </row>
    <row r="66" spans="2:10" x14ac:dyDescent="0.35">
      <c r="B66" s="17" t="s">
        <v>11</v>
      </c>
      <c r="C66" s="26">
        <f>C61+SUM(C63:C65)</f>
        <v>1861</v>
      </c>
      <c r="D66" s="26">
        <f t="shared" ref="D66:F66" si="45">D61+SUM(D63:D65)</f>
        <v>1511</v>
      </c>
      <c r="E66" s="26">
        <f t="shared" si="45"/>
        <v>1961</v>
      </c>
      <c r="F66" s="26">
        <f t="shared" si="45"/>
        <v>1923.5146198173359</v>
      </c>
      <c r="G66" s="26">
        <f t="shared" ref="G66" si="46">G61+SUM(G63:G65)</f>
        <v>2032.2554516817038</v>
      </c>
      <c r="H66" s="26">
        <f t="shared" ref="H66" si="47">H61+SUM(H63:H65)</f>
        <v>2181.9020392215643</v>
      </c>
      <c r="I66" s="26">
        <f t="shared" ref="I66" si="48">I61+SUM(I63:I65)</f>
        <v>2295.1913382676789</v>
      </c>
      <c r="J66" s="26">
        <f t="shared" ref="J66" si="49">J61+SUM(J63:J65)</f>
        <v>2448.7875736760989</v>
      </c>
    </row>
    <row r="68" spans="2:10" x14ac:dyDescent="0.35">
      <c r="B68" s="15" t="s">
        <v>12</v>
      </c>
      <c r="C68" s="31">
        <v>-594</v>
      </c>
      <c r="D68" s="31">
        <v>-455</v>
      </c>
      <c r="E68" s="31">
        <v>-541</v>
      </c>
      <c r="F68" s="25">
        <f>-F66*F19</f>
        <v>-574.61022130300069</v>
      </c>
      <c r="G68" s="25">
        <f>-G66*G19</f>
        <v>-607.09429645299383</v>
      </c>
      <c r="H68" s="25">
        <f>-H66*H19</f>
        <v>-651.79812032706661</v>
      </c>
      <c r="I68" s="25">
        <f>-I66*I19</f>
        <v>-685.64095600165672</v>
      </c>
      <c r="J68" s="25">
        <f>-J66*J19</f>
        <v>-731.52465551194234</v>
      </c>
    </row>
    <row r="70" spans="2:10" x14ac:dyDescent="0.35">
      <c r="B70" s="18" t="s">
        <v>13</v>
      </c>
      <c r="C70" s="27">
        <f>C66+C68</f>
        <v>1267</v>
      </c>
      <c r="D70" s="27">
        <f t="shared" ref="D70:F70" si="50">D66+D68</f>
        <v>1056</v>
      </c>
      <c r="E70" s="27">
        <f t="shared" si="50"/>
        <v>1420</v>
      </c>
      <c r="F70" s="27">
        <f t="shared" si="50"/>
        <v>1348.9043985143353</v>
      </c>
      <c r="G70" s="27">
        <f t="shared" ref="G70:J70" si="51">G66+G68</f>
        <v>1425.16115522871</v>
      </c>
      <c r="H70" s="27">
        <f t="shared" si="51"/>
        <v>1530.1039188944978</v>
      </c>
      <c r="I70" s="27">
        <f t="shared" si="51"/>
        <v>1609.5503822660221</v>
      </c>
      <c r="J70" s="27">
        <f t="shared" si="51"/>
        <v>1717.2629181641564</v>
      </c>
    </row>
    <row r="71" spans="2:10" x14ac:dyDescent="0.35">
      <c r="B71" s="16" t="s">
        <v>14</v>
      </c>
      <c r="C71" s="31">
        <v>-151</v>
      </c>
      <c r="D71" s="31">
        <v>-150</v>
      </c>
      <c r="E71" s="31">
        <v>-174</v>
      </c>
      <c r="F71" s="25">
        <f>-F70*F20</f>
        <v>-172.55177385633664</v>
      </c>
      <c r="G71" s="25">
        <f>-G70*G20</f>
        <v>-182.30653383346234</v>
      </c>
      <c r="H71" s="25">
        <f>-H70*H20</f>
        <v>-195.7308061865379</v>
      </c>
      <c r="I71" s="25">
        <f>-I70*I20</f>
        <v>-205.89359325763613</v>
      </c>
      <c r="J71" s="25">
        <f>-J70*J20</f>
        <v>-219.67217471697288</v>
      </c>
    </row>
    <row r="72" spans="2:10" x14ac:dyDescent="0.35">
      <c r="B72" s="17" t="s">
        <v>15</v>
      </c>
      <c r="C72" s="28">
        <f>SUM(C70:C71)</f>
        <v>1116</v>
      </c>
      <c r="D72" s="28">
        <f t="shared" ref="D72:E72" si="52">SUM(D70:D71)</f>
        <v>906</v>
      </c>
      <c r="E72" s="28">
        <f t="shared" si="52"/>
        <v>1246</v>
      </c>
      <c r="F72" s="28">
        <f>SUM(F70:F71)</f>
        <v>1176.3526246579986</v>
      </c>
      <c r="G72" s="28">
        <f t="shared" ref="G72:J72" si="53">SUM(G70:G71)</f>
        <v>1242.8546213952477</v>
      </c>
      <c r="H72" s="28">
        <f t="shared" si="53"/>
        <v>1334.37311270796</v>
      </c>
      <c r="I72" s="28">
        <f t="shared" si="53"/>
        <v>1403.6567890083859</v>
      </c>
      <c r="J72" s="28">
        <f t="shared" si="53"/>
        <v>1497.5907434471835</v>
      </c>
    </row>
    <row r="74" spans="2:10" x14ac:dyDescent="0.35">
      <c r="B74" s="4" t="s">
        <v>16</v>
      </c>
      <c r="C74" s="5">
        <f>$C$52</f>
        <v>43830</v>
      </c>
      <c r="D74" s="5">
        <f>$D$52</f>
        <v>44196</v>
      </c>
      <c r="E74" s="5">
        <f>$E$52</f>
        <v>44561</v>
      </c>
      <c r="F74" s="5">
        <f>$F$52</f>
        <v>44926</v>
      </c>
      <c r="G74" s="5">
        <f>$G$52</f>
        <v>45291</v>
      </c>
      <c r="H74" s="5">
        <f>$H$52</f>
        <v>45657</v>
      </c>
      <c r="I74" s="5">
        <f>$I$52</f>
        <v>46022</v>
      </c>
      <c r="J74" s="5">
        <f>$J$52</f>
        <v>46387</v>
      </c>
    </row>
    <row r="76" spans="2:10" x14ac:dyDescent="0.35">
      <c r="B76" s="18" t="s">
        <v>17</v>
      </c>
    </row>
    <row r="77" spans="2:10" x14ac:dyDescent="0.35">
      <c r="B77" s="16" t="s">
        <v>18</v>
      </c>
      <c r="D77" s="14">
        <v>1799</v>
      </c>
      <c r="E77" s="14">
        <v>3475</v>
      </c>
      <c r="F77" s="21">
        <f>E77+F126</f>
        <v>3000</v>
      </c>
      <c r="G77" s="21">
        <f t="shared" ref="G77:J77" si="54">F77+G126</f>
        <v>3000</v>
      </c>
      <c r="H77" s="21">
        <f t="shared" si="54"/>
        <v>3000</v>
      </c>
      <c r="I77" s="21">
        <f t="shared" si="54"/>
        <v>2999.9999999999991</v>
      </c>
      <c r="J77" s="21">
        <f t="shared" si="54"/>
        <v>3000.0000000000009</v>
      </c>
    </row>
    <row r="78" spans="2:10" x14ac:dyDescent="0.35">
      <c r="B78" s="16" t="s">
        <v>19</v>
      </c>
      <c r="D78" s="31">
        <v>3148</v>
      </c>
      <c r="E78" s="31">
        <v>3232</v>
      </c>
      <c r="F78" s="25">
        <f>F56*F22</f>
        <v>3588.7300089715136</v>
      </c>
      <c r="G78" s="25">
        <f>G56*G22</f>
        <v>3818.7712979133225</v>
      </c>
      <c r="H78" s="25">
        <f>H56*H22</f>
        <v>4046.2315135294898</v>
      </c>
      <c r="I78" s="25">
        <f>I56*I22</f>
        <v>4265.4877865066428</v>
      </c>
      <c r="J78" s="25">
        <f>J56*J22</f>
        <v>4467.7046863119258</v>
      </c>
    </row>
    <row r="79" spans="2:10" x14ac:dyDescent="0.35">
      <c r="B79" s="16" t="s">
        <v>20</v>
      </c>
      <c r="D79" s="31">
        <v>1546</v>
      </c>
      <c r="E79" s="31">
        <v>1554</v>
      </c>
      <c r="F79" s="25">
        <f>-SUM(F58:F59)*F23</f>
        <v>1753.1213010536364</v>
      </c>
      <c r="G79" s="25">
        <f>-SUM(G58:G59)*G23</f>
        <v>1864.9422313994905</v>
      </c>
      <c r="H79" s="25">
        <f>-SUM(H58:H59)*H23</f>
        <v>1974.0526824724873</v>
      </c>
      <c r="I79" s="25">
        <f>-SUM(I58:I59)*I23</f>
        <v>2078.8462320848234</v>
      </c>
      <c r="J79" s="25">
        <f>-SUM(J58:J59)*J23</f>
        <v>2172.7592106785391</v>
      </c>
    </row>
    <row r="80" spans="2:10" x14ac:dyDescent="0.35">
      <c r="B80" s="16" t="s">
        <v>21</v>
      </c>
      <c r="D80" s="31">
        <v>3031</v>
      </c>
      <c r="E80" s="31">
        <v>2860</v>
      </c>
      <c r="F80" s="25">
        <f>E80-F112-F106</f>
        <v>2826.6935239519121</v>
      </c>
      <c r="G80" s="25">
        <f t="shared" ref="G80:J80" si="55">F80-G112-G106</f>
        <v>2791.2520684929864</v>
      </c>
      <c r="H80" s="25">
        <f t="shared" si="55"/>
        <v>2753.6995881856114</v>
      </c>
      <c r="I80" s="25">
        <f t="shared" si="55"/>
        <v>2714.1122226163056</v>
      </c>
      <c r="J80" s="25">
        <f t="shared" si="55"/>
        <v>2672.6481117044841</v>
      </c>
    </row>
    <row r="81" spans="2:10" x14ac:dyDescent="0.35">
      <c r="B81" s="16" t="s">
        <v>22</v>
      </c>
      <c r="D81" s="31">
        <v>542</v>
      </c>
      <c r="E81" s="31">
        <v>526</v>
      </c>
      <c r="F81" s="25">
        <f>-F60*F24</f>
        <v>595.03389935550365</v>
      </c>
      <c r="G81" s="25">
        <f>-G60*G24</f>
        <v>633.17618501912739</v>
      </c>
      <c r="H81" s="25">
        <f>-H60*H24</f>
        <v>670.89051256897858</v>
      </c>
      <c r="I81" s="25">
        <f>-I60*I24</f>
        <v>707.24457507621628</v>
      </c>
      <c r="J81" s="25">
        <f>-J60*J24</f>
        <v>740.77340285259231</v>
      </c>
    </row>
    <row r="82" spans="2:10" x14ac:dyDescent="0.35">
      <c r="B82" s="16" t="s">
        <v>23</v>
      </c>
      <c r="C82" s="3"/>
      <c r="D82" s="31">
        <v>644</v>
      </c>
      <c r="E82" s="31">
        <v>632</v>
      </c>
      <c r="F82" s="25">
        <f>E82-F107-F113</f>
        <v>635.96889208173877</v>
      </c>
      <c r="G82" s="25">
        <f t="shared" ref="G82:J82" si="56">F82-G107-G113</f>
        <v>635.3846170041669</v>
      </c>
      <c r="H82" s="25">
        <f t="shared" si="56"/>
        <v>630.29826150200131</v>
      </c>
      <c r="I82" s="25">
        <f t="shared" si="56"/>
        <v>620.87220478278618</v>
      </c>
      <c r="J82" s="25">
        <f t="shared" si="56"/>
        <v>607.44370419148891</v>
      </c>
    </row>
    <row r="83" spans="2:10" x14ac:dyDescent="0.35">
      <c r="B83" s="17" t="s">
        <v>24</v>
      </c>
      <c r="D83" s="28">
        <f>SUM(D77:D82)</f>
        <v>10710</v>
      </c>
      <c r="E83" s="28">
        <f>SUM(E77:E82)</f>
        <v>12279</v>
      </c>
      <c r="F83" s="28">
        <f>SUM(F77:F82)</f>
        <v>12399.547625414303</v>
      </c>
      <c r="G83" s="28">
        <f t="shared" ref="G83:J83" si="57">SUM(G77:G82)</f>
        <v>12743.526399829094</v>
      </c>
      <c r="H83" s="28">
        <f t="shared" si="57"/>
        <v>13075.172558258568</v>
      </c>
      <c r="I83" s="28">
        <f t="shared" si="57"/>
        <v>13386.563021066775</v>
      </c>
      <c r="J83" s="28">
        <f t="shared" si="57"/>
        <v>13661.32911573903</v>
      </c>
    </row>
    <row r="85" spans="2:10" x14ac:dyDescent="0.35">
      <c r="B85" s="18" t="s">
        <v>25</v>
      </c>
    </row>
    <row r="86" spans="2:10" x14ac:dyDescent="0.35">
      <c r="B86" s="16" t="s">
        <v>26</v>
      </c>
      <c r="D86" s="14">
        <v>1453</v>
      </c>
      <c r="E86" s="14">
        <v>1556</v>
      </c>
      <c r="F86" s="21">
        <f>-SUM(F58:F59)*F26</f>
        <v>1698.4745281825724</v>
      </c>
      <c r="G86" s="21">
        <f>-SUM(G58:G59)*G26</f>
        <v>1806.8098737151176</v>
      </c>
      <c r="H86" s="21">
        <f>-SUM(H58:H59)*H26</f>
        <v>1912.5192286779582</v>
      </c>
      <c r="I86" s="21">
        <f>-SUM(I58:I59)*I26</f>
        <v>2014.0462448789576</v>
      </c>
      <c r="J86" s="21">
        <f>-SUM(J58:J59)*J26</f>
        <v>2105.0318497605567</v>
      </c>
    </row>
    <row r="87" spans="2:10" x14ac:dyDescent="0.35">
      <c r="B87" s="16" t="s">
        <v>27</v>
      </c>
      <c r="D87" s="31">
        <v>1977</v>
      </c>
      <c r="E87" s="31">
        <v>1993</v>
      </c>
      <c r="F87" s="25">
        <f t="shared" ref="F87:J88" si="58">-SUM(F$58:F$60)*F27</f>
        <v>2238.0333333154745</v>
      </c>
      <c r="G87" s="25">
        <f t="shared" si="58"/>
        <v>2380.9102321074088</v>
      </c>
      <c r="H87" s="25">
        <f t="shared" si="58"/>
        <v>2520.6564716514727</v>
      </c>
      <c r="I87" s="25">
        <f t="shared" si="58"/>
        <v>2654.9620512683459</v>
      </c>
      <c r="J87" s="25">
        <f t="shared" si="58"/>
        <v>2775.9587150083612</v>
      </c>
    </row>
    <row r="88" spans="2:10" x14ac:dyDescent="0.35">
      <c r="B88" s="16" t="s">
        <v>28</v>
      </c>
      <c r="D88" s="31">
        <v>2542</v>
      </c>
      <c r="E88" s="31">
        <v>2674</v>
      </c>
      <c r="F88" s="25">
        <f t="shared" si="58"/>
        <v>2937.3315096162314</v>
      </c>
      <c r="G88" s="25">
        <f t="shared" si="58"/>
        <v>3124.8518698228772</v>
      </c>
      <c r="H88" s="25">
        <f t="shared" si="58"/>
        <v>3308.2633618023374</v>
      </c>
      <c r="I88" s="25">
        <f t="shared" si="58"/>
        <v>3484.5341997087116</v>
      </c>
      <c r="J88" s="25">
        <f t="shared" si="58"/>
        <v>3643.3376043190788</v>
      </c>
    </row>
    <row r="89" spans="2:10" x14ac:dyDescent="0.35">
      <c r="B89" s="16" t="s">
        <v>29</v>
      </c>
      <c r="D89" s="31">
        <v>5963</v>
      </c>
      <c r="E89" s="31">
        <v>7273</v>
      </c>
      <c r="F89" s="25">
        <f>E89+F117</f>
        <v>7024.8066420265986</v>
      </c>
      <c r="G89" s="25">
        <f t="shared" ref="G89:J89" si="59">F89+G117</f>
        <v>6871.4853528788808</v>
      </c>
      <c r="H89" s="25">
        <f t="shared" si="59"/>
        <v>6714.6140347637775</v>
      </c>
      <c r="I89" s="25">
        <f t="shared" si="59"/>
        <v>6551.7914742967541</v>
      </c>
      <c r="J89" s="25">
        <f t="shared" si="59"/>
        <v>6383.1470415053973</v>
      </c>
    </row>
    <row r="90" spans="2:10" x14ac:dyDescent="0.35">
      <c r="B90" s="16" t="s">
        <v>30</v>
      </c>
      <c r="D90" s="31">
        <v>367</v>
      </c>
      <c r="E90" s="31">
        <v>336</v>
      </c>
      <c r="F90" s="25">
        <f>E90+(F81-E81)</f>
        <v>405.03389935550365</v>
      </c>
      <c r="G90" s="25">
        <f t="shared" ref="G90:J90" si="60">F90+(G81-F81)</f>
        <v>443.17618501912739</v>
      </c>
      <c r="H90" s="25">
        <f t="shared" si="60"/>
        <v>480.89051256897858</v>
      </c>
      <c r="I90" s="25">
        <f t="shared" si="60"/>
        <v>517.24457507621628</v>
      </c>
      <c r="J90" s="25">
        <f t="shared" si="60"/>
        <v>550.77340285259231</v>
      </c>
    </row>
    <row r="91" spans="2:10" x14ac:dyDescent="0.35">
      <c r="B91" s="16" t="s">
        <v>31</v>
      </c>
      <c r="C91" s="3"/>
      <c r="D91" s="31">
        <v>1609</v>
      </c>
      <c r="E91" s="31">
        <v>1431</v>
      </c>
      <c r="F91" s="25">
        <f>-SUM(F$58:F$60)*F29</f>
        <v>1719.1025979830847</v>
      </c>
      <c r="G91" s="25">
        <f>-SUM(G$58:G$60)*G29</f>
        <v>1828.8507613587897</v>
      </c>
      <c r="H91" s="25">
        <f>-SUM(H$58:H$60)*H29</f>
        <v>1936.1941685736733</v>
      </c>
      <c r="I91" s="25">
        <f>-SUM(I$58:I$60)*I29</f>
        <v>2039.3584366862278</v>
      </c>
      <c r="J91" s="25">
        <f>-SUM(J$58:J$60)*J29</f>
        <v>2132.2997150337674</v>
      </c>
    </row>
    <row r="92" spans="2:10" x14ac:dyDescent="0.35">
      <c r="B92" s="17" t="s">
        <v>32</v>
      </c>
      <c r="D92" s="26">
        <f>SUM(D86:D91)</f>
        <v>13911</v>
      </c>
      <c r="E92" s="26">
        <f>SUM(E86:E91)</f>
        <v>15263</v>
      </c>
      <c r="F92" s="26">
        <f>SUM(F86:F91)</f>
        <v>16022.782510479465</v>
      </c>
      <c r="G92" s="26">
        <f t="shared" ref="G92:J92" si="61">SUM(G86:G91)</f>
        <v>16456.084274902201</v>
      </c>
      <c r="H92" s="26">
        <f t="shared" si="61"/>
        <v>16873.137778038199</v>
      </c>
      <c r="I92" s="26">
        <f t="shared" si="61"/>
        <v>17261.936981915213</v>
      </c>
      <c r="J92" s="26">
        <f t="shared" si="61"/>
        <v>17590.548328479752</v>
      </c>
    </row>
    <row r="94" spans="2:10" x14ac:dyDescent="0.35">
      <c r="B94" s="16" t="s">
        <v>33</v>
      </c>
      <c r="D94" s="31">
        <v>-3862</v>
      </c>
      <c r="E94" s="31">
        <v>-3625</v>
      </c>
      <c r="F94" s="25">
        <f>E94+F104+F118+F119+F121+F124</f>
        <v>-4266.3280456559914</v>
      </c>
      <c r="G94" s="25">
        <f t="shared" ref="G94:J94" si="62">F94+G104+G118+G119+G121+G124</f>
        <v>-4357.8625275747027</v>
      </c>
      <c r="H94" s="25">
        <f t="shared" si="62"/>
        <v>-4445.6442089847251</v>
      </c>
      <c r="I94" s="25">
        <f t="shared" si="62"/>
        <v>-4525.5505676999956</v>
      </c>
      <c r="J94" s="25">
        <f t="shared" si="62"/>
        <v>-4582.06058002182</v>
      </c>
    </row>
    <row r="95" spans="2:10" x14ac:dyDescent="0.35">
      <c r="B95" s="16" t="s">
        <v>34</v>
      </c>
      <c r="C95" s="3"/>
      <c r="D95" s="31">
        <v>661</v>
      </c>
      <c r="E95" s="31">
        <v>641</v>
      </c>
      <c r="F95" s="25">
        <f>E95+F105+F120</f>
        <v>643.09316059083096</v>
      </c>
      <c r="G95" s="25">
        <f t="shared" ref="G95:J95" si="63">F95+G105+G120</f>
        <v>645.30465250159455</v>
      </c>
      <c r="H95" s="25">
        <f t="shared" si="63"/>
        <v>647.67898920509504</v>
      </c>
      <c r="I95" s="25">
        <f t="shared" si="63"/>
        <v>650.17660685155442</v>
      </c>
      <c r="J95" s="25">
        <f t="shared" si="63"/>
        <v>652.84136728109672</v>
      </c>
    </row>
    <row r="96" spans="2:10" x14ac:dyDescent="0.35">
      <c r="B96" s="17" t="s">
        <v>35</v>
      </c>
      <c r="D96" s="28">
        <f>SUM(D94:D95)</f>
        <v>-3201</v>
      </c>
      <c r="E96" s="28">
        <f>SUM(E94:E95)</f>
        <v>-2984</v>
      </c>
      <c r="F96" s="28">
        <f>SUM(F94:F95)</f>
        <v>-3623.2348850651606</v>
      </c>
      <c r="G96" s="28">
        <f t="shared" ref="G96:J96" si="64">SUM(G94:G95)</f>
        <v>-3712.5578750731083</v>
      </c>
      <c r="H96" s="28">
        <f t="shared" si="64"/>
        <v>-3797.9652197796299</v>
      </c>
      <c r="I96" s="28">
        <f t="shared" si="64"/>
        <v>-3875.3739608484411</v>
      </c>
      <c r="J96" s="28">
        <f t="shared" si="64"/>
        <v>-3929.2192127407234</v>
      </c>
    </row>
    <row r="98" spans="2:10" x14ac:dyDescent="0.35">
      <c r="B98" s="18" t="s">
        <v>36</v>
      </c>
      <c r="D98" s="29">
        <f>D92+D96</f>
        <v>10710</v>
      </c>
      <c r="E98" s="29">
        <f>E92+E96</f>
        <v>12279</v>
      </c>
      <c r="F98" s="29">
        <f>F92+F96</f>
        <v>12399.547625414303</v>
      </c>
      <c r="G98" s="29">
        <f t="shared" ref="G98:J98" si="65">G92+G96</f>
        <v>12743.526399829094</v>
      </c>
      <c r="H98" s="29">
        <f t="shared" si="65"/>
        <v>13075.17255825857</v>
      </c>
      <c r="I98" s="29">
        <f t="shared" si="65"/>
        <v>13386.563021066771</v>
      </c>
      <c r="J98" s="29">
        <f t="shared" si="65"/>
        <v>13661.329115739029</v>
      </c>
    </row>
    <row r="100" spans="2:10" x14ac:dyDescent="0.35">
      <c r="B100" s="15" t="s">
        <v>37</v>
      </c>
      <c r="D100" s="21">
        <f>D83-D98</f>
        <v>0</v>
      </c>
      <c r="E100" s="21">
        <f>E83-E98</f>
        <v>0</v>
      </c>
      <c r="F100" s="21">
        <f>F83-F98</f>
        <v>0</v>
      </c>
      <c r="G100" s="21">
        <f t="shared" ref="G100:J100" si="66">G83-G98</f>
        <v>0</v>
      </c>
      <c r="H100" s="21">
        <f t="shared" si="66"/>
        <v>0</v>
      </c>
      <c r="I100" s="21">
        <f t="shared" si="66"/>
        <v>0</v>
      </c>
      <c r="J100" s="21">
        <f t="shared" si="66"/>
        <v>0</v>
      </c>
    </row>
    <row r="102" spans="2:10" x14ac:dyDescent="0.35">
      <c r="B102" s="4" t="s">
        <v>38</v>
      </c>
      <c r="C102" s="5">
        <f>$C$52</f>
        <v>43830</v>
      </c>
      <c r="D102" s="5">
        <f>$D$52</f>
        <v>44196</v>
      </c>
      <c r="E102" s="5">
        <f>$E$52</f>
        <v>44561</v>
      </c>
      <c r="F102" s="5">
        <f>$F$52</f>
        <v>44926</v>
      </c>
      <c r="G102" s="5">
        <f>$G$52</f>
        <v>45291</v>
      </c>
      <c r="H102" s="5">
        <f>$H$52</f>
        <v>45657</v>
      </c>
      <c r="I102" s="5">
        <f>$I$52</f>
        <v>46022</v>
      </c>
      <c r="J102" s="5">
        <f>$J$52</f>
        <v>46387</v>
      </c>
    </row>
    <row r="103" spans="2:10" x14ac:dyDescent="0.35">
      <c r="B103" s="18" t="s">
        <v>39</v>
      </c>
    </row>
    <row r="104" spans="2:10" x14ac:dyDescent="0.35">
      <c r="B104" s="19" t="s">
        <v>15</v>
      </c>
      <c r="C104" s="21">
        <f>C72</f>
        <v>1116</v>
      </c>
      <c r="D104" s="21">
        <f t="shared" ref="D104:E104" si="67">D72</f>
        <v>906</v>
      </c>
      <c r="E104" s="21">
        <f t="shared" si="67"/>
        <v>1246</v>
      </c>
      <c r="F104" s="21">
        <f>F72</f>
        <v>1176.3526246579986</v>
      </c>
      <c r="G104" s="21">
        <f t="shared" ref="G104:J104" si="68">G72</f>
        <v>1242.8546213952477</v>
      </c>
      <c r="H104" s="21">
        <f t="shared" si="68"/>
        <v>1334.37311270796</v>
      </c>
      <c r="I104" s="21">
        <f t="shared" si="68"/>
        <v>1403.6567890083859</v>
      </c>
      <c r="J104" s="21">
        <f t="shared" si="68"/>
        <v>1497.5907434471835</v>
      </c>
    </row>
    <row r="105" spans="2:10" x14ac:dyDescent="0.35">
      <c r="B105" s="20" t="s">
        <v>40</v>
      </c>
      <c r="C105" s="25">
        <f>-C71</f>
        <v>151</v>
      </c>
      <c r="D105" s="25">
        <f t="shared" ref="D105:F105" si="69">-D71</f>
        <v>150</v>
      </c>
      <c r="E105" s="25">
        <f t="shared" si="69"/>
        <v>174</v>
      </c>
      <c r="F105" s="25">
        <f t="shared" si="69"/>
        <v>172.55177385633664</v>
      </c>
      <c r="G105" s="25">
        <f t="shared" ref="G105:J105" si="70">-G71</f>
        <v>182.30653383346234</v>
      </c>
      <c r="H105" s="25">
        <f t="shared" si="70"/>
        <v>195.7308061865379</v>
      </c>
      <c r="I105" s="25">
        <f t="shared" si="70"/>
        <v>205.89359325763613</v>
      </c>
      <c r="J105" s="25">
        <f t="shared" si="70"/>
        <v>219.67217471697288</v>
      </c>
    </row>
    <row r="106" spans="2:10" x14ac:dyDescent="0.35">
      <c r="B106" s="20" t="s">
        <v>41</v>
      </c>
      <c r="C106" s="31">
        <v>180</v>
      </c>
      <c r="D106" s="31">
        <v>191</v>
      </c>
      <c r="E106" s="31">
        <v>203</v>
      </c>
      <c r="F106" s="25">
        <f>F56*F32</f>
        <v>217.03360260120607</v>
      </c>
      <c r="G106" s="25">
        <f>G56*G32</f>
        <v>230.94568001055515</v>
      </c>
      <c r="H106" s="25">
        <f>H56*H32</f>
        <v>244.70166330275376</v>
      </c>
      <c r="I106" s="25">
        <f>I56*I32</f>
        <v>257.96150137867033</v>
      </c>
      <c r="J106" s="25">
        <f>J56*J32</f>
        <v>270.19085888449325</v>
      </c>
    </row>
    <row r="107" spans="2:10" x14ac:dyDescent="0.35">
      <c r="B107" s="20" t="s">
        <v>42</v>
      </c>
      <c r="C107" s="31">
        <v>54</v>
      </c>
      <c r="D107" s="31">
        <v>156</v>
      </c>
      <c r="E107" s="31">
        <v>-33</v>
      </c>
      <c r="F107" s="25">
        <f>F56*F33</f>
        <v>71.031107918261227</v>
      </c>
      <c r="G107" s="25">
        <f>G56*G33</f>
        <v>75.584275077571832</v>
      </c>
      <c r="H107" s="25">
        <f>H56*H33</f>
        <v>80.086355502165617</v>
      </c>
      <c r="I107" s="25">
        <f>I56*I33</f>
        <v>84.426056719215168</v>
      </c>
      <c r="J107" s="25">
        <f>J56*J33</f>
        <v>88.428500591297293</v>
      </c>
    </row>
    <row r="108" spans="2:10" x14ac:dyDescent="0.35">
      <c r="B108" s="20" t="s">
        <v>43</v>
      </c>
      <c r="C108" s="31">
        <v>-32</v>
      </c>
      <c r="D108" s="31">
        <v>77</v>
      </c>
      <c r="E108" s="31">
        <v>160</v>
      </c>
      <c r="F108" s="25">
        <f>E78-F78+E79-F79+E81-F81+SUM(F86:F88)-SUM(E86:E88)+SUM(F90:F91)-SUM(E90:E91)</f>
        <v>383.09065907221293</v>
      </c>
      <c r="G108" s="25">
        <f t="shared" ref="G108:J108" si="71">F78-G78+F79-G79+F81-G81+SUM(G86:G88)-SUM(F86:F88)+SUM(G90:G91)-SUM(F90:F91)</f>
        <v>206.61854861916754</v>
      </c>
      <c r="H108" s="25">
        <f t="shared" si="71"/>
        <v>199.63982701208442</v>
      </c>
      <c r="I108" s="25">
        <f t="shared" si="71"/>
        <v>191.21787924731234</v>
      </c>
      <c r="J108" s="25">
        <f t="shared" si="71"/>
        <v>167.59707318052187</v>
      </c>
    </row>
    <row r="109" spans="2:10" x14ac:dyDescent="0.35">
      <c r="B109" s="17" t="s">
        <v>39</v>
      </c>
      <c r="C109" s="26">
        <f>SUM(C104:C108)</f>
        <v>1469</v>
      </c>
      <c r="D109" s="26">
        <f t="shared" ref="D109:E109" si="72">SUM(D104:D108)</f>
        <v>1480</v>
      </c>
      <c r="E109" s="26">
        <f t="shared" si="72"/>
        <v>1750</v>
      </c>
      <c r="F109" s="26">
        <f>SUM(F104:F108)</f>
        <v>2020.0597681060153</v>
      </c>
      <c r="G109" s="26">
        <f t="shared" ref="G109:J109" si="73">SUM(G104:G108)</f>
        <v>1938.3096589360046</v>
      </c>
      <c r="H109" s="26">
        <f t="shared" si="73"/>
        <v>2054.5317647115016</v>
      </c>
      <c r="I109" s="26">
        <f t="shared" si="73"/>
        <v>2143.1558196112201</v>
      </c>
      <c r="J109" s="26">
        <f t="shared" si="73"/>
        <v>2243.4793508204689</v>
      </c>
    </row>
    <row r="110" spans="2:10" x14ac:dyDescent="0.35">
      <c r="C110" s="30"/>
      <c r="D110" s="30"/>
      <c r="E110" s="30"/>
      <c r="F110" s="25">
        <f>F109+F114</f>
        <v>1761.332641552897</v>
      </c>
      <c r="G110" s="25">
        <f t="shared" ref="G110:H110" si="74">G109+G114</f>
        <v>1667.8054343843755</v>
      </c>
      <c r="H110" s="25">
        <f t="shared" si="74"/>
        <v>1772.3825817161228</v>
      </c>
      <c r="I110" s="30"/>
      <c r="J110" s="30"/>
    </row>
    <row r="111" spans="2:10" x14ac:dyDescent="0.35">
      <c r="B111" s="18" t="s">
        <v>44</v>
      </c>
      <c r="F111" s="2"/>
    </row>
    <row r="112" spans="2:10" x14ac:dyDescent="0.35">
      <c r="B112" s="16" t="s">
        <v>45</v>
      </c>
      <c r="C112" s="31">
        <v>-145</v>
      </c>
      <c r="D112" s="31">
        <v>-183</v>
      </c>
      <c r="E112" s="31">
        <v>-156</v>
      </c>
      <c r="F112" s="25">
        <f>-F56*F31</f>
        <v>-183.72712655311824</v>
      </c>
      <c r="G112" s="25">
        <f>-G56*G31</f>
        <v>-195.50422455162905</v>
      </c>
      <c r="H112" s="25">
        <f>-H56*H31</f>
        <v>-207.14918299537885</v>
      </c>
      <c r="I112" s="25">
        <f>-I56*I31</f>
        <v>-218.37413580936422</v>
      </c>
      <c r="J112" s="25">
        <f>-J56*J31</f>
        <v>-228.72674797267149</v>
      </c>
    </row>
    <row r="113" spans="2:10" x14ac:dyDescent="0.35">
      <c r="B113" s="16" t="s">
        <v>46</v>
      </c>
      <c r="C113" s="31">
        <v>-58</v>
      </c>
      <c r="D113" s="31">
        <v>-170</v>
      </c>
      <c r="E113" s="31">
        <v>67</v>
      </c>
      <c r="F113" s="25">
        <f>F35</f>
        <v>-75</v>
      </c>
      <c r="G113" s="25">
        <f t="shared" ref="G113:J113" si="75">G35</f>
        <v>-75</v>
      </c>
      <c r="H113" s="25">
        <f t="shared" si="75"/>
        <v>-75</v>
      </c>
      <c r="I113" s="25">
        <f t="shared" si="75"/>
        <v>-75</v>
      </c>
      <c r="J113" s="25">
        <f t="shared" si="75"/>
        <v>-75</v>
      </c>
    </row>
    <row r="114" spans="2:10" x14ac:dyDescent="0.35">
      <c r="B114" s="17" t="s">
        <v>44</v>
      </c>
      <c r="C114" s="26">
        <f>SUM(C112:C113)</f>
        <v>-203</v>
      </c>
      <c r="D114" s="26">
        <f t="shared" ref="D114:E114" si="76">SUM(D112:D113)</f>
        <v>-353</v>
      </c>
      <c r="E114" s="26">
        <f t="shared" si="76"/>
        <v>-89</v>
      </c>
      <c r="F114" s="26">
        <f>SUM(F112:F113)</f>
        <v>-258.72712655311824</v>
      </c>
      <c r="G114" s="26">
        <f t="shared" ref="G114:J114" si="77">SUM(G112:G113)</f>
        <v>-270.50422455162902</v>
      </c>
      <c r="H114" s="26">
        <f t="shared" si="77"/>
        <v>-282.14918299537885</v>
      </c>
      <c r="I114" s="26">
        <f t="shared" si="77"/>
        <v>-293.37413580936425</v>
      </c>
      <c r="J114" s="26">
        <f t="shared" si="77"/>
        <v>-303.72674797267149</v>
      </c>
    </row>
    <row r="116" spans="2:10" x14ac:dyDescent="0.35">
      <c r="B116" s="18" t="s">
        <v>47</v>
      </c>
    </row>
    <row r="117" spans="2:10" x14ac:dyDescent="0.35">
      <c r="B117" s="16" t="s">
        <v>48</v>
      </c>
      <c r="C117" s="31">
        <v>6</v>
      </c>
      <c r="D117" s="31">
        <v>5947</v>
      </c>
      <c r="E117" s="31">
        <v>1375</v>
      </c>
      <c r="F117" s="25">
        <f>F44</f>
        <v>-248.19335797340153</v>
      </c>
      <c r="G117" s="25">
        <f t="shared" ref="G117:J117" si="78">G44</f>
        <v>-153.32128914771801</v>
      </c>
      <c r="H117" s="25">
        <f t="shared" si="78"/>
        <v>-156.87131811510352</v>
      </c>
      <c r="I117" s="25">
        <f t="shared" si="78"/>
        <v>-162.82256046702352</v>
      </c>
      <c r="J117" s="25">
        <f t="shared" si="78"/>
        <v>-168.64443279135639</v>
      </c>
    </row>
    <row r="118" spans="2:10" x14ac:dyDescent="0.35">
      <c r="B118" s="16" t="s">
        <v>49</v>
      </c>
      <c r="C118" s="31">
        <v>0</v>
      </c>
      <c r="D118" s="31">
        <v>-260</v>
      </c>
      <c r="E118" s="31">
        <v>-393</v>
      </c>
      <c r="F118" s="25">
        <f>-F72*F45</f>
        <v>-411.72341863029948</v>
      </c>
      <c r="G118" s="25">
        <f t="shared" ref="G118:J118" si="79">-G72*G45</f>
        <v>-466.07048302321789</v>
      </c>
      <c r="H118" s="25">
        <f t="shared" si="79"/>
        <v>-533.74924508318406</v>
      </c>
      <c r="I118" s="25">
        <f t="shared" si="79"/>
        <v>-561.46271560335435</v>
      </c>
      <c r="J118" s="25">
        <f t="shared" si="79"/>
        <v>-599.03629737887343</v>
      </c>
    </row>
    <row r="119" spans="2:10" x14ac:dyDescent="0.35">
      <c r="B119" s="16" t="s">
        <v>50</v>
      </c>
      <c r="C119" s="31">
        <v>0</v>
      </c>
      <c r="D119" s="31">
        <v>0</v>
      </c>
      <c r="E119" s="31">
        <v>-725</v>
      </c>
      <c r="F119" s="25">
        <f>F46</f>
        <v>-1406.429028515942</v>
      </c>
      <c r="G119" s="25">
        <f t="shared" ref="G119:J119" si="80">G46</f>
        <v>-868.82063850373538</v>
      </c>
      <c r="H119" s="25">
        <f t="shared" si="80"/>
        <v>-888.93746931891997</v>
      </c>
      <c r="I119" s="25">
        <f t="shared" si="80"/>
        <v>-922.66117597979996</v>
      </c>
      <c r="J119" s="25">
        <f t="shared" si="80"/>
        <v>-955.65178581768623</v>
      </c>
    </row>
    <row r="120" spans="2:10" x14ac:dyDescent="0.35">
      <c r="B120" s="16" t="s">
        <v>51</v>
      </c>
      <c r="C120" s="31">
        <v>-163</v>
      </c>
      <c r="D120" s="31">
        <v>-149</v>
      </c>
      <c r="E120" s="31">
        <v>-155</v>
      </c>
      <c r="F120" s="25">
        <f>-F105*F47</f>
        <v>-170.45861326550573</v>
      </c>
      <c r="G120" s="25">
        <f t="shared" ref="G120:J120" si="81">-G105*G47</f>
        <v>-180.09504192269881</v>
      </c>
      <c r="H120" s="25">
        <f t="shared" si="81"/>
        <v>-193.35646948303736</v>
      </c>
      <c r="I120" s="25">
        <f t="shared" si="81"/>
        <v>-203.39597561117677</v>
      </c>
      <c r="J120" s="25">
        <f t="shared" si="81"/>
        <v>-217.00741428743061</v>
      </c>
    </row>
    <row r="121" spans="2:10" x14ac:dyDescent="0.35">
      <c r="B121" s="16" t="s">
        <v>52</v>
      </c>
      <c r="C121" s="31">
        <v>-976</v>
      </c>
      <c r="D121" s="31">
        <v>-6382</v>
      </c>
      <c r="E121" s="31">
        <v>-44</v>
      </c>
      <c r="F121" s="25">
        <f>MAX(F117,0)*F49</f>
        <v>0</v>
      </c>
      <c r="G121" s="25">
        <f t="shared" ref="G121:J121" si="82">MAX(G117,0)*G49</f>
        <v>0</v>
      </c>
      <c r="H121" s="25">
        <f t="shared" si="82"/>
        <v>0</v>
      </c>
      <c r="I121" s="25">
        <f t="shared" si="82"/>
        <v>0</v>
      </c>
      <c r="J121" s="25">
        <f t="shared" si="82"/>
        <v>0</v>
      </c>
    </row>
    <row r="122" spans="2:10" x14ac:dyDescent="0.35">
      <c r="B122" s="17" t="s">
        <v>47</v>
      </c>
      <c r="C122" s="26">
        <f>SUM(C117:C121)</f>
        <v>-1133</v>
      </c>
      <c r="D122" s="26">
        <f t="shared" ref="D122:F122" si="83">SUM(D117:D121)</f>
        <v>-844</v>
      </c>
      <c r="E122" s="26">
        <f t="shared" si="83"/>
        <v>58</v>
      </c>
      <c r="F122" s="26">
        <f t="shared" si="83"/>
        <v>-2236.8044183851489</v>
      </c>
      <c r="G122" s="26">
        <f t="shared" ref="G122" si="84">SUM(G117:G121)</f>
        <v>-1668.30745259737</v>
      </c>
      <c r="H122" s="26">
        <f t="shared" ref="H122" si="85">SUM(H117:H121)</f>
        <v>-1772.9145020002447</v>
      </c>
      <c r="I122" s="26">
        <f t="shared" ref="I122" si="86">SUM(I117:I121)</f>
        <v>-1850.3424276613546</v>
      </c>
      <c r="J122" s="26">
        <f t="shared" ref="J122" si="87">SUM(J117:J121)</f>
        <v>-1940.3399302753464</v>
      </c>
    </row>
    <row r="124" spans="2:10" x14ac:dyDescent="0.35">
      <c r="B124" s="15" t="s">
        <v>53</v>
      </c>
      <c r="C124" s="31">
        <v>-20</v>
      </c>
      <c r="D124" s="31">
        <v>59</v>
      </c>
      <c r="E124" s="31">
        <v>-43</v>
      </c>
      <c r="F124" s="25">
        <f>F56*F50</f>
        <v>0.4717768322516428</v>
      </c>
      <c r="G124" s="25">
        <f t="shared" ref="G124:J124" si="88">G56*G50</f>
        <v>0.50201821299434024</v>
      </c>
      <c r="H124" s="25">
        <f t="shared" si="88"/>
        <v>0.531920284122122</v>
      </c>
      <c r="I124" s="25">
        <f t="shared" si="88"/>
        <v>0.56074385949777628</v>
      </c>
      <c r="J124" s="25">
        <f t="shared" si="88"/>
        <v>0.58732742755092848</v>
      </c>
    </row>
    <row r="126" spans="2:10" x14ac:dyDescent="0.35">
      <c r="B126" s="18" t="s">
        <v>54</v>
      </c>
      <c r="C126" s="27">
        <f>C109+C114+C122+C124</f>
        <v>113</v>
      </c>
      <c r="D126" s="27">
        <f t="shared" ref="D126:F126" si="89">D109+D114+D122+D124</f>
        <v>342</v>
      </c>
      <c r="E126" s="27">
        <f t="shared" si="89"/>
        <v>1676</v>
      </c>
      <c r="F126" s="27">
        <f t="shared" si="89"/>
        <v>-475.00000000000023</v>
      </c>
      <c r="G126" s="27">
        <f t="shared" ref="G126:J126" si="90">G109+G114+G122+G124</f>
        <v>-1.312283615106935E-13</v>
      </c>
      <c r="H126" s="27">
        <f t="shared" si="90"/>
        <v>1.6986412276764895E-13</v>
      </c>
      <c r="I126" s="27">
        <f t="shared" si="90"/>
        <v>-1.0944578576754793E-12</v>
      </c>
      <c r="J126" s="27">
        <f t="shared" si="90"/>
        <v>1.8299806114896455E-12</v>
      </c>
    </row>
  </sheetData>
  <pageMargins left="0.7" right="0.7" top="0.75" bottom="0.75" header="0.3" footer="0.3"/>
  <ignoredErrors>
    <ignoredError sqref="D23:E26" formulaRange="1"/>
    <ignoredError sqref="F118:J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DeChesare</dc:creator>
  <cp:lastModifiedBy>shreya singh</cp:lastModifiedBy>
  <dcterms:created xsi:type="dcterms:W3CDTF">2022-10-24T18:45:51Z</dcterms:created>
  <dcterms:modified xsi:type="dcterms:W3CDTF">2025-06-10T09:41:34Z</dcterms:modified>
</cp:coreProperties>
</file>