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ree\Downloads\Projects I Like\Completed\Excel Projects\Manufacturing+Downtime\"/>
    </mc:Choice>
  </mc:AlternateContent>
  <xr:revisionPtr revIDLastSave="0" documentId="13_ncr:1_{66EBFC66-8A63-4E18-A4F8-4AEA8A4CEAA4}" xr6:coauthVersionLast="47" xr6:coauthVersionMax="47" xr10:uidLastSave="{00000000-0000-0000-0000-000000000000}"/>
  <bookViews>
    <workbookView xWindow="-108" yWindow="-108" windowWidth="23256" windowHeight="12456" tabRatio="432" xr2:uid="{8FF62ED8-A67E-423F-8325-F23DB684777C}"/>
  </bookViews>
  <sheets>
    <sheet name="Final Report" sheetId="9" r:id="rId1"/>
    <sheet name="Line productivity" sheetId="1" r:id="rId2"/>
    <sheet name="Products" sheetId="8" r:id="rId3"/>
    <sheet name="Downtime factors" sheetId="3" r:id="rId4"/>
    <sheet name="Line downtime" sheetId="2" r:id="rId5"/>
  </sheets>
  <definedNames>
    <definedName name="_xlnm._FilterDatabase" localSheetId="3" hidden="1">'Downtime factors'!$A$1:$C$13</definedName>
    <definedName name="_xlnm._FilterDatabase" localSheetId="1" hidden="1">'Line productivity'!$A$1:$F$39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9" i="9" l="1" a="1"/>
  <c r="E29" i="9" s="1"/>
  <c r="F29" i="9" a="1"/>
  <c r="F29" i="9" s="1"/>
  <c r="G29" i="9" a="1"/>
  <c r="G29" i="9" s="1"/>
  <c r="E30" i="9" a="1"/>
  <c r="E30" i="9" s="1"/>
  <c r="F30" i="9" a="1"/>
  <c r="F30" i="9" s="1"/>
  <c r="G30" i="9" a="1"/>
  <c r="G30" i="9" s="1"/>
  <c r="E31" i="9" a="1"/>
  <c r="E31" i="9" s="1"/>
  <c r="F31" i="9" a="1"/>
  <c r="F31" i="9" s="1"/>
  <c r="G31" i="9" a="1"/>
  <c r="G31" i="9" s="1"/>
  <c r="E32" i="9" a="1"/>
  <c r="E32" i="9" s="1"/>
  <c r="F32" i="9" a="1"/>
  <c r="F32" i="9" s="1"/>
  <c r="G32" i="9" a="1"/>
  <c r="G32" i="9" s="1"/>
  <c r="D29" i="9" a="1"/>
  <c r="D29" i="9" s="1"/>
  <c r="D30" i="9" a="1"/>
  <c r="D30" i="9" s="1"/>
  <c r="D31" i="9" a="1"/>
  <c r="D31" i="9" s="1"/>
  <c r="D32" i="9" a="1"/>
  <c r="D32" i="9" s="1"/>
  <c r="C30" i="9" a="1"/>
  <c r="C30" i="9" s="1"/>
  <c r="C31" i="9" a="1"/>
  <c r="C31" i="9" s="1"/>
  <c r="C32" i="9" a="1"/>
  <c r="C32" i="9" s="1"/>
  <c r="C29" i="9" a="1"/>
  <c r="C29" i="9" s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3" i="2"/>
  <c r="E2" i="3"/>
  <c r="E3" i="3"/>
  <c r="E4" i="3"/>
  <c r="E5" i="3"/>
  <c r="E6" i="3"/>
  <c r="E7" i="3"/>
  <c r="E8" i="3"/>
  <c r="E9" i="3"/>
  <c r="E10" i="3"/>
  <c r="E11" i="3"/>
  <c r="E12" i="3"/>
  <c r="E13" i="3"/>
  <c r="Q3" i="1"/>
  <c r="Q4" i="1"/>
  <c r="Q5" i="1"/>
  <c r="Q2" i="1"/>
  <c r="M9" i="1"/>
  <c r="P3" i="1"/>
  <c r="P4" i="1"/>
  <c r="P5" i="1"/>
  <c r="P2" i="1"/>
  <c r="M8" i="1"/>
  <c r="L9" i="1"/>
  <c r="M7" i="1"/>
  <c r="N5" i="1"/>
  <c r="O5" i="1" s="1"/>
  <c r="N2" i="1"/>
  <c r="N3" i="1"/>
  <c r="N4" i="1"/>
  <c r="O4" i="1" s="1"/>
  <c r="M2" i="1"/>
  <c r="M3" i="1"/>
  <c r="M4" i="1"/>
  <c r="M5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O3" i="1" l="1"/>
  <c r="O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<sst xmlns="http://schemas.openxmlformats.org/spreadsheetml/2006/main" count="159" uniqueCount="53">
  <si>
    <t>Date</t>
  </si>
  <si>
    <t>Product</t>
  </si>
  <si>
    <t>Batch</t>
  </si>
  <si>
    <t>Operator</t>
  </si>
  <si>
    <t>Start Time</t>
  </si>
  <si>
    <t>End Time</t>
  </si>
  <si>
    <t>Factor</t>
  </si>
  <si>
    <t>Operator Error</t>
  </si>
  <si>
    <t>Batch change</t>
  </si>
  <si>
    <t>Machine adjustment</t>
  </si>
  <si>
    <t>Product spill</t>
  </si>
  <si>
    <t>Label switch</t>
  </si>
  <si>
    <t>Machine failure</t>
  </si>
  <si>
    <t>Batch coding error</t>
  </si>
  <si>
    <t>Inventory shortage</t>
  </si>
  <si>
    <t>Conveyor belt jam</t>
  </si>
  <si>
    <t>Other</t>
  </si>
  <si>
    <t>Emergency stop</t>
  </si>
  <si>
    <t>Calibration error</t>
  </si>
  <si>
    <t>Labeling error</t>
  </si>
  <si>
    <t>No</t>
  </si>
  <si>
    <t>Yes</t>
  </si>
  <si>
    <t>Description</t>
  </si>
  <si>
    <t>Downtime factor</t>
  </si>
  <si>
    <t>OR-600</t>
  </si>
  <si>
    <t>LE-600</t>
  </si>
  <si>
    <t>CO-600</t>
  </si>
  <si>
    <t>DC-600</t>
  </si>
  <si>
    <t>RB-600</t>
  </si>
  <si>
    <t>CO-2L</t>
  </si>
  <si>
    <t>Flavor</t>
  </si>
  <si>
    <t>Size</t>
  </si>
  <si>
    <t>Orange</t>
  </si>
  <si>
    <t>Lemon lime</t>
  </si>
  <si>
    <t>Cola</t>
  </si>
  <si>
    <t>Diet Cola</t>
  </si>
  <si>
    <t>Root Beer</t>
  </si>
  <si>
    <t>2 L</t>
  </si>
  <si>
    <t>600 ml</t>
  </si>
  <si>
    <t>Min batch time</t>
  </si>
  <si>
    <t>Charlie</t>
  </si>
  <si>
    <t>Dee</t>
  </si>
  <si>
    <t>Dennis</t>
  </si>
  <si>
    <t>Mac</t>
  </si>
  <si>
    <t>Batch Time</t>
  </si>
  <si>
    <t>Min Batch Time</t>
  </si>
  <si>
    <t>Efficiency</t>
  </si>
  <si>
    <t>Top Operator</t>
  </si>
  <si>
    <t>Average Efficiency:</t>
  </si>
  <si>
    <t>Top Operator:</t>
  </si>
  <si>
    <t>Bellow Avg Operators</t>
  </si>
  <si>
    <t>Downtime</t>
  </si>
  <si>
    <t>Pareto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</si>
</sst>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.5"/>
      <color theme="1"/>
      <name val="Aptos Narrow"/>
      <family val="2"/>
      <scheme val="minor"/>
    </font>
    <font>
      <sz val="11.5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8">
    <xf numFmtId="0" fontId="0" fillId="0" borderId="0" xfId="0"/>
    <xf numFmtId="164" fontId="0" fillId="0" borderId="0" xfId="0" applyNumberFormat="1"/>
    <xf numFmtId="0" fontId="1" fillId="2" borderId="0" xfId="0" applyFont="1" applyFill="1"/>
    <xf numFmtId="165" fontId="0" fillId="0" borderId="0" xfId="0" applyNumberFormat="1"/>
    <xf numFmtId="1" fontId="1" fillId="2" borderId="0" xfId="0" applyNumberFormat="1" applyFont="1" applyFill="1"/>
    <xf numFmtId="1" fontId="0" fillId="0" borderId="0" xfId="0" applyNumberFormat="1"/>
    <xf numFmtId="0" fontId="0" fillId="3" borderId="0" xfId="0" applyFill="1"/>
    <xf numFmtId="9" fontId="0" fillId="0" borderId="0" xfId="1" applyFont="1"/>
    <xf numFmtId="9" fontId="0" fillId="0" borderId="0" xfId="0" applyNumberFormat="1"/>
    <xf numFmtId="0" fontId="0" fillId="0" borderId="0" xfId="0" applyAlignment="1">
      <alignment horizontal="right"/>
    </xf>
    <xf numFmtId="0" fontId="1" fillId="4" borderId="0" xfId="0" applyFont="1" applyFill="1"/>
    <xf numFmtId="0" fontId="1" fillId="3" borderId="0" xfId="0" applyFont="1" applyFill="1" applyAlignment="1">
      <alignment horizontal="right"/>
    </xf>
    <xf numFmtId="0" fontId="1" fillId="3" borderId="0" xfId="0" applyFont="1" applyFill="1"/>
    <xf numFmtId="9" fontId="0" fillId="3" borderId="0" xfId="1" applyFont="1" applyFill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10"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3" tint="0.89999084444715716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3" tint="0.89999084444715716"/>
        </patternFill>
      </fill>
    </dxf>
    <dxf>
      <numFmt numFmtId="1" formatCode="0"/>
    </dxf>
    <dxf>
      <numFmt numFmtId="1" formatCode="0"/>
    </dxf>
    <dxf>
      <numFmt numFmtId="165" formatCode="hh:mm:ss"/>
    </dxf>
    <dxf>
      <numFmt numFmtId="165" formatCode="hh:mm:ss"/>
    </dxf>
    <dxf>
      <numFmt numFmtId="164" formatCode="yyyy\-mm\-dd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3" tint="0.89999084444715716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23/09/relationships/Python" Target="python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AA3-4F14-ACD7-F6DFE5192A74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AA3-4F14-ACD7-F6DFE5192A74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AA3-4F14-ACD7-F6DFE5192A74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AA3-4F14-ACD7-F6DFE5192A74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4AA3-4F14-ACD7-F6DFE5192A74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4AA3-4F14-ACD7-F6DFE5192A74}"/>
              </c:ext>
            </c:extLst>
          </c:dPt>
          <c:dLbls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AA3-4F14-ACD7-F6DFE5192A74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AA3-4F14-ACD7-F6DFE5192A74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AA3-4F14-ACD7-F6DFE5192A74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AA3-4F14-ACD7-F6DFE5192A74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4AA3-4F14-ACD7-F6DFE5192A74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4AA3-4F14-ACD7-F6DFE5192A7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'Downtime factors'!$B$2:$B$13</c:f>
              <c:strCache>
                <c:ptCount val="12"/>
                <c:pt idx="0">
                  <c:v>Machine adjustment</c:v>
                </c:pt>
                <c:pt idx="1">
                  <c:v>Machine failure</c:v>
                </c:pt>
                <c:pt idx="2">
                  <c:v>Inventory shortage</c:v>
                </c:pt>
                <c:pt idx="3">
                  <c:v>Batch change</c:v>
                </c:pt>
                <c:pt idx="4">
                  <c:v>Batch coding error</c:v>
                </c:pt>
                <c:pt idx="5">
                  <c:v>Other</c:v>
                </c:pt>
                <c:pt idx="6">
                  <c:v>Product spill</c:v>
                </c:pt>
                <c:pt idx="7">
                  <c:v>Calibration error</c:v>
                </c:pt>
                <c:pt idx="8">
                  <c:v>Labeling error</c:v>
                </c:pt>
                <c:pt idx="9">
                  <c:v>Label switch</c:v>
                </c:pt>
                <c:pt idx="10">
                  <c:v>Conveyor belt jam</c:v>
                </c:pt>
                <c:pt idx="11">
                  <c:v>Emergency stop</c:v>
                </c:pt>
              </c:strCache>
            </c:strRef>
          </c:cat>
          <c:val>
            <c:numRef>
              <c:f>'Downtime factors'!$D$2:$D$13</c:f>
              <c:numCache>
                <c:formatCode>General</c:formatCode>
                <c:ptCount val="12"/>
                <c:pt idx="0">
                  <c:v>332</c:v>
                </c:pt>
                <c:pt idx="1">
                  <c:v>254</c:v>
                </c:pt>
                <c:pt idx="2">
                  <c:v>225</c:v>
                </c:pt>
                <c:pt idx="3">
                  <c:v>160</c:v>
                </c:pt>
                <c:pt idx="4">
                  <c:v>145</c:v>
                </c:pt>
                <c:pt idx="5">
                  <c:v>74</c:v>
                </c:pt>
                <c:pt idx="6">
                  <c:v>57</c:v>
                </c:pt>
                <c:pt idx="7">
                  <c:v>49</c:v>
                </c:pt>
                <c:pt idx="8">
                  <c:v>42</c:v>
                </c:pt>
                <c:pt idx="9">
                  <c:v>33</c:v>
                </c:pt>
                <c:pt idx="10">
                  <c:v>17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AA3-4F14-ACD7-F6DFE5192A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-27"/>
        <c:axId val="1787602560"/>
        <c:axId val="1787596800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4"/>
            <c:marker>
              <c:symbol val="circle"/>
              <c:size val="6"/>
              <c:spPr>
                <a:solidFill>
                  <a:schemeClr val="bg1"/>
                </a:solidFill>
                <a:ln w="222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4AA3-4F14-ACD7-F6DFE5192A74}"/>
              </c:ext>
            </c:extLst>
          </c:dPt>
          <c:dLbls>
            <c:dLbl>
              <c:idx val="4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4AA3-4F14-ACD7-F6DFE5192A7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'Downtime factors'!$B$2:$B$13</c:f>
              <c:strCache>
                <c:ptCount val="12"/>
                <c:pt idx="0">
                  <c:v>Machine adjustment</c:v>
                </c:pt>
                <c:pt idx="1">
                  <c:v>Machine failure</c:v>
                </c:pt>
                <c:pt idx="2">
                  <c:v>Inventory shortage</c:v>
                </c:pt>
                <c:pt idx="3">
                  <c:v>Batch change</c:v>
                </c:pt>
                <c:pt idx="4">
                  <c:v>Batch coding error</c:v>
                </c:pt>
                <c:pt idx="5">
                  <c:v>Other</c:v>
                </c:pt>
                <c:pt idx="6">
                  <c:v>Product spill</c:v>
                </c:pt>
                <c:pt idx="7">
                  <c:v>Calibration error</c:v>
                </c:pt>
                <c:pt idx="8">
                  <c:v>Labeling error</c:v>
                </c:pt>
                <c:pt idx="9">
                  <c:v>Label switch</c:v>
                </c:pt>
                <c:pt idx="10">
                  <c:v>Conveyor belt jam</c:v>
                </c:pt>
                <c:pt idx="11">
                  <c:v>Emergency stop</c:v>
                </c:pt>
              </c:strCache>
            </c:strRef>
          </c:cat>
          <c:val>
            <c:numRef>
              <c:f>'Downtime factors'!$E$2:$E$13</c:f>
              <c:numCache>
                <c:formatCode>0%</c:formatCode>
                <c:ptCount val="12"/>
                <c:pt idx="0">
                  <c:v>0.23919308357348704</c:v>
                </c:pt>
                <c:pt idx="1">
                  <c:v>0.42219020172910665</c:v>
                </c:pt>
                <c:pt idx="2">
                  <c:v>0.58429394812680113</c:v>
                </c:pt>
                <c:pt idx="3">
                  <c:v>0.69956772334293948</c:v>
                </c:pt>
                <c:pt idx="4">
                  <c:v>0.80403458213256485</c:v>
                </c:pt>
                <c:pt idx="5">
                  <c:v>0.85734870317002887</c:v>
                </c:pt>
                <c:pt idx="6">
                  <c:v>0.89841498559077815</c:v>
                </c:pt>
                <c:pt idx="7">
                  <c:v>0.93371757925072041</c:v>
                </c:pt>
                <c:pt idx="8">
                  <c:v>0.96397694524495681</c:v>
                </c:pt>
                <c:pt idx="9">
                  <c:v>0.98775216138328525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AA3-4F14-ACD7-F6DFE5192A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7615040"/>
        <c:axId val="1787614080"/>
      </c:lineChart>
      <c:catAx>
        <c:axId val="1787602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596800"/>
        <c:crosses val="autoZero"/>
        <c:auto val="1"/>
        <c:lblAlgn val="ctr"/>
        <c:lblOffset val="100"/>
        <c:noMultiLvlLbl val="0"/>
      </c:catAx>
      <c:valAx>
        <c:axId val="17875968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Downtime</a:t>
                </a:r>
              </a:p>
            </c:rich>
          </c:tx>
          <c:layout>
            <c:manualLayout>
              <c:xMode val="edge"/>
              <c:yMode val="edge"/>
              <c:x val="1.5581950561264586E-2"/>
              <c:y val="9.173737513098724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602560"/>
        <c:crosses val="autoZero"/>
        <c:crossBetween val="between"/>
      </c:valAx>
      <c:valAx>
        <c:axId val="1787614080"/>
        <c:scaling>
          <c:orientation val="minMax"/>
          <c:max val="1"/>
        </c:scaling>
        <c:delete val="0"/>
        <c:axPos val="r"/>
        <c:numFmt formatCode="0%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615040"/>
        <c:crosses val="max"/>
        <c:crossBetween val="between"/>
      </c:valAx>
      <c:catAx>
        <c:axId val="178761504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7876140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4024450708522736E-2"/>
          <c:y val="0.13677811550151975"/>
          <c:w val="0.88175714330292598"/>
          <c:h val="0.8074974670719352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'Line productivity'!$O$1</c:f>
              <c:strCache>
                <c:ptCount val="1"/>
                <c:pt idx="0">
                  <c:v>Efficiency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6">
                  <a:lumMod val="75000"/>
                </a:schemeClr>
              </a:solidFill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50E-48E9-A92C-1107904F9CD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productivity'!$L$2:$L$5</c:f>
              <c:strCache>
                <c:ptCount val="4"/>
                <c:pt idx="0">
                  <c:v>Charlie</c:v>
                </c:pt>
                <c:pt idx="1">
                  <c:v>Dee</c:v>
                </c:pt>
                <c:pt idx="2">
                  <c:v>Dennis</c:v>
                </c:pt>
                <c:pt idx="3">
                  <c:v>Mac</c:v>
                </c:pt>
              </c:strCache>
            </c:strRef>
          </c:cat>
          <c:val>
            <c:numRef>
              <c:f>'Line productivity'!$O$2:$O$5</c:f>
              <c:numCache>
                <c:formatCode>0%</c:formatCode>
                <c:ptCount val="4"/>
                <c:pt idx="0">
                  <c:v>0.66839378238341973</c:v>
                </c:pt>
                <c:pt idx="1">
                  <c:v>0.64077669902912626</c:v>
                </c:pt>
                <c:pt idx="2">
                  <c:v>0.63170731707317074</c:v>
                </c:pt>
                <c:pt idx="3">
                  <c:v>0.60941176470588232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0E-48E9-A92C-1107904F9CD2}"/>
            </c:ext>
          </c:extLst>
        </c:ser>
        <c:ser>
          <c:idx val="1"/>
          <c:order val="1"/>
          <c:tx>
            <c:strRef>
              <c:f>'Line productivity'!$P$1</c:f>
              <c:strCache>
                <c:ptCount val="1"/>
                <c:pt idx="0">
                  <c:v>Top Operator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0%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productivity'!$L$2:$L$5</c:f>
              <c:strCache>
                <c:ptCount val="4"/>
                <c:pt idx="0">
                  <c:v>Charlie</c:v>
                </c:pt>
                <c:pt idx="1">
                  <c:v>Dee</c:v>
                </c:pt>
                <c:pt idx="2">
                  <c:v>Dennis</c:v>
                </c:pt>
                <c:pt idx="3">
                  <c:v>Mac</c:v>
                </c:pt>
              </c:strCache>
            </c:strRef>
          </c:cat>
          <c:val>
            <c:numRef>
              <c:f>'Line productivity'!$P$2:$P$5</c:f>
              <c:numCache>
                <c:formatCode>0%</c:formatCode>
                <c:ptCount val="4"/>
                <c:pt idx="0">
                  <c:v>0.66839378238341973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0E-48E9-A92C-1107904F9CD2}"/>
            </c:ext>
          </c:extLst>
        </c:ser>
        <c:ser>
          <c:idx val="2"/>
          <c:order val="2"/>
          <c:tx>
            <c:strRef>
              <c:f>'Line productivity'!$Q$1</c:f>
              <c:strCache>
                <c:ptCount val="1"/>
                <c:pt idx="0">
                  <c:v>Bellow Avg Operators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'Line productivity'!$L$2:$L$5</c:f>
              <c:strCache>
                <c:ptCount val="4"/>
                <c:pt idx="0">
                  <c:v>Charlie</c:v>
                </c:pt>
                <c:pt idx="1">
                  <c:v>Dee</c:v>
                </c:pt>
                <c:pt idx="2">
                  <c:v>Dennis</c:v>
                </c:pt>
                <c:pt idx="3">
                  <c:v>Mac</c:v>
                </c:pt>
              </c:strCache>
            </c:strRef>
          </c:cat>
          <c:val>
            <c:numRef>
              <c:f>'Line productivity'!$Q$2:$Q$5</c:f>
              <c:numCache>
                <c:formatCode>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0.60941176470588232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50E-48E9-A92C-1107904F9C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7"/>
        <c:overlap val="100"/>
        <c:axId val="1792206704"/>
        <c:axId val="1792212464"/>
      </c:barChart>
      <c:catAx>
        <c:axId val="1792206704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212464"/>
        <c:crosses val="autoZero"/>
        <c:auto val="1"/>
        <c:lblAlgn val="ctr"/>
        <c:lblOffset val="100"/>
        <c:noMultiLvlLbl val="0"/>
      </c:catAx>
      <c:valAx>
        <c:axId val="1792212464"/>
        <c:scaling>
          <c:orientation val="minMax"/>
        </c:scaling>
        <c:delete val="1"/>
        <c:axPos val="t"/>
        <c:numFmt formatCode="0%" sourceLinked="1"/>
        <c:majorTickMark val="out"/>
        <c:minorTickMark val="none"/>
        <c:tickLblPos val="nextTo"/>
        <c:crossAx val="1792206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106680</xdr:colOff>
      <xdr:row>5</xdr:row>
      <xdr:rowOff>38100</xdr:rowOff>
    </xdr:from>
    <xdr:to>
      <xdr:col>13</xdr:col>
      <xdr:colOff>601980</xdr:colOff>
      <xdr:row>21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9E6B9F-F30E-4E8E-825F-6ABF633544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6</xdr:col>
      <xdr:colOff>213360</xdr:colOff>
      <xdr:row>2</xdr:row>
      <xdr:rowOff>60960</xdr:rowOff>
    </xdr:from>
    <xdr:to>
      <xdr:col>13</xdr:col>
      <xdr:colOff>739140</xdr:colOff>
      <xdr:row>6</xdr:row>
      <xdr:rowOff>53340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4BE91A4-535A-401B-9C10-EDBA025069C7}"/>
            </a:ext>
          </a:extLst>
        </xdr:cNvPr>
        <xdr:cNvSpPr txBox="1"/>
      </xdr:nvSpPr>
      <xdr:spPr>
        <a:xfrm>
          <a:off x="7292340" y="426720"/>
          <a:ext cx="6774180" cy="723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 kern="1200">
              <a:solidFill>
                <a:schemeClr val="accent1"/>
              </a:solidFill>
            </a:rPr>
            <a:t>The top 5 factors account for 80% of the downtime. </a:t>
          </a:r>
        </a:p>
        <a:p>
          <a:r>
            <a:rPr lang="en-US" sz="1200" kern="1200"/>
            <a:t>We should primarily</a:t>
          </a:r>
          <a:r>
            <a:rPr lang="en-US" sz="1200" kern="1200" baseline="0"/>
            <a:t> focus on prioritizing these.</a:t>
          </a:r>
          <a:endParaRPr lang="en-US" sz="1200" kern="1200"/>
        </a:p>
      </xdr:txBody>
    </xdr:sp>
    <xdr:clientData/>
  </xdr:twoCellAnchor>
  <xdr:twoCellAnchor editAs="absolute">
    <xdr:from>
      <xdr:col>0</xdr:col>
      <xdr:colOff>213360</xdr:colOff>
      <xdr:row>5</xdr:row>
      <xdr:rowOff>0</xdr:rowOff>
    </xdr:from>
    <xdr:to>
      <xdr:col>5</xdr:col>
      <xdr:colOff>1432560</xdr:colOff>
      <xdr:row>21</xdr:row>
      <xdr:rowOff>30480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E888505-E0C7-43D0-9DF0-8C500AF07C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0</xdr:col>
      <xdr:colOff>251460</xdr:colOff>
      <xdr:row>2</xdr:row>
      <xdr:rowOff>68580</xdr:rowOff>
    </xdr:from>
    <xdr:to>
      <xdr:col>5</xdr:col>
      <xdr:colOff>1463040</xdr:colOff>
      <xdr:row>6</xdr:row>
      <xdr:rowOff>60960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A61BAFD-C1AA-4493-BADE-8A44652F9BFF}"/>
            </a:ext>
          </a:extLst>
        </xdr:cNvPr>
        <xdr:cNvSpPr txBox="1"/>
      </xdr:nvSpPr>
      <xdr:spPr>
        <a:xfrm>
          <a:off x="251460" y="434340"/>
          <a:ext cx="6758940" cy="723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 kern="1200">
              <a:solidFill>
                <a:schemeClr val="accent1"/>
              </a:solidFill>
            </a:rPr>
            <a:t>Average line efficiency sits at 64%</a:t>
          </a:r>
          <a:endParaRPr lang="en-US" sz="1400" b="1" kern="1200" baseline="0">
            <a:solidFill>
              <a:schemeClr val="accent1"/>
            </a:solidFill>
          </a:endParaRPr>
        </a:p>
        <a:p>
          <a:r>
            <a:rPr lang="en-US" sz="1200" kern="1200" baseline="0"/>
            <a:t>Overall, we should place special focus on </a:t>
          </a:r>
          <a:r>
            <a:rPr lang="en-US" sz="1200" b="1" kern="1200" baseline="0">
              <a:solidFill>
                <a:schemeClr val="accent2">
                  <a:lumMod val="75000"/>
                </a:schemeClr>
              </a:solidFill>
            </a:rPr>
            <a:t>Mac</a:t>
          </a:r>
          <a:r>
            <a:rPr lang="en-US" sz="1200" kern="1200" baseline="0"/>
            <a:t> who had the lowest efficiency of </a:t>
          </a:r>
          <a:r>
            <a:rPr lang="en-US" sz="1200" b="1" kern="1200" baseline="0">
              <a:solidFill>
                <a:schemeClr val="accent2">
                  <a:lumMod val="75000"/>
                </a:schemeClr>
              </a:solidFill>
            </a:rPr>
            <a:t>61% </a:t>
          </a:r>
          <a:endParaRPr lang="en-US" sz="1200" b="1" kern="12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 editAs="absolute">
    <xdr:from>
      <xdr:col>1</xdr:col>
      <xdr:colOff>106680</xdr:colOff>
      <xdr:row>24</xdr:row>
      <xdr:rowOff>7620</xdr:rowOff>
    </xdr:from>
    <xdr:to>
      <xdr:col>7</xdr:col>
      <xdr:colOff>350520</xdr:colOff>
      <xdr:row>26</xdr:row>
      <xdr:rowOff>365760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1CDC0208-6EAB-B1A8-A45A-5AF3C9845694}"/>
            </a:ext>
          </a:extLst>
        </xdr:cNvPr>
        <xdr:cNvSpPr txBox="1"/>
      </xdr:nvSpPr>
      <xdr:spPr>
        <a:xfrm>
          <a:off x="449580" y="4297680"/>
          <a:ext cx="8511540" cy="723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 kern="1200">
              <a:solidFill>
                <a:schemeClr val="accent1"/>
              </a:solidFill>
            </a:rPr>
            <a:t>3 of the main downtime factors are due to operator error</a:t>
          </a:r>
          <a:endParaRPr lang="en-US" sz="1400" b="1" kern="1200" baseline="0">
            <a:solidFill>
              <a:schemeClr val="accent1"/>
            </a:solidFill>
          </a:endParaRPr>
        </a:p>
        <a:p>
          <a:r>
            <a:rPr lang="en-US" sz="1200" kern="1200" baseline="0"/>
            <a:t>We should focus on machine adjustment for everyone, and batch change for Mac</a:t>
          </a:r>
          <a:endParaRPr lang="en-US" sz="1200" b="1" kern="12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8</xdr:col>
      <xdr:colOff>411480</xdr:colOff>
      <xdr:row>25</xdr:row>
      <xdr:rowOff>106680</xdr:rowOff>
    </xdr:from>
    <xdr:to>
      <xdr:col>13</xdr:col>
      <xdr:colOff>373380</xdr:colOff>
      <xdr:row>32</xdr:row>
      <xdr:rowOff>83820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84777AD-2AC0-84A3-FC7E-08D1C1981E67}"/>
            </a:ext>
          </a:extLst>
        </xdr:cNvPr>
        <xdr:cNvSpPr txBox="1"/>
      </xdr:nvSpPr>
      <xdr:spPr>
        <a:xfrm>
          <a:off x="9403080" y="4579620"/>
          <a:ext cx="4297680" cy="2232660"/>
        </a:xfrm>
        <a:prstGeom prst="rect">
          <a:avLst/>
        </a:prstGeom>
        <a:solidFill>
          <a:schemeClr val="lt1"/>
        </a:solidFill>
        <a:ln w="19050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600" b="1" kern="1200"/>
        </a:p>
        <a:p>
          <a:pPr lvl="1"/>
          <a:r>
            <a:rPr lang="en-US" sz="1600" b="1" kern="1200"/>
            <a:t> Recommendation:</a:t>
          </a:r>
        </a:p>
        <a:p>
          <a:pPr lvl="1"/>
          <a:endParaRPr lang="en-US" sz="1100" kern="1200"/>
        </a:p>
        <a:p>
          <a:pPr lvl="1" algn="l"/>
          <a:r>
            <a:rPr lang="en-US" sz="1200" kern="1200"/>
            <a:t>  1. Start with machine adjustment training for all.</a:t>
          </a:r>
        </a:p>
        <a:p>
          <a:pPr lvl="1" algn="l"/>
          <a:endParaRPr lang="en-US" sz="1200" kern="1200"/>
        </a:p>
        <a:p>
          <a:pPr lvl="1" algn="l"/>
          <a:r>
            <a:rPr lang="en-US" sz="1200" kern="1200"/>
            <a:t>   2. Provide special batch change training for Mac and </a:t>
          </a:r>
          <a:r>
            <a:rPr lang="en-US" sz="1200" kern="1200" baseline="0"/>
            <a:t>   </a:t>
          </a:r>
          <a:r>
            <a:rPr lang="en-US" sz="1200" kern="1200"/>
            <a:t>continue to monitor if his performance goes</a:t>
          </a:r>
          <a:r>
            <a:rPr lang="en-US" sz="1200" kern="1200" baseline="0"/>
            <a:t> up.</a:t>
          </a:r>
        </a:p>
        <a:p>
          <a:pPr lvl="1" algn="l"/>
          <a:endParaRPr lang="en-US" sz="1200" kern="1200" baseline="0"/>
        </a:p>
        <a:p>
          <a:pPr lvl="1" algn="l"/>
          <a:r>
            <a:rPr lang="en-US" sz="1200" kern="1200" baseline="0"/>
            <a:t>   3. Apply preventive maintainence to machine and double check inventory levels.</a:t>
          </a:r>
          <a:endParaRPr lang="en-US" sz="1200" kern="1200"/>
        </a:p>
      </xdr:txBody>
    </xdr:sp>
    <xdr:clientData/>
  </xdr:twoCellAnchor>
  <xdr:twoCellAnchor>
    <xdr:from>
      <xdr:col>2</xdr:col>
      <xdr:colOff>15240</xdr:colOff>
      <xdr:row>28</xdr:row>
      <xdr:rowOff>0</xdr:rowOff>
    </xdr:from>
    <xdr:to>
      <xdr:col>2</xdr:col>
      <xdr:colOff>1516380</xdr:colOff>
      <xdr:row>30</xdr:row>
      <xdr:rowOff>297180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BB817FE0-BE36-92BB-FF92-494B80740F8E}"/>
            </a:ext>
          </a:extLst>
        </xdr:cNvPr>
        <xdr:cNvSpPr/>
      </xdr:nvSpPr>
      <xdr:spPr>
        <a:xfrm>
          <a:off x="967740" y="5509260"/>
          <a:ext cx="1501140" cy="906780"/>
        </a:xfrm>
        <a:prstGeom prst="rect">
          <a:avLst/>
        </a:prstGeom>
        <a:noFill/>
        <a:ln w="28575">
          <a:solidFill>
            <a:schemeClr val="accent2">
              <a:lumMod val="75000"/>
            </a:schemeClr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5</xdr:col>
      <xdr:colOff>22860</xdr:colOff>
      <xdr:row>31</xdr:row>
      <xdr:rowOff>0</xdr:rowOff>
    </xdr:from>
    <xdr:to>
      <xdr:col>5</xdr:col>
      <xdr:colOff>1524000</xdr:colOff>
      <xdr:row>32</xdr:row>
      <xdr:rowOff>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D10CE178-78FB-4427-B219-49144BA48A82}"/>
            </a:ext>
          </a:extLst>
        </xdr:cNvPr>
        <xdr:cNvSpPr/>
      </xdr:nvSpPr>
      <xdr:spPr>
        <a:xfrm>
          <a:off x="5570220" y="6423660"/>
          <a:ext cx="1501140" cy="304800"/>
        </a:xfrm>
        <a:prstGeom prst="rect">
          <a:avLst/>
        </a:prstGeom>
        <a:noFill/>
        <a:ln w="28575">
          <a:solidFill>
            <a:schemeClr val="accent2">
              <a:lumMod val="75000"/>
            </a:schemeClr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5C91E9-9904-4F1D-BF4C-2184A7C381C6}" name="Table1" displayName="Table1" ref="A1:H39" totalsRowShown="0" headerRowDxfId="9">
  <autoFilter ref="A1:H39" xr:uid="{D45C91E9-9904-4F1D-BF4C-2184A7C381C6}"/>
  <tableColumns count="8">
    <tableColumn id="1" xr3:uid="{C7FBCFB5-6B52-4EB7-89C8-5BA993C110B6}" name="Date" dataDxfId="8"/>
    <tableColumn id="2" xr3:uid="{C2E07186-372C-44DB-A774-D581FCE97CC3}" name="Product"/>
    <tableColumn id="3" xr3:uid="{A2FF9C23-9B05-4564-9B41-73B0966DD0A9}" name="Batch"/>
    <tableColumn id="4" xr3:uid="{65F65588-BCAF-4883-A26B-5982CF003A1E}" name="Operator"/>
    <tableColumn id="5" xr3:uid="{6C12CF2B-1A4D-4698-9E43-848D4EAF113F}" name="Start Time" dataDxfId="7"/>
    <tableColumn id="6" xr3:uid="{D5689816-815F-4570-BF64-6AC7E69D1D7C}" name="End Time" dataDxfId="6"/>
    <tableColumn id="9" xr3:uid="{2CED3566-F2C0-4DAB-AC34-97F91E53A2FF}" name="Batch Time" dataDxfId="5"/>
    <tableColumn id="10" xr3:uid="{D1D5DCE1-3087-4D66-A8EA-423B36A38880}" name="Min Batch Time" dataDxfId="4">
      <calculatedColumnFormula>_xlfn.XLOOKUP(Table1[[#This Row],[Product]], Table2[Product], Table2[Min batch time],,0)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BDCD7E-73FF-4769-870B-262A23F503C0}" name="Table2" displayName="Table2" ref="A1:D7" totalsRowShown="0" headerRowDxfId="3">
  <autoFilter ref="A1:D7" xr:uid="{8DBDCD7E-73FF-4769-870B-262A23F503C0}"/>
  <tableColumns count="4">
    <tableColumn id="1" xr3:uid="{97B6BD00-5634-418B-B520-3F48B51C7778}" name="Product"/>
    <tableColumn id="2" xr3:uid="{0F43642E-3AE5-423D-87C8-172CBED546E3}" name="Flavor"/>
    <tableColumn id="3" xr3:uid="{9ACC4341-8C5F-4A54-9686-936C025B8198}" name="Size"/>
    <tableColumn id="4" xr3:uid="{725B06A6-08A4-4889-A07F-A7721D7559E8}" name="Min batch time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95FB9FE-0708-4D3D-A155-5249307E95B4}" name="Table3" displayName="Table3" ref="A1:E13" totalsRowShown="0" headerRowDxfId="2">
  <autoFilter ref="A1:E13" xr:uid="{B95FB9FE-0708-4D3D-A155-5249307E95B4}"/>
  <sortState xmlns:xlrd2="http://schemas.microsoft.com/office/spreadsheetml/2017/richdata2" ref="A2:D13">
    <sortCondition descending="1" ref="D2:D13"/>
  </sortState>
  <tableColumns count="5">
    <tableColumn id="1" xr3:uid="{2E111C98-EE63-4B12-AB87-16E8D6EF4702}" name="Factor"/>
    <tableColumn id="2" xr3:uid="{7826AB30-8F7A-419F-9D4A-56FE28DC2716}" name="Description"/>
    <tableColumn id="3" xr3:uid="{B806FCC4-7C81-4A84-AAFB-F89283302A5C}" name="Operator Error"/>
    <tableColumn id="4" xr3:uid="{16B10EBB-4B70-4A25-817A-EC68BA305BC7}" name="Downtime" dataDxfId="1"/>
    <tableColumn id="5" xr3:uid="{34B0104B-7603-4429-85FF-E4A0652D418D}" name="Pareto" dataDxfId="0" dataCellStyle="Percent">
      <calculatedColumnFormula>SUM($D$2:D2)/SUM(Table3[Downtime])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19EF7-CC26-46CD-809C-4C6A82BF31F3}">
  <dimension ref="B24:G32"/>
  <sheetViews>
    <sheetView showGridLines="0" showRowColHeaders="0" tabSelected="1" zoomScale="90" zoomScaleNormal="90" zoomScaleSheetLayoutView="80" workbookViewId="0">
      <selection activeCell="P26" sqref="P26"/>
    </sheetView>
  </sheetViews>
  <sheetFormatPr defaultRowHeight="14.4" x14ac:dyDescent="0.3"/>
  <cols>
    <col min="1" max="1" width="5" customWidth="1"/>
    <col min="3" max="7" width="22.33203125" customWidth="1"/>
    <col min="8" max="8" width="5.5546875" bestFit="1" customWidth="1"/>
    <col min="9" max="9" width="10.88671875" bestFit="1" customWidth="1"/>
    <col min="10" max="10" width="14.21875" bestFit="1" customWidth="1"/>
    <col min="11" max="11" width="12" bestFit="1" customWidth="1"/>
    <col min="12" max="12" width="10.88671875" bestFit="1" customWidth="1"/>
    <col min="13" max="13" width="15.21875" bestFit="1" customWidth="1"/>
    <col min="14" max="14" width="13.77734375" bestFit="1" customWidth="1"/>
  </cols>
  <sheetData>
    <row r="24" spans="2:7" ht="6.6" customHeight="1" x14ac:dyDescent="0.3"/>
    <row r="27" spans="2:7" ht="36.6" customHeight="1" x14ac:dyDescent="0.3"/>
    <row r="28" spans="2:7" ht="30.6" customHeight="1" x14ac:dyDescent="0.3">
      <c r="C28" s="15" t="s">
        <v>9</v>
      </c>
      <c r="D28" s="16" t="s">
        <v>12</v>
      </c>
      <c r="E28" s="16" t="s">
        <v>14</v>
      </c>
      <c r="F28" s="15" t="s">
        <v>8</v>
      </c>
      <c r="G28" s="15" t="s">
        <v>13</v>
      </c>
    </row>
    <row r="29" spans="2:7" ht="24" customHeight="1" x14ac:dyDescent="0.3">
      <c r="B29" t="s">
        <v>40</v>
      </c>
      <c r="C29" s="14" cm="1">
        <f t="array" ref="C29">SUMIFS(INDEX('Line downtime'!$C$3:$N$40,, MATCH(_xlfn.XLOOKUP(C$28, Table3[[Description]:[Description]], Table3[[Factor]:[Factor]],,0), 'Line downtime'!$C$2:$N$2,0)), 'Line downtime'!$B$3:$B$40, 'Final Report'!$B29)</f>
        <v>118</v>
      </c>
      <c r="D29" s="14" cm="1">
        <f t="array" ref="D29">SUMIFS(INDEX('Line downtime'!$C$3:$N$40,, MATCH(_xlfn.XLOOKUP(D$28, Table3[[Description]:[Description]], Table3[[Factor]:[Factor]],,0), 'Line downtime'!$C$2:$N$2,0)), 'Line downtime'!$B$3:$B$40, 'Final Report'!$B29)</f>
        <v>85</v>
      </c>
      <c r="E29" s="14" cm="1">
        <f t="array" ref="E29">SUMIFS(INDEX('Line downtime'!$C$3:$N$40,, MATCH(_xlfn.XLOOKUP(E$28, Table3[[Description]:[Description]], Table3[[Factor]:[Factor]],,0), 'Line downtime'!$C$2:$N$2,0)), 'Line downtime'!$B$3:$B$40, 'Final Report'!$B29)</f>
        <v>17</v>
      </c>
      <c r="F29" s="14" cm="1">
        <f t="array" ref="F29">SUMIFS(INDEX('Line downtime'!$C$3:$N$40,, MATCH(_xlfn.XLOOKUP(F$28, Table3[[Description]:[Description]], Table3[[Factor]:[Factor]],,0), 'Line downtime'!$C$2:$N$2,0)), 'Line downtime'!$B$3:$B$40, 'Final Report'!$B29)</f>
        <v>10</v>
      </c>
      <c r="G29" s="14" cm="1">
        <f t="array" ref="G29">SUMIFS(INDEX('Line downtime'!$C$3:$N$40,, MATCH(_xlfn.XLOOKUP(G$28, Table3[[Description]:[Description]], Table3[[Factor]:[Factor]],,0), 'Line downtime'!$C$2:$N$2,0)), 'Line downtime'!$B$3:$B$40, 'Final Report'!$B29)</f>
        <v>44</v>
      </c>
    </row>
    <row r="30" spans="2:7" ht="24" customHeight="1" x14ac:dyDescent="0.3">
      <c r="B30" t="s">
        <v>41</v>
      </c>
      <c r="C30" s="14" cm="1">
        <f t="array" ref="C30">SUMIFS(INDEX('Line downtime'!$C$3:$N$40,, MATCH(_xlfn.XLOOKUP(C$28, Table3[[Description]:[Description]], Table3[[Factor]:[Factor]],,0), 'Line downtime'!$C$2:$N$2,0)), 'Line downtime'!$B$3:$B$40, 'Final Report'!$B30)</f>
        <v>79</v>
      </c>
      <c r="D30" s="14" cm="1">
        <f t="array" ref="D30">SUMIFS(INDEX('Line downtime'!$C$3:$N$40,, MATCH(_xlfn.XLOOKUP(D$28, Table3[[Description]:[Description]], Table3[[Factor]:[Factor]],,0), 'Line downtime'!$C$2:$N$2,0)), 'Line downtime'!$B$3:$B$40, 'Final Report'!$B30)</f>
        <v>36</v>
      </c>
      <c r="E30" s="14" cm="1">
        <f t="array" ref="E30">SUMIFS(INDEX('Line downtime'!$C$3:$N$40,, MATCH(_xlfn.XLOOKUP(E$28, Table3[[Description]:[Description]], Table3[[Factor]:[Factor]],,0), 'Line downtime'!$C$2:$N$2,0)), 'Line downtime'!$B$3:$B$40, 'Final Report'!$B30)</f>
        <v>85</v>
      </c>
      <c r="F30" s="14" cm="1">
        <f t="array" ref="F30">SUMIFS(INDEX('Line downtime'!$C$3:$N$40,, MATCH(_xlfn.XLOOKUP(F$28, Table3[[Description]:[Description]], Table3[[Factor]:[Factor]],,0), 'Line downtime'!$C$2:$N$2,0)), 'Line downtime'!$B$3:$B$40, 'Final Report'!$B30)</f>
        <v>20</v>
      </c>
      <c r="G30" s="14" cm="1">
        <f t="array" ref="G30">SUMIFS(INDEX('Line downtime'!$C$3:$N$40,, MATCH(_xlfn.XLOOKUP(G$28, Table3[[Description]:[Description]], Table3[[Factor]:[Factor]],,0), 'Line downtime'!$C$2:$N$2,0)), 'Line downtime'!$B$3:$B$40, 'Final Report'!$B30)</f>
        <v>30</v>
      </c>
    </row>
    <row r="31" spans="2:7" ht="24" customHeight="1" x14ac:dyDescent="0.3">
      <c r="B31" t="s">
        <v>42</v>
      </c>
      <c r="C31" s="14" cm="1">
        <f t="array" ref="C31">SUMIFS(INDEX('Line downtime'!$C$3:$N$40,, MATCH(_xlfn.XLOOKUP(C$28, Table3[[Description]:[Description]], Table3[[Factor]:[Factor]],,0), 'Line downtime'!$C$2:$N$2,0)), 'Line downtime'!$B$3:$B$40, 'Final Report'!$B31)</f>
        <v>120</v>
      </c>
      <c r="D31" s="14" cm="1">
        <f t="array" ref="D31">SUMIFS(INDEX('Line downtime'!$C$3:$N$40,, MATCH(_xlfn.XLOOKUP(D$28, Table3[[Description]:[Description]], Table3[[Factor]:[Factor]],,0), 'Line downtime'!$C$2:$N$2,0)), 'Line downtime'!$B$3:$B$40, 'Final Report'!$B31)</f>
        <v>88</v>
      </c>
      <c r="E31" s="14" cm="1">
        <f t="array" ref="E31">SUMIFS(INDEX('Line downtime'!$C$3:$N$40,, MATCH(_xlfn.XLOOKUP(E$28, Table3[[Description]:[Description]], Table3[[Factor]:[Factor]],,0), 'Line downtime'!$C$2:$N$2,0)), 'Line downtime'!$B$3:$B$40, 'Final Report'!$B31)</f>
        <v>43</v>
      </c>
      <c r="F31" s="14" cm="1">
        <f t="array" ref="F31">SUMIFS(INDEX('Line downtime'!$C$3:$N$40,, MATCH(_xlfn.XLOOKUP(F$28, Table3[[Description]:[Description]], Table3[[Factor]:[Factor]],,0), 'Line downtime'!$C$2:$N$2,0)), 'Line downtime'!$B$3:$B$40, 'Final Report'!$B31)</f>
        <v>0</v>
      </c>
      <c r="G31" s="14" cm="1">
        <f t="array" ref="G31">SUMIFS(INDEX('Line downtime'!$C$3:$N$40,, MATCH(_xlfn.XLOOKUP(G$28, Table3[[Description]:[Description]], Table3[[Factor]:[Factor]],,0), 'Line downtime'!$C$2:$N$2,0)), 'Line downtime'!$B$3:$B$40, 'Final Report'!$B31)</f>
        <v>24</v>
      </c>
    </row>
    <row r="32" spans="2:7" ht="24" customHeight="1" x14ac:dyDescent="0.3">
      <c r="B32" t="s">
        <v>43</v>
      </c>
      <c r="C32" s="14" cm="1">
        <f t="array" ref="C32">SUMIFS(INDEX('Line downtime'!$C$3:$N$40,, MATCH(_xlfn.XLOOKUP(C$28, Table3[[Description]:[Description]], Table3[[Factor]:[Factor]],,0), 'Line downtime'!$C$2:$N$2,0)), 'Line downtime'!$B$3:$B$40, 'Final Report'!$B32)</f>
        <v>15</v>
      </c>
      <c r="D32" s="14" cm="1">
        <f t="array" ref="D32">SUMIFS(INDEX('Line downtime'!$C$3:$N$40,, MATCH(_xlfn.XLOOKUP(D$28, Table3[[Description]:[Description]], Table3[[Factor]:[Factor]],,0), 'Line downtime'!$C$2:$N$2,0)), 'Line downtime'!$B$3:$B$40, 'Final Report'!$B32)</f>
        <v>45</v>
      </c>
      <c r="E32" s="14" cm="1">
        <f t="array" ref="E32">SUMIFS(INDEX('Line downtime'!$C$3:$N$40,, MATCH(_xlfn.XLOOKUP(E$28, Table3[[Description]:[Description]], Table3[[Factor]:[Factor]],,0), 'Line downtime'!$C$2:$N$2,0)), 'Line downtime'!$B$3:$B$40, 'Final Report'!$B32)</f>
        <v>80</v>
      </c>
      <c r="F32" s="14" cm="1">
        <f t="array" ref="F32">SUMIFS(INDEX('Line downtime'!$C$3:$N$40,, MATCH(_xlfn.XLOOKUP(F$28, Table3[[Description]:[Description]], Table3[[Factor]:[Factor]],,0), 'Line downtime'!$C$2:$N$2,0)), 'Line downtime'!$B$3:$B$40, 'Final Report'!$B32)</f>
        <v>130</v>
      </c>
      <c r="G32" s="14" cm="1">
        <f t="array" ref="G32">SUMIFS(INDEX('Line downtime'!$C$3:$N$40,, MATCH(_xlfn.XLOOKUP(G$28, Table3[[Description]:[Description]], Table3[[Factor]:[Factor]],,0), 'Line downtime'!$C$2:$N$2,0)), 'Line downtime'!$B$3:$B$40, 'Final Report'!$B32)</f>
        <v>47</v>
      </c>
    </row>
  </sheetData>
  <conditionalFormatting sqref="C29:G32">
    <cfRule type="colorScale" priority="1">
      <colorScale>
        <cfvo type="min"/>
        <cfvo type="percentile" val="50"/>
        <cfvo type="max"/>
        <color theme="0"/>
        <color theme="0"/>
        <color theme="4"/>
      </colorScale>
    </cfRule>
  </conditionalFormatting>
  <pageMargins left="0.7" right="0.7" top="0.75" bottom="0.75" header="0.3" footer="0.3"/>
  <pageSetup scale="4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962F3-8C54-4C2B-8E48-722D67F8C002}">
  <dimension ref="A1:Q39"/>
  <sheetViews>
    <sheetView workbookViewId="0">
      <selection activeCell="K10" sqref="K10"/>
    </sheetView>
  </sheetViews>
  <sheetFormatPr defaultRowHeight="14.4" x14ac:dyDescent="0.3"/>
  <cols>
    <col min="1" max="1" width="10.44140625" bestFit="1" customWidth="1"/>
    <col min="2" max="2" width="9.5546875" bestFit="1" customWidth="1"/>
    <col min="3" max="3" width="8.88671875" customWidth="1"/>
    <col min="4" max="4" width="10.33203125" customWidth="1"/>
    <col min="5" max="5" width="11.44140625" customWidth="1"/>
    <col min="6" max="6" width="10.44140625" customWidth="1"/>
    <col min="7" max="7" width="12.44140625" style="5" bestFit="1" customWidth="1"/>
    <col min="8" max="8" width="15.88671875" style="5" bestFit="1" customWidth="1"/>
    <col min="9" max="9" width="8.88671875" customWidth="1"/>
    <col min="11" max="11" width="8.88671875" customWidth="1"/>
    <col min="12" max="12" width="19.21875" bestFit="1" customWidth="1"/>
    <col min="13" max="13" width="9.88671875" bestFit="1" customWidth="1"/>
    <col min="14" max="14" width="13.21875" bestFit="1" customWidth="1"/>
    <col min="15" max="15" width="12" bestFit="1" customWidth="1"/>
    <col min="16" max="16" width="11.44140625" bestFit="1" customWidth="1"/>
    <col min="17" max="17" width="18.6640625" bestFit="1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44</v>
      </c>
      <c r="H1" s="4" t="s">
        <v>45</v>
      </c>
      <c r="L1" s="10" t="s">
        <v>3</v>
      </c>
      <c r="M1" s="10" t="s">
        <v>44</v>
      </c>
      <c r="N1" s="10" t="s">
        <v>45</v>
      </c>
      <c r="O1" s="10" t="s">
        <v>46</v>
      </c>
      <c r="P1" s="10" t="s">
        <v>47</v>
      </c>
      <c r="Q1" s="10" t="s">
        <v>50</v>
      </c>
    </row>
    <row r="2" spans="1:17" x14ac:dyDescent="0.3">
      <c r="A2" s="1">
        <v>45533</v>
      </c>
      <c r="B2" t="s">
        <v>24</v>
      </c>
      <c r="C2">
        <v>422111</v>
      </c>
      <c r="D2" t="s">
        <v>43</v>
      </c>
      <c r="E2" s="3">
        <v>0.49305555555555558</v>
      </c>
      <c r="F2" s="3">
        <v>0.58680555555555558</v>
      </c>
      <c r="G2" s="5">
        <v>135</v>
      </c>
      <c r="H2" s="5">
        <f>_xlfn.XLOOKUP(Table1[[#This Row],[Product]], Table2[Product], Table2[Min batch time],,0)</f>
        <v>60</v>
      </c>
      <c r="L2" t="s">
        <v>40</v>
      </c>
      <c r="M2">
        <f>SUMIFS(Table1[Batch Time], Table1[[Operator]:[Operator]], $L2)</f>
        <v>1158</v>
      </c>
      <c r="N2">
        <f>SUMIFS(Table1[Min Batch Time], Table1[[Operator]:[Operator]], $L2)</f>
        <v>774</v>
      </c>
      <c r="O2" s="7">
        <f>N2/M2</f>
        <v>0.66839378238341973</v>
      </c>
      <c r="P2" s="7">
        <f>IF(L2=$M$8, O2, 0)</f>
        <v>0.66839378238341973</v>
      </c>
      <c r="Q2" s="7">
        <f>IF(L2=$M$9, O2, 0)</f>
        <v>0</v>
      </c>
    </row>
    <row r="3" spans="1:17" x14ac:dyDescent="0.3">
      <c r="A3" s="1">
        <v>45533</v>
      </c>
      <c r="B3" t="s">
        <v>25</v>
      </c>
      <c r="C3">
        <v>422112</v>
      </c>
      <c r="D3" t="s">
        <v>43</v>
      </c>
      <c r="E3" s="3">
        <v>0.58680555555555558</v>
      </c>
      <c r="F3" s="3">
        <v>0.65625</v>
      </c>
      <c r="G3" s="5">
        <v>100</v>
      </c>
      <c r="H3" s="5">
        <f>_xlfn.XLOOKUP(Table1[[#This Row],[Product]], Table2[Product], Table2[Min batch time],,0)</f>
        <v>60</v>
      </c>
      <c r="L3" t="s">
        <v>41</v>
      </c>
      <c r="M3">
        <f>SUMIFS(Table1[Batch Time], Table1[[Operator]:[Operator]], $L3)</f>
        <v>1030</v>
      </c>
      <c r="N3">
        <f>SUMIFS(Table1[Min Batch Time], Table1[[Operator]:[Operator]], $L3)</f>
        <v>660</v>
      </c>
      <c r="O3" s="7">
        <f>N3/M3</f>
        <v>0.64077669902912626</v>
      </c>
      <c r="P3" s="7">
        <f t="shared" ref="P3:P5" si="0">IF(L3=$M$8, O3, 0)</f>
        <v>0</v>
      </c>
      <c r="Q3" s="7">
        <f t="shared" ref="Q3:Q5" si="1">IF(L3=$M$9, O3, 0)</f>
        <v>0</v>
      </c>
    </row>
    <row r="4" spans="1:17" x14ac:dyDescent="0.3">
      <c r="A4" s="1">
        <v>45533</v>
      </c>
      <c r="B4" t="s">
        <v>25</v>
      </c>
      <c r="C4">
        <v>422113</v>
      </c>
      <c r="D4" t="s">
        <v>43</v>
      </c>
      <c r="E4" s="3">
        <v>0.65625</v>
      </c>
      <c r="F4" s="3">
        <v>0.73263888888888884</v>
      </c>
      <c r="G4" s="5">
        <v>110</v>
      </c>
      <c r="H4" s="5">
        <f>_xlfn.XLOOKUP(Table1[[#This Row],[Product]], Table2[Product], Table2[Min batch time],,0)</f>
        <v>60</v>
      </c>
      <c r="L4" t="s">
        <v>42</v>
      </c>
      <c r="M4">
        <f>SUMIFS(Table1[Batch Time], Table1[[Operator]:[Operator]], $L4)</f>
        <v>820</v>
      </c>
      <c r="N4">
        <f>SUMIFS(Table1[Min Batch Time], Table1[[Operator]:[Operator]], $L4)</f>
        <v>518</v>
      </c>
      <c r="O4" s="7">
        <f>N4/M4</f>
        <v>0.63170731707317074</v>
      </c>
      <c r="P4" s="7">
        <f t="shared" si="0"/>
        <v>0</v>
      </c>
      <c r="Q4" s="7">
        <f t="shared" si="1"/>
        <v>0</v>
      </c>
    </row>
    <row r="5" spans="1:17" x14ac:dyDescent="0.3">
      <c r="A5" s="1">
        <v>45533</v>
      </c>
      <c r="B5" t="s">
        <v>25</v>
      </c>
      <c r="C5">
        <v>422114</v>
      </c>
      <c r="D5" t="s">
        <v>43</v>
      </c>
      <c r="E5" s="3">
        <v>0.73263888888888884</v>
      </c>
      <c r="F5" s="3">
        <v>0.80208333333333326</v>
      </c>
      <c r="G5" s="5">
        <v>100</v>
      </c>
      <c r="H5" s="5">
        <f>_xlfn.XLOOKUP(Table1[[#This Row],[Product]], Table2[Product], Table2[Min batch time],,0)</f>
        <v>60</v>
      </c>
      <c r="L5" t="s">
        <v>43</v>
      </c>
      <c r="M5">
        <f>SUMIFS(Table1[Batch Time], Table1[[Operator]:[Operator]], $L5)</f>
        <v>850</v>
      </c>
      <c r="N5">
        <f>SUMIFS(Table1[Min Batch Time], Table1[[Operator]:[Operator]], $L5)</f>
        <v>518</v>
      </c>
      <c r="O5" s="7">
        <f>N5/M5</f>
        <v>0.60941176470588232</v>
      </c>
      <c r="P5" s="7">
        <f t="shared" si="0"/>
        <v>0</v>
      </c>
      <c r="Q5" s="7">
        <f t="shared" si="1"/>
        <v>0.60941176470588232</v>
      </c>
    </row>
    <row r="6" spans="1:17" x14ac:dyDescent="0.3">
      <c r="A6" s="1">
        <v>45533</v>
      </c>
      <c r="B6" t="s">
        <v>25</v>
      </c>
      <c r="C6">
        <v>422115</v>
      </c>
      <c r="D6" t="s">
        <v>40</v>
      </c>
      <c r="E6" s="3">
        <v>0.80208333333333326</v>
      </c>
      <c r="F6" s="3">
        <v>0.86041666666666661</v>
      </c>
      <c r="G6" s="5">
        <v>84</v>
      </c>
      <c r="H6" s="5">
        <f>_xlfn.XLOOKUP(Table1[[#This Row],[Product]], Table2[Product], Table2[Min batch time],,0)</f>
        <v>60</v>
      </c>
    </row>
    <row r="7" spans="1:17" x14ac:dyDescent="0.3">
      <c r="A7" s="1">
        <v>45533</v>
      </c>
      <c r="B7" t="s">
        <v>25</v>
      </c>
      <c r="C7">
        <v>422116</v>
      </c>
      <c r="D7" t="s">
        <v>40</v>
      </c>
      <c r="E7" s="3">
        <v>0.86041666666666661</v>
      </c>
      <c r="F7" s="3">
        <v>0.90208333333333324</v>
      </c>
      <c r="G7" s="5">
        <v>60</v>
      </c>
      <c r="H7" s="5">
        <f>_xlfn.XLOOKUP(Table1[[#This Row],[Product]], Table2[Product], Table2[Min batch time],,0)</f>
        <v>60</v>
      </c>
      <c r="L7" s="11" t="s">
        <v>48</v>
      </c>
      <c r="M7" s="8">
        <f>AVERAGE(O2:O5)</f>
        <v>0.63757239079789974</v>
      </c>
    </row>
    <row r="8" spans="1:17" x14ac:dyDescent="0.3">
      <c r="A8" s="1">
        <v>45533</v>
      </c>
      <c r="B8" t="s">
        <v>25</v>
      </c>
      <c r="C8">
        <v>422117</v>
      </c>
      <c r="D8" t="s">
        <v>40</v>
      </c>
      <c r="E8" s="3">
        <v>0.90208333333333324</v>
      </c>
      <c r="F8" s="3">
        <v>0.95416666666666661</v>
      </c>
      <c r="G8" s="5">
        <v>75</v>
      </c>
      <c r="H8" s="5">
        <f>_xlfn.XLOOKUP(Table1[[#This Row],[Product]], Table2[Product], Table2[Min batch time],,0)</f>
        <v>60</v>
      </c>
      <c r="L8" s="11" t="s">
        <v>49</v>
      </c>
      <c r="M8" s="9" t="str">
        <f>_xlfn.XLOOKUP(MAX($O$2:$O$5), $O$2:$O$5, $L$2:$L$5,,0)</f>
        <v>Charlie</v>
      </c>
    </row>
    <row r="9" spans="1:17" x14ac:dyDescent="0.3">
      <c r="A9" s="1">
        <v>45534</v>
      </c>
      <c r="B9" t="s">
        <v>26</v>
      </c>
      <c r="C9">
        <v>422118</v>
      </c>
      <c r="D9" t="s">
        <v>41</v>
      </c>
      <c r="E9" s="3">
        <v>0.1701388888888889</v>
      </c>
      <c r="F9" s="3">
        <v>0.25347222222222221</v>
      </c>
      <c r="G9" s="5">
        <v>120</v>
      </c>
      <c r="H9" s="5">
        <f>_xlfn.XLOOKUP(Table1[[#This Row],[Product]], Table2[Product], Table2[Min batch time],,0)</f>
        <v>60</v>
      </c>
      <c r="L9" s="12" t="str">
        <f>Q1&amp;":"</f>
        <v>Bellow Avg Operators:</v>
      </c>
      <c r="M9" s="9" t="str">
        <f>_xlfn.XLOOKUP(MIN($O$2:$O$5), $O$2:$O$5, $L$2:$L$5,,0)</f>
        <v>Mac</v>
      </c>
    </row>
    <row r="10" spans="1:17" x14ac:dyDescent="0.3">
      <c r="A10" s="1">
        <v>45534</v>
      </c>
      <c r="B10" t="s">
        <v>26</v>
      </c>
      <c r="C10">
        <v>422119</v>
      </c>
      <c r="D10" t="s">
        <v>41</v>
      </c>
      <c r="E10" s="3">
        <v>0.25347222222222221</v>
      </c>
      <c r="F10" s="3">
        <v>0.3125</v>
      </c>
      <c r="G10" s="5">
        <v>85</v>
      </c>
      <c r="H10" s="5">
        <f>_xlfn.XLOOKUP(Table1[[#This Row],[Product]], Table2[Product], Table2[Min batch time],,0)</f>
        <v>60</v>
      </c>
    </row>
    <row r="11" spans="1:17" x14ac:dyDescent="0.3">
      <c r="A11" s="1">
        <v>45534</v>
      </c>
      <c r="B11" t="s">
        <v>26</v>
      </c>
      <c r="C11">
        <v>422120</v>
      </c>
      <c r="D11" t="s">
        <v>41</v>
      </c>
      <c r="E11" s="3">
        <v>0.3125</v>
      </c>
      <c r="F11" s="3">
        <v>0.39027777777777778</v>
      </c>
      <c r="G11" s="5">
        <v>112</v>
      </c>
      <c r="H11" s="5">
        <f>_xlfn.XLOOKUP(Table1[[#This Row],[Product]], Table2[Product], Table2[Min batch time],,0)</f>
        <v>60</v>
      </c>
    </row>
    <row r="12" spans="1:17" x14ac:dyDescent="0.3">
      <c r="A12" s="1">
        <v>45534</v>
      </c>
      <c r="B12" t="s">
        <v>26</v>
      </c>
      <c r="C12">
        <v>422121</v>
      </c>
      <c r="D12" t="s">
        <v>42</v>
      </c>
      <c r="E12" s="3">
        <v>0.39027777777777778</v>
      </c>
      <c r="F12" s="3">
        <v>0.44236111111111109</v>
      </c>
      <c r="G12" s="5">
        <v>75</v>
      </c>
      <c r="H12" s="5">
        <f>_xlfn.XLOOKUP(Table1[[#This Row],[Product]], Table2[Product], Table2[Min batch time],,0)</f>
        <v>60</v>
      </c>
    </row>
    <row r="13" spans="1:17" x14ac:dyDescent="0.3">
      <c r="A13" s="1">
        <v>45534</v>
      </c>
      <c r="B13" t="s">
        <v>26</v>
      </c>
      <c r="C13">
        <v>422122</v>
      </c>
      <c r="D13" t="s">
        <v>42</v>
      </c>
      <c r="E13" s="3">
        <v>0.44236111111111109</v>
      </c>
      <c r="F13" s="3">
        <v>0.50138888888888888</v>
      </c>
      <c r="G13" s="5">
        <v>85</v>
      </c>
      <c r="H13" s="5">
        <f>_xlfn.XLOOKUP(Table1[[#This Row],[Product]], Table2[Product], Table2[Min batch time],,0)</f>
        <v>60</v>
      </c>
    </row>
    <row r="14" spans="1:17" x14ac:dyDescent="0.3">
      <c r="A14" s="1">
        <v>45534</v>
      </c>
      <c r="B14" t="s">
        <v>26</v>
      </c>
      <c r="C14">
        <v>422123</v>
      </c>
      <c r="D14" t="s">
        <v>42</v>
      </c>
      <c r="E14" s="3">
        <v>0.50138888888888888</v>
      </c>
      <c r="F14" s="3">
        <v>0.59375</v>
      </c>
      <c r="G14" s="5">
        <v>133</v>
      </c>
      <c r="H14" s="5">
        <f>_xlfn.XLOOKUP(Table1[[#This Row],[Product]], Table2[Product], Table2[Min batch time],,0)</f>
        <v>60</v>
      </c>
    </row>
    <row r="15" spans="1:17" x14ac:dyDescent="0.3">
      <c r="A15" s="1">
        <v>45534</v>
      </c>
      <c r="B15" t="s">
        <v>26</v>
      </c>
      <c r="C15">
        <v>422124</v>
      </c>
      <c r="D15" t="s">
        <v>42</v>
      </c>
      <c r="E15" s="3">
        <v>0.59375</v>
      </c>
      <c r="F15" s="3">
        <v>0.66319444444444442</v>
      </c>
      <c r="G15" s="5">
        <v>100</v>
      </c>
      <c r="H15" s="5">
        <f>_xlfn.XLOOKUP(Table1[[#This Row],[Product]], Table2[Product], Table2[Min batch time],,0)</f>
        <v>60</v>
      </c>
    </row>
    <row r="16" spans="1:17" x14ac:dyDescent="0.3">
      <c r="A16" s="1">
        <v>45534</v>
      </c>
      <c r="B16" t="s">
        <v>26</v>
      </c>
      <c r="C16">
        <v>422125</v>
      </c>
      <c r="D16" t="s">
        <v>40</v>
      </c>
      <c r="E16" s="3">
        <v>0.66319444444444442</v>
      </c>
      <c r="F16" s="3">
        <v>0.71875</v>
      </c>
      <c r="G16" s="5">
        <v>80</v>
      </c>
      <c r="H16" s="5">
        <f>_xlfn.XLOOKUP(Table1[[#This Row],[Product]], Table2[Product], Table2[Min batch time],,0)</f>
        <v>60</v>
      </c>
    </row>
    <row r="17" spans="1:8" x14ac:dyDescent="0.3">
      <c r="A17" s="1">
        <v>45534</v>
      </c>
      <c r="B17" t="s">
        <v>26</v>
      </c>
      <c r="C17">
        <v>422126</v>
      </c>
      <c r="D17" t="s">
        <v>40</v>
      </c>
      <c r="E17" s="3">
        <v>0.71875</v>
      </c>
      <c r="F17" s="3">
        <v>0.79097222222222219</v>
      </c>
      <c r="G17" s="5">
        <v>104</v>
      </c>
      <c r="H17" s="5">
        <f>_xlfn.XLOOKUP(Table1[[#This Row],[Product]], Table2[Product], Table2[Min batch time],,0)</f>
        <v>60</v>
      </c>
    </row>
    <row r="18" spans="1:8" x14ac:dyDescent="0.3">
      <c r="A18" s="1">
        <v>45534</v>
      </c>
      <c r="B18" t="s">
        <v>26</v>
      </c>
      <c r="C18">
        <v>422127</v>
      </c>
      <c r="D18" t="s">
        <v>40</v>
      </c>
      <c r="E18" s="3">
        <v>0.79097222222222219</v>
      </c>
      <c r="F18" s="3">
        <v>0.84861111111111109</v>
      </c>
      <c r="G18" s="5">
        <v>83</v>
      </c>
      <c r="H18" s="5">
        <f>_xlfn.XLOOKUP(Table1[[#This Row],[Product]], Table2[Product], Table2[Min batch time],,0)</f>
        <v>60</v>
      </c>
    </row>
    <row r="19" spans="1:8" x14ac:dyDescent="0.3">
      <c r="A19" s="1">
        <v>45534</v>
      </c>
      <c r="B19" t="s">
        <v>26</v>
      </c>
      <c r="C19">
        <v>422128</v>
      </c>
      <c r="D19" t="s">
        <v>40</v>
      </c>
      <c r="E19" s="3">
        <v>0.84861111111111109</v>
      </c>
      <c r="F19" s="3">
        <v>0.92638888888888893</v>
      </c>
      <c r="G19" s="5">
        <v>112</v>
      </c>
      <c r="H19" s="5">
        <f>_xlfn.XLOOKUP(Table1[[#This Row],[Product]], Table2[Product], Table2[Min batch time],,0)</f>
        <v>60</v>
      </c>
    </row>
    <row r="20" spans="1:8" x14ac:dyDescent="0.3">
      <c r="A20" s="1">
        <v>45534</v>
      </c>
      <c r="B20" t="s">
        <v>26</v>
      </c>
      <c r="C20">
        <v>422129</v>
      </c>
      <c r="D20" t="s">
        <v>40</v>
      </c>
      <c r="E20" s="3">
        <v>0.92638888888888893</v>
      </c>
      <c r="F20" s="3">
        <v>0.97847222222222219</v>
      </c>
      <c r="G20" s="5">
        <v>75</v>
      </c>
      <c r="H20" s="5">
        <f>_xlfn.XLOOKUP(Table1[[#This Row],[Product]], Table2[Product], Table2[Min batch time],,0)</f>
        <v>60</v>
      </c>
    </row>
    <row r="21" spans="1:8" x14ac:dyDescent="0.3">
      <c r="A21" s="1">
        <v>45535</v>
      </c>
      <c r="B21" t="s">
        <v>26</v>
      </c>
      <c r="C21">
        <v>422130</v>
      </c>
      <c r="D21" t="s">
        <v>41</v>
      </c>
      <c r="E21" s="3">
        <v>0.32291666666666669</v>
      </c>
      <c r="F21" s="3">
        <v>0.37847222222222221</v>
      </c>
      <c r="G21" s="5">
        <v>80</v>
      </c>
      <c r="H21" s="5">
        <f>_xlfn.XLOOKUP(Table1[[#This Row],[Product]], Table2[Product], Table2[Min batch time],,0)</f>
        <v>60</v>
      </c>
    </row>
    <row r="22" spans="1:8" x14ac:dyDescent="0.3">
      <c r="A22" s="1">
        <v>45535</v>
      </c>
      <c r="B22" t="s">
        <v>26</v>
      </c>
      <c r="C22">
        <v>422131</v>
      </c>
      <c r="D22" t="s">
        <v>41</v>
      </c>
      <c r="E22" s="3">
        <v>0.37847222222222221</v>
      </c>
      <c r="F22" s="3">
        <v>0.44097222222222221</v>
      </c>
      <c r="G22" s="5">
        <v>90</v>
      </c>
      <c r="H22" s="5">
        <f>_xlfn.XLOOKUP(Table1[[#This Row],[Product]], Table2[Product], Table2[Min batch time],,0)</f>
        <v>60</v>
      </c>
    </row>
    <row r="23" spans="1:8" x14ac:dyDescent="0.3">
      <c r="A23" s="1">
        <v>45535</v>
      </c>
      <c r="B23" t="s">
        <v>26</v>
      </c>
      <c r="C23">
        <v>422132</v>
      </c>
      <c r="D23" t="s">
        <v>41</v>
      </c>
      <c r="E23" s="3">
        <v>0.44097222222222221</v>
      </c>
      <c r="F23" s="3">
        <v>0.4826388888888889</v>
      </c>
      <c r="G23" s="5">
        <v>60</v>
      </c>
      <c r="H23" s="5">
        <f>_xlfn.XLOOKUP(Table1[[#This Row],[Product]], Table2[Product], Table2[Min batch time],,0)</f>
        <v>60</v>
      </c>
    </row>
    <row r="24" spans="1:8" x14ac:dyDescent="0.3">
      <c r="A24" s="1">
        <v>45535</v>
      </c>
      <c r="B24" t="s">
        <v>27</v>
      </c>
      <c r="C24">
        <v>422133</v>
      </c>
      <c r="D24" t="s">
        <v>41</v>
      </c>
      <c r="E24" s="3">
        <v>0.4826388888888889</v>
      </c>
      <c r="F24" s="3">
        <v>0.53819444444444442</v>
      </c>
      <c r="G24" s="5">
        <v>80</v>
      </c>
      <c r="H24" s="5">
        <f>_xlfn.XLOOKUP(Table1[[#This Row],[Product]], Table2[Product], Table2[Min batch time],,0)</f>
        <v>60</v>
      </c>
    </row>
    <row r="25" spans="1:8" x14ac:dyDescent="0.3">
      <c r="A25" s="1">
        <v>45535</v>
      </c>
      <c r="B25" t="s">
        <v>27</v>
      </c>
      <c r="C25">
        <v>422134</v>
      </c>
      <c r="D25" t="s">
        <v>43</v>
      </c>
      <c r="E25" s="3">
        <v>0.53819444444444442</v>
      </c>
      <c r="F25" s="3">
        <v>0.61458333333333337</v>
      </c>
      <c r="G25" s="5">
        <v>110</v>
      </c>
      <c r="H25" s="5">
        <f>_xlfn.XLOOKUP(Table1[[#This Row],[Product]], Table2[Product], Table2[Min batch time],,0)</f>
        <v>60</v>
      </c>
    </row>
    <row r="26" spans="1:8" x14ac:dyDescent="0.3">
      <c r="A26" s="1">
        <v>45535</v>
      </c>
      <c r="B26" t="s">
        <v>27</v>
      </c>
      <c r="C26">
        <v>422135</v>
      </c>
      <c r="D26" t="s">
        <v>43</v>
      </c>
      <c r="E26" s="3">
        <v>0.61458333333333337</v>
      </c>
      <c r="F26" s="3">
        <v>0.6875</v>
      </c>
      <c r="G26" s="5">
        <v>105</v>
      </c>
      <c r="H26" s="5">
        <f>_xlfn.XLOOKUP(Table1[[#This Row],[Product]], Table2[Product], Table2[Min batch time],,0)</f>
        <v>60</v>
      </c>
    </row>
    <row r="27" spans="1:8" x14ac:dyDescent="0.3">
      <c r="A27" s="1">
        <v>45535</v>
      </c>
      <c r="B27" t="s">
        <v>27</v>
      </c>
      <c r="C27">
        <v>422136</v>
      </c>
      <c r="D27" t="s">
        <v>43</v>
      </c>
      <c r="E27" s="3">
        <v>0.6875</v>
      </c>
      <c r="F27" s="3">
        <v>0.72916666666666663</v>
      </c>
      <c r="G27" s="5">
        <v>60</v>
      </c>
      <c r="H27" s="5">
        <f>_xlfn.XLOOKUP(Table1[[#This Row],[Product]], Table2[Product], Table2[Min batch time],,0)</f>
        <v>60</v>
      </c>
    </row>
    <row r="28" spans="1:8" x14ac:dyDescent="0.3">
      <c r="A28" s="1">
        <v>45537</v>
      </c>
      <c r="B28" t="s">
        <v>28</v>
      </c>
      <c r="C28">
        <v>422137</v>
      </c>
      <c r="D28" t="s">
        <v>41</v>
      </c>
      <c r="E28" s="3">
        <v>4.1666666666666664E-2</v>
      </c>
      <c r="F28" s="3">
        <v>0.11458333333333333</v>
      </c>
      <c r="G28" s="5">
        <v>105</v>
      </c>
      <c r="H28" s="5">
        <f>_xlfn.XLOOKUP(Table1[[#This Row],[Product]], Table2[Product], Table2[Min batch time],,0)</f>
        <v>60</v>
      </c>
    </row>
    <row r="29" spans="1:8" x14ac:dyDescent="0.3">
      <c r="A29" s="1">
        <v>45537</v>
      </c>
      <c r="B29" t="s">
        <v>28</v>
      </c>
      <c r="C29">
        <v>422138</v>
      </c>
      <c r="D29" t="s">
        <v>41</v>
      </c>
      <c r="E29" s="3">
        <v>0.11458333333333333</v>
      </c>
      <c r="F29" s="3">
        <v>0.1701388888888889</v>
      </c>
      <c r="G29" s="5">
        <v>80</v>
      </c>
      <c r="H29" s="5">
        <f>_xlfn.XLOOKUP(Table1[[#This Row],[Product]], Table2[Product], Table2[Min batch time],,0)</f>
        <v>60</v>
      </c>
    </row>
    <row r="30" spans="1:8" x14ac:dyDescent="0.3">
      <c r="A30" s="1">
        <v>45537</v>
      </c>
      <c r="B30" t="s">
        <v>28</v>
      </c>
      <c r="C30">
        <v>422139</v>
      </c>
      <c r="D30" t="s">
        <v>41</v>
      </c>
      <c r="E30" s="3">
        <v>0.1701388888888889</v>
      </c>
      <c r="F30" s="3">
        <v>0.2361111111111111</v>
      </c>
      <c r="G30" s="5">
        <v>95</v>
      </c>
      <c r="H30" s="5">
        <f>_xlfn.XLOOKUP(Table1[[#This Row],[Product]], Table2[Product], Table2[Min batch time],,0)</f>
        <v>60</v>
      </c>
    </row>
    <row r="31" spans="1:8" x14ac:dyDescent="0.3">
      <c r="A31" s="1">
        <v>45537</v>
      </c>
      <c r="B31" t="s">
        <v>28</v>
      </c>
      <c r="C31">
        <v>422140</v>
      </c>
      <c r="D31" t="s">
        <v>41</v>
      </c>
      <c r="E31" s="3">
        <v>0.2361111111111111</v>
      </c>
      <c r="F31" s="3">
        <v>0.3215277777777778</v>
      </c>
      <c r="G31" s="5">
        <v>123</v>
      </c>
      <c r="H31" s="5">
        <f>_xlfn.XLOOKUP(Table1[[#This Row],[Product]], Table2[Product], Table2[Min batch time],,0)</f>
        <v>60</v>
      </c>
    </row>
    <row r="32" spans="1:8" x14ac:dyDescent="0.3">
      <c r="A32" s="1">
        <v>45537</v>
      </c>
      <c r="B32" t="s">
        <v>28</v>
      </c>
      <c r="C32">
        <v>422141</v>
      </c>
      <c r="D32" t="s">
        <v>42</v>
      </c>
      <c r="E32" s="3">
        <v>0.3215277777777778</v>
      </c>
      <c r="F32" s="3">
        <v>0.36805555555555558</v>
      </c>
      <c r="G32" s="5">
        <v>67</v>
      </c>
      <c r="H32" s="5">
        <f>_xlfn.XLOOKUP(Table1[[#This Row],[Product]], Table2[Product], Table2[Min batch time],,0)</f>
        <v>60</v>
      </c>
    </row>
    <row r="33" spans="1:8" x14ac:dyDescent="0.3">
      <c r="A33" s="1">
        <v>45537</v>
      </c>
      <c r="B33" t="s">
        <v>28</v>
      </c>
      <c r="C33">
        <v>422142</v>
      </c>
      <c r="D33" t="s">
        <v>42</v>
      </c>
      <c r="E33" s="3">
        <v>0.36805555555555558</v>
      </c>
      <c r="F33" s="3">
        <v>0.43055555555555558</v>
      </c>
      <c r="G33" s="5">
        <v>90</v>
      </c>
      <c r="H33" s="5">
        <f>_xlfn.XLOOKUP(Table1[[#This Row],[Product]], Table2[Product], Table2[Min batch time],,0)</f>
        <v>60</v>
      </c>
    </row>
    <row r="34" spans="1:8" x14ac:dyDescent="0.3">
      <c r="A34" s="1">
        <v>45537</v>
      </c>
      <c r="B34" t="s">
        <v>28</v>
      </c>
      <c r="C34">
        <v>422143</v>
      </c>
      <c r="D34" t="s">
        <v>42</v>
      </c>
      <c r="E34" s="3">
        <v>0.43055555555555558</v>
      </c>
      <c r="F34" s="3">
        <v>0.51249999999999996</v>
      </c>
      <c r="G34" s="5">
        <v>118</v>
      </c>
      <c r="H34" s="5">
        <f>_xlfn.XLOOKUP(Table1[[#This Row],[Product]], Table2[Product], Table2[Min batch time],,0)</f>
        <v>60</v>
      </c>
    </row>
    <row r="35" spans="1:8" x14ac:dyDescent="0.3">
      <c r="A35" s="1">
        <v>45537</v>
      </c>
      <c r="B35" t="s">
        <v>29</v>
      </c>
      <c r="C35">
        <v>422144</v>
      </c>
      <c r="D35" t="s">
        <v>42</v>
      </c>
      <c r="E35" s="3">
        <v>0.51249999999999996</v>
      </c>
      <c r="F35" s="3">
        <v>0.61805555555555558</v>
      </c>
      <c r="G35" s="5">
        <v>152</v>
      </c>
      <c r="H35" s="5">
        <f>_xlfn.XLOOKUP(Table1[[#This Row],[Product]], Table2[Product], Table2[Min batch time],,0)</f>
        <v>98</v>
      </c>
    </row>
    <row r="36" spans="1:8" x14ac:dyDescent="0.3">
      <c r="A36" s="1">
        <v>45537</v>
      </c>
      <c r="B36" t="s">
        <v>29</v>
      </c>
      <c r="C36">
        <v>422145</v>
      </c>
      <c r="D36" t="s">
        <v>40</v>
      </c>
      <c r="E36" s="3">
        <v>0.61805555555555558</v>
      </c>
      <c r="F36" s="3">
        <v>0.70138888888888895</v>
      </c>
      <c r="G36" s="5">
        <v>120</v>
      </c>
      <c r="H36" s="5">
        <f>_xlfn.XLOOKUP(Table1[[#This Row],[Product]], Table2[Product], Table2[Min batch time],,0)</f>
        <v>98</v>
      </c>
    </row>
    <row r="37" spans="1:8" x14ac:dyDescent="0.3">
      <c r="A37" s="1">
        <v>45537</v>
      </c>
      <c r="B37" t="s">
        <v>29</v>
      </c>
      <c r="C37">
        <v>422146</v>
      </c>
      <c r="D37" t="s">
        <v>40</v>
      </c>
      <c r="E37" s="3">
        <v>0.70138888888888895</v>
      </c>
      <c r="F37" s="3">
        <v>0.8125</v>
      </c>
      <c r="G37" s="5">
        <v>160</v>
      </c>
      <c r="H37" s="5">
        <f>_xlfn.XLOOKUP(Table1[[#This Row],[Product]], Table2[Product], Table2[Min batch time],,0)</f>
        <v>98</v>
      </c>
    </row>
    <row r="38" spans="1:8" x14ac:dyDescent="0.3">
      <c r="A38" s="1">
        <v>45537</v>
      </c>
      <c r="B38" t="s">
        <v>29</v>
      </c>
      <c r="C38">
        <v>422147</v>
      </c>
      <c r="D38" t="s">
        <v>40</v>
      </c>
      <c r="E38" s="3">
        <v>0.8125</v>
      </c>
      <c r="F38" s="3">
        <v>0.95486111111111116</v>
      </c>
      <c r="G38" s="5">
        <v>205</v>
      </c>
      <c r="H38" s="5">
        <f>_xlfn.XLOOKUP(Table1[[#This Row],[Product]], Table2[Product], Table2[Min batch time],,0)</f>
        <v>98</v>
      </c>
    </row>
    <row r="39" spans="1:8" x14ac:dyDescent="0.3">
      <c r="A39" s="1">
        <v>45538</v>
      </c>
      <c r="B39" t="s">
        <v>29</v>
      </c>
      <c r="C39">
        <v>422148</v>
      </c>
      <c r="D39" t="s">
        <v>43</v>
      </c>
      <c r="E39" s="3">
        <v>0.95486111111111116</v>
      </c>
      <c r="F39" s="3">
        <v>1.0451388888888888</v>
      </c>
      <c r="G39" s="5">
        <v>130</v>
      </c>
      <c r="H39" s="5">
        <f>_xlfn.XLOOKUP(Table1[[#This Row],[Product]], Table2[Product], Table2[Min batch time],,0)</f>
        <v>98</v>
      </c>
    </row>
  </sheetData>
  <sortState xmlns:xlrd2="http://schemas.microsoft.com/office/spreadsheetml/2017/richdata2" ref="L2:O5">
    <sortCondition descending="1" ref="O2:O5"/>
  </sortState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A7A9A-369F-46C5-93C5-09FBB32FF7C0}">
  <dimension ref="A1:D7"/>
  <sheetViews>
    <sheetView workbookViewId="0">
      <selection activeCell="D2" sqref="D2"/>
    </sheetView>
  </sheetViews>
  <sheetFormatPr defaultRowHeight="14.4" x14ac:dyDescent="0.3"/>
  <cols>
    <col min="1" max="1" width="9.44140625" customWidth="1"/>
    <col min="2" max="2" width="11.109375" bestFit="1" customWidth="1"/>
    <col min="4" max="4" width="15.21875" customWidth="1"/>
  </cols>
  <sheetData>
    <row r="1" spans="1:4" x14ac:dyDescent="0.3">
      <c r="A1" s="2" t="s">
        <v>1</v>
      </c>
      <c r="B1" s="2" t="s">
        <v>30</v>
      </c>
      <c r="C1" s="2" t="s">
        <v>31</v>
      </c>
      <c r="D1" s="2" t="s">
        <v>39</v>
      </c>
    </row>
    <row r="2" spans="1:4" x14ac:dyDescent="0.3">
      <c r="A2" t="s">
        <v>24</v>
      </c>
      <c r="B2" t="s">
        <v>32</v>
      </c>
      <c r="C2" t="s">
        <v>38</v>
      </c>
      <c r="D2">
        <v>60</v>
      </c>
    </row>
    <row r="3" spans="1:4" x14ac:dyDescent="0.3">
      <c r="A3" t="s">
        <v>25</v>
      </c>
      <c r="B3" t="s">
        <v>33</v>
      </c>
      <c r="C3" t="s">
        <v>38</v>
      </c>
      <c r="D3">
        <v>60</v>
      </c>
    </row>
    <row r="4" spans="1:4" x14ac:dyDescent="0.3">
      <c r="A4" t="s">
        <v>26</v>
      </c>
      <c r="B4" t="s">
        <v>34</v>
      </c>
      <c r="C4" t="s">
        <v>38</v>
      </c>
      <c r="D4">
        <v>60</v>
      </c>
    </row>
    <row r="5" spans="1:4" x14ac:dyDescent="0.3">
      <c r="A5" t="s">
        <v>27</v>
      </c>
      <c r="B5" t="s">
        <v>35</v>
      </c>
      <c r="C5" t="s">
        <v>38</v>
      </c>
      <c r="D5">
        <v>60</v>
      </c>
    </row>
    <row r="6" spans="1:4" x14ac:dyDescent="0.3">
      <c r="A6" t="s">
        <v>28</v>
      </c>
      <c r="B6" t="s">
        <v>36</v>
      </c>
      <c r="C6" t="s">
        <v>38</v>
      </c>
      <c r="D6">
        <v>60</v>
      </c>
    </row>
    <row r="7" spans="1:4" x14ac:dyDescent="0.3">
      <c r="A7" t="s">
        <v>29</v>
      </c>
      <c r="B7" t="s">
        <v>34</v>
      </c>
      <c r="C7" t="s">
        <v>37</v>
      </c>
      <c r="D7">
        <v>98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7156D-DBB5-4EA9-A733-8897AD1035D5}">
  <dimension ref="A1:E13"/>
  <sheetViews>
    <sheetView workbookViewId="0">
      <selection activeCell="D2" sqref="D2"/>
    </sheetView>
  </sheetViews>
  <sheetFormatPr defaultRowHeight="14.4" x14ac:dyDescent="0.3"/>
  <cols>
    <col min="1" max="1" width="8.88671875" customWidth="1"/>
    <col min="2" max="2" width="19.33203125" bestFit="1" customWidth="1"/>
    <col min="3" max="3" width="14.6640625" customWidth="1"/>
    <col min="4" max="4" width="11.6640625" bestFit="1" customWidth="1"/>
    <col min="5" max="5" width="8.6640625" bestFit="1" customWidth="1"/>
  </cols>
  <sheetData>
    <row r="1" spans="1:5" x14ac:dyDescent="0.3">
      <c r="A1" s="2" t="s">
        <v>6</v>
      </c>
      <c r="B1" s="2" t="s">
        <v>22</v>
      </c>
      <c r="C1" s="2" t="s">
        <v>7</v>
      </c>
      <c r="D1" s="10" t="s">
        <v>51</v>
      </c>
      <c r="E1" s="10" t="s">
        <v>52</v>
      </c>
    </row>
    <row r="2" spans="1:5" x14ac:dyDescent="0.3">
      <c r="A2">
        <v>6</v>
      </c>
      <c r="B2" t="s">
        <v>9</v>
      </c>
      <c r="C2" t="s">
        <v>21</v>
      </c>
      <c r="D2" s="6">
        <v>332</v>
      </c>
      <c r="E2" s="13">
        <f>SUM($D$2:D2)/SUM(Table3[Downtime])</f>
        <v>0.23919308357348704</v>
      </c>
    </row>
    <row r="3" spans="1:5" x14ac:dyDescent="0.3">
      <c r="A3">
        <v>7</v>
      </c>
      <c r="B3" t="s">
        <v>12</v>
      </c>
      <c r="C3" t="s">
        <v>20</v>
      </c>
      <c r="D3" s="6">
        <v>254</v>
      </c>
      <c r="E3" s="13">
        <f>SUM($D$2:D3)/SUM(Table3[Downtime])</f>
        <v>0.42219020172910665</v>
      </c>
    </row>
    <row r="4" spans="1:5" x14ac:dyDescent="0.3">
      <c r="A4">
        <v>4</v>
      </c>
      <c r="B4" t="s">
        <v>14</v>
      </c>
      <c r="C4" t="s">
        <v>20</v>
      </c>
      <c r="D4" s="6">
        <v>225</v>
      </c>
      <c r="E4" s="13">
        <f>SUM($D$2:D4)/SUM(Table3[Downtime])</f>
        <v>0.58429394812680113</v>
      </c>
    </row>
    <row r="5" spans="1:5" x14ac:dyDescent="0.3">
      <c r="A5">
        <v>2</v>
      </c>
      <c r="B5" t="s">
        <v>8</v>
      </c>
      <c r="C5" t="s">
        <v>21</v>
      </c>
      <c r="D5" s="6">
        <v>160</v>
      </c>
      <c r="E5" s="13">
        <f>SUM($D$2:D5)/SUM(Table3[Downtime])</f>
        <v>0.69956772334293948</v>
      </c>
    </row>
    <row r="6" spans="1:5" x14ac:dyDescent="0.3">
      <c r="A6">
        <v>8</v>
      </c>
      <c r="B6" t="s">
        <v>13</v>
      </c>
      <c r="C6" t="s">
        <v>21</v>
      </c>
      <c r="D6" s="6">
        <v>145</v>
      </c>
      <c r="E6" s="13">
        <f>SUM($D$2:D6)/SUM(Table3[Downtime])</f>
        <v>0.80403458213256485</v>
      </c>
    </row>
    <row r="7" spans="1:5" x14ac:dyDescent="0.3">
      <c r="A7">
        <v>12</v>
      </c>
      <c r="B7" t="s">
        <v>16</v>
      </c>
      <c r="C7" t="s">
        <v>20</v>
      </c>
      <c r="D7" s="6">
        <v>74</v>
      </c>
      <c r="E7" s="13">
        <f>SUM($D$2:D7)/SUM(Table3[Downtime])</f>
        <v>0.85734870317002887</v>
      </c>
    </row>
    <row r="8" spans="1:5" x14ac:dyDescent="0.3">
      <c r="A8">
        <v>5</v>
      </c>
      <c r="B8" t="s">
        <v>10</v>
      </c>
      <c r="C8" t="s">
        <v>21</v>
      </c>
      <c r="D8" s="6">
        <v>57</v>
      </c>
      <c r="E8" s="13">
        <f>SUM($D$2:D8)/SUM(Table3[Downtime])</f>
        <v>0.89841498559077815</v>
      </c>
    </row>
    <row r="9" spans="1:5" x14ac:dyDescent="0.3">
      <c r="A9">
        <v>10</v>
      </c>
      <c r="B9" t="s">
        <v>18</v>
      </c>
      <c r="C9" t="s">
        <v>21</v>
      </c>
      <c r="D9" s="6">
        <v>49</v>
      </c>
      <c r="E9" s="13">
        <f>SUM($D$2:D9)/SUM(Table3[Downtime])</f>
        <v>0.93371757925072041</v>
      </c>
    </row>
    <row r="10" spans="1:5" x14ac:dyDescent="0.3">
      <c r="A10">
        <v>3</v>
      </c>
      <c r="B10" t="s">
        <v>19</v>
      </c>
      <c r="C10" t="s">
        <v>20</v>
      </c>
      <c r="D10" s="6">
        <v>42</v>
      </c>
      <c r="E10" s="13">
        <f>SUM($D$2:D10)/SUM(Table3[Downtime])</f>
        <v>0.96397694524495681</v>
      </c>
    </row>
    <row r="11" spans="1:5" x14ac:dyDescent="0.3">
      <c r="A11">
        <v>11</v>
      </c>
      <c r="B11" t="s">
        <v>11</v>
      </c>
      <c r="C11" t="s">
        <v>21</v>
      </c>
      <c r="D11" s="6">
        <v>33</v>
      </c>
      <c r="E11" s="13">
        <f>SUM($D$2:D11)/SUM(Table3[Downtime])</f>
        <v>0.98775216138328525</v>
      </c>
    </row>
    <row r="12" spans="1:5" x14ac:dyDescent="0.3">
      <c r="A12">
        <v>9</v>
      </c>
      <c r="B12" t="s">
        <v>15</v>
      </c>
      <c r="C12" t="s">
        <v>20</v>
      </c>
      <c r="D12" s="6">
        <v>17</v>
      </c>
      <c r="E12" s="13">
        <f>SUM($D$2:D12)/SUM(Table3[Downtime])</f>
        <v>1</v>
      </c>
    </row>
    <row r="13" spans="1:5" x14ac:dyDescent="0.3">
      <c r="A13">
        <v>1</v>
      </c>
      <c r="B13" t="s">
        <v>17</v>
      </c>
      <c r="C13" t="s">
        <v>20</v>
      </c>
      <c r="D13" s="6">
        <v>0</v>
      </c>
      <c r="E13" s="13">
        <f>SUM($D$2:D13)/SUM(Table3[Downtime])</f>
        <v>1</v>
      </c>
    </row>
  </sheetData>
  <phoneticPr fontId="2" type="noConversion"/>
  <pageMargins left="0.7" right="0.7" top="0.75" bottom="0.75" header="0.3" footer="0.3"/>
  <ignoredErrors>
    <ignoredError sqref="E3:E5 E6:E12" formulaRange="1"/>
  </ignoredErrors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03E6B-C648-491E-9E5D-F67501FDD632}">
  <dimension ref="A1:N40"/>
  <sheetViews>
    <sheetView workbookViewId="0">
      <selection activeCell="H32" sqref="H32"/>
    </sheetView>
  </sheetViews>
  <sheetFormatPr defaultRowHeight="14.4" x14ac:dyDescent="0.3"/>
  <cols>
    <col min="1" max="2" width="8.88671875" customWidth="1"/>
    <col min="3" max="14" width="5.5546875" customWidth="1"/>
  </cols>
  <sheetData>
    <row r="1" spans="1:14" x14ac:dyDescent="0.3">
      <c r="C1" s="17" t="s">
        <v>23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4" x14ac:dyDescent="0.3">
      <c r="A2" s="2" t="s">
        <v>2</v>
      </c>
      <c r="B2" s="2" t="s">
        <v>3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</row>
    <row r="3" spans="1:14" x14ac:dyDescent="0.3">
      <c r="A3">
        <v>422111</v>
      </c>
      <c r="B3" t="str">
        <f>_xlfn.XLOOKUP(A3, Table1[Batch], Table1[Operator],,0)</f>
        <v>Mac</v>
      </c>
      <c r="D3">
        <v>60</v>
      </c>
      <c r="I3">
        <v>15</v>
      </c>
    </row>
    <row r="4" spans="1:14" x14ac:dyDescent="0.3">
      <c r="A4">
        <v>422112</v>
      </c>
      <c r="B4" t="str">
        <f>_xlfn.XLOOKUP(A4, Table1[Batch], Table1[Operator],,0)</f>
        <v>Mac</v>
      </c>
      <c r="D4">
        <v>20</v>
      </c>
      <c r="J4">
        <v>20</v>
      </c>
    </row>
    <row r="5" spans="1:14" x14ac:dyDescent="0.3">
      <c r="A5">
        <v>422113</v>
      </c>
      <c r="B5" t="str">
        <f>_xlfn.XLOOKUP(A5, Table1[Batch], Table1[Operator],,0)</f>
        <v>Mac</v>
      </c>
      <c r="D5">
        <v>50</v>
      </c>
    </row>
    <row r="6" spans="1:14" x14ac:dyDescent="0.3">
      <c r="A6">
        <v>422114</v>
      </c>
      <c r="B6" t="str">
        <f>_xlfn.XLOOKUP(A6, Table1[Batch], Table1[Operator],,0)</f>
        <v>Mac</v>
      </c>
      <c r="F6">
        <v>25</v>
      </c>
      <c r="H6">
        <v>15</v>
      </c>
    </row>
    <row r="7" spans="1:14" x14ac:dyDescent="0.3">
      <c r="A7">
        <v>422115</v>
      </c>
      <c r="B7" t="str">
        <f>_xlfn.XLOOKUP(A7, Table1[Batch], Table1[Operator],,0)</f>
        <v>Charlie</v>
      </c>
      <c r="L7">
        <v>24</v>
      </c>
    </row>
    <row r="8" spans="1:14" x14ac:dyDescent="0.3">
      <c r="A8">
        <v>422116</v>
      </c>
      <c r="B8" t="str">
        <f>_xlfn.XLOOKUP(A8, Table1[Batch], Table1[Operator],,0)</f>
        <v>Charlie</v>
      </c>
    </row>
    <row r="9" spans="1:14" x14ac:dyDescent="0.3">
      <c r="A9">
        <v>422117</v>
      </c>
      <c r="B9" t="str">
        <f>_xlfn.XLOOKUP(A9, Table1[Batch], Table1[Operator],,0)</f>
        <v>Charlie</v>
      </c>
      <c r="D9">
        <v>10</v>
      </c>
      <c r="H9">
        <v>5</v>
      </c>
    </row>
    <row r="10" spans="1:14" x14ac:dyDescent="0.3">
      <c r="A10">
        <v>422118</v>
      </c>
      <c r="B10" t="str">
        <f>_xlfn.XLOOKUP(A10, Table1[Batch], Table1[Operator],,0)</f>
        <v>Dee</v>
      </c>
      <c r="H10">
        <v>14</v>
      </c>
      <c r="I10">
        <v>16</v>
      </c>
      <c r="M10">
        <v>10</v>
      </c>
      <c r="N10">
        <v>20</v>
      </c>
    </row>
    <row r="11" spans="1:14" x14ac:dyDescent="0.3">
      <c r="A11">
        <v>422119</v>
      </c>
      <c r="B11" t="str">
        <f>_xlfn.XLOOKUP(A11, Table1[Batch], Table1[Operator],,0)</f>
        <v>Dee</v>
      </c>
      <c r="F11">
        <v>25</v>
      </c>
    </row>
    <row r="12" spans="1:14" x14ac:dyDescent="0.3">
      <c r="A12">
        <v>422120</v>
      </c>
      <c r="B12" t="str">
        <f>_xlfn.XLOOKUP(A12, Table1[Batch], Table1[Operator],,0)</f>
        <v>Dee</v>
      </c>
      <c r="F12">
        <v>20</v>
      </c>
      <c r="G12">
        <v>15</v>
      </c>
      <c r="K12">
        <v>17</v>
      </c>
    </row>
    <row r="13" spans="1:14" x14ac:dyDescent="0.3">
      <c r="A13">
        <v>422121</v>
      </c>
      <c r="B13" t="str">
        <f>_xlfn.XLOOKUP(A13, Table1[Batch], Table1[Operator],,0)</f>
        <v>Dennis</v>
      </c>
      <c r="I13">
        <v>15</v>
      </c>
    </row>
    <row r="14" spans="1:14" x14ac:dyDescent="0.3">
      <c r="A14">
        <v>422122</v>
      </c>
      <c r="B14" t="str">
        <f>_xlfn.XLOOKUP(A14, Table1[Batch], Table1[Operator],,0)</f>
        <v>Dennis</v>
      </c>
      <c r="I14">
        <v>25</v>
      </c>
    </row>
    <row r="15" spans="1:14" x14ac:dyDescent="0.3">
      <c r="A15">
        <v>422123</v>
      </c>
      <c r="B15" t="str">
        <f>_xlfn.XLOOKUP(A15, Table1[Batch], Table1[Operator],,0)</f>
        <v>Dennis</v>
      </c>
      <c r="F15">
        <v>43</v>
      </c>
      <c r="I15">
        <v>30</v>
      </c>
    </row>
    <row r="16" spans="1:14" x14ac:dyDescent="0.3">
      <c r="A16">
        <v>422124</v>
      </c>
      <c r="B16" t="str">
        <f>_xlfn.XLOOKUP(A16, Table1[Batch], Table1[Operator],,0)</f>
        <v>Dennis</v>
      </c>
      <c r="G16">
        <v>20</v>
      </c>
      <c r="H16">
        <v>20</v>
      </c>
    </row>
    <row r="17" spans="1:14" x14ac:dyDescent="0.3">
      <c r="A17">
        <v>422125</v>
      </c>
      <c r="B17" t="str">
        <f>_xlfn.XLOOKUP(A17, Table1[Batch], Table1[Operator],,0)</f>
        <v>Charlie</v>
      </c>
      <c r="M17">
        <v>10</v>
      </c>
      <c r="N17">
        <v>10</v>
      </c>
    </row>
    <row r="18" spans="1:14" x14ac:dyDescent="0.3">
      <c r="A18">
        <v>422126</v>
      </c>
      <c r="B18" t="str">
        <f>_xlfn.XLOOKUP(A18, Table1[Batch], Table1[Operator],,0)</f>
        <v>Charlie</v>
      </c>
      <c r="J18">
        <v>44</v>
      </c>
    </row>
    <row r="19" spans="1:14" x14ac:dyDescent="0.3">
      <c r="A19">
        <v>422127</v>
      </c>
      <c r="B19" t="str">
        <f>_xlfn.XLOOKUP(A19, Table1[Batch], Table1[Operator],,0)</f>
        <v>Charlie</v>
      </c>
      <c r="H19">
        <v>23</v>
      </c>
    </row>
    <row r="20" spans="1:14" x14ac:dyDescent="0.3">
      <c r="A20">
        <v>422128</v>
      </c>
      <c r="B20" t="str">
        <f>_xlfn.XLOOKUP(A20, Table1[Batch], Table1[Operator],,0)</f>
        <v>Charlie</v>
      </c>
      <c r="G20">
        <v>22</v>
      </c>
      <c r="I20">
        <v>30</v>
      </c>
    </row>
    <row r="21" spans="1:14" x14ac:dyDescent="0.3">
      <c r="A21">
        <v>422129</v>
      </c>
      <c r="B21" t="str">
        <f>_xlfn.XLOOKUP(A21, Table1[Batch], Table1[Operator],,0)</f>
        <v>Charlie</v>
      </c>
      <c r="N21">
        <v>15</v>
      </c>
    </row>
    <row r="22" spans="1:14" x14ac:dyDescent="0.3">
      <c r="A22">
        <v>422130</v>
      </c>
      <c r="B22" t="str">
        <f>_xlfn.XLOOKUP(A22, Table1[Batch], Table1[Operator],,0)</f>
        <v>Dee</v>
      </c>
      <c r="D22">
        <v>20</v>
      </c>
    </row>
    <row r="23" spans="1:14" x14ac:dyDescent="0.3">
      <c r="A23">
        <v>422131</v>
      </c>
      <c r="B23" t="str">
        <f>_xlfn.XLOOKUP(A23, Table1[Batch], Table1[Operator],,0)</f>
        <v>Dee</v>
      </c>
      <c r="F23">
        <v>20</v>
      </c>
      <c r="L23">
        <v>10</v>
      </c>
    </row>
    <row r="24" spans="1:14" x14ac:dyDescent="0.3">
      <c r="A24">
        <v>422132</v>
      </c>
      <c r="B24" t="str">
        <f>_xlfn.XLOOKUP(A24, Table1[Batch], Table1[Operator],,0)</f>
        <v>Dee</v>
      </c>
    </row>
    <row r="25" spans="1:14" x14ac:dyDescent="0.3">
      <c r="A25">
        <v>422133</v>
      </c>
      <c r="B25" t="str">
        <f>_xlfn.XLOOKUP(A25, Table1[Batch], Table1[Operator],,0)</f>
        <v>Dee</v>
      </c>
      <c r="I25">
        <v>20</v>
      </c>
    </row>
    <row r="26" spans="1:14" x14ac:dyDescent="0.3">
      <c r="A26">
        <v>422134</v>
      </c>
      <c r="B26" t="str">
        <f>_xlfn.XLOOKUP(A26, Table1[Batch], Table1[Operator],,0)</f>
        <v>Mac</v>
      </c>
      <c r="I26">
        <v>30</v>
      </c>
      <c r="J26">
        <v>20</v>
      </c>
    </row>
    <row r="27" spans="1:14" x14ac:dyDescent="0.3">
      <c r="A27">
        <v>422135</v>
      </c>
      <c r="B27" t="str">
        <f>_xlfn.XLOOKUP(A27, Table1[Batch], Table1[Operator],,0)</f>
        <v>Mac</v>
      </c>
      <c r="F27">
        <v>30</v>
      </c>
      <c r="N27">
        <v>15</v>
      </c>
    </row>
    <row r="28" spans="1:14" x14ac:dyDescent="0.3">
      <c r="A28">
        <v>422136</v>
      </c>
      <c r="B28" t="str">
        <f>_xlfn.XLOOKUP(A28, Table1[Batch], Table1[Operator],,0)</f>
        <v>Mac</v>
      </c>
    </row>
    <row r="29" spans="1:14" x14ac:dyDescent="0.3">
      <c r="A29">
        <v>422137</v>
      </c>
      <c r="B29" t="str">
        <f>_xlfn.XLOOKUP(A29, Table1[Batch], Table1[Operator],,0)</f>
        <v>Dee</v>
      </c>
      <c r="J29">
        <v>30</v>
      </c>
      <c r="L29">
        <v>15</v>
      </c>
    </row>
    <row r="30" spans="1:14" x14ac:dyDescent="0.3">
      <c r="A30">
        <v>422138</v>
      </c>
      <c r="B30" t="str">
        <f>_xlfn.XLOOKUP(A30, Table1[Batch], Table1[Operator],,0)</f>
        <v>Dee</v>
      </c>
      <c r="E30">
        <v>20</v>
      </c>
    </row>
    <row r="31" spans="1:14" x14ac:dyDescent="0.3">
      <c r="A31">
        <v>422139</v>
      </c>
      <c r="B31" t="str">
        <f>_xlfn.XLOOKUP(A31, Table1[Batch], Table1[Operator],,0)</f>
        <v>Dee</v>
      </c>
      <c r="F31">
        <v>20</v>
      </c>
      <c r="H31">
        <v>15</v>
      </c>
    </row>
    <row r="32" spans="1:14" x14ac:dyDescent="0.3">
      <c r="A32">
        <v>422140</v>
      </c>
      <c r="B32" t="str">
        <f>_xlfn.XLOOKUP(A32, Table1[Batch], Table1[Operator],,0)</f>
        <v>Dee</v>
      </c>
      <c r="H32">
        <v>50</v>
      </c>
      <c r="M32">
        <v>13</v>
      </c>
    </row>
    <row r="33" spans="1:14" x14ac:dyDescent="0.3">
      <c r="A33">
        <v>422141</v>
      </c>
      <c r="B33" t="str">
        <f>_xlfn.XLOOKUP(A33, Table1[Batch], Table1[Operator],,0)</f>
        <v>Dennis</v>
      </c>
      <c r="N33">
        <v>7</v>
      </c>
    </row>
    <row r="34" spans="1:14" x14ac:dyDescent="0.3">
      <c r="A34">
        <v>422142</v>
      </c>
      <c r="B34" t="str">
        <f>_xlfn.XLOOKUP(A34, Table1[Batch], Table1[Operator],,0)</f>
        <v>Dennis</v>
      </c>
      <c r="H34">
        <v>30</v>
      </c>
    </row>
    <row r="35" spans="1:14" x14ac:dyDescent="0.3">
      <c r="A35">
        <v>422143</v>
      </c>
      <c r="B35" t="str">
        <f>_xlfn.XLOOKUP(A35, Table1[Batch], Table1[Operator],,0)</f>
        <v>Dennis</v>
      </c>
      <c r="H35">
        <v>40</v>
      </c>
      <c r="I35">
        <v>18</v>
      </c>
    </row>
    <row r="36" spans="1:14" x14ac:dyDescent="0.3">
      <c r="A36">
        <v>422144</v>
      </c>
      <c r="B36" t="str">
        <f>_xlfn.XLOOKUP(A36, Table1[Batch], Table1[Operator],,0)</f>
        <v>Dennis</v>
      </c>
      <c r="H36">
        <v>30</v>
      </c>
      <c r="J36">
        <v>24</v>
      </c>
    </row>
    <row r="37" spans="1:14" x14ac:dyDescent="0.3">
      <c r="A37">
        <v>422145</v>
      </c>
      <c r="B37" t="str">
        <f>_xlfn.XLOOKUP(A37, Table1[Batch], Table1[Operator],,0)</f>
        <v>Charlie</v>
      </c>
      <c r="E37">
        <v>22</v>
      </c>
    </row>
    <row r="38" spans="1:14" x14ac:dyDescent="0.3">
      <c r="A38">
        <v>422146</v>
      </c>
      <c r="B38" t="str">
        <f>_xlfn.XLOOKUP(A38, Table1[Batch], Table1[Operator],,0)</f>
        <v>Charlie</v>
      </c>
      <c r="H38">
        <v>30</v>
      </c>
      <c r="I38">
        <v>25</v>
      </c>
      <c r="N38">
        <v>7</v>
      </c>
    </row>
    <row r="39" spans="1:14" x14ac:dyDescent="0.3">
      <c r="A39">
        <v>422147</v>
      </c>
      <c r="B39" t="str">
        <f>_xlfn.XLOOKUP(A39, Table1[Batch], Table1[Operator],,0)</f>
        <v>Charlie</v>
      </c>
      <c r="F39">
        <v>17</v>
      </c>
      <c r="H39">
        <v>60</v>
      </c>
      <c r="I39">
        <v>30</v>
      </c>
    </row>
    <row r="40" spans="1:14" x14ac:dyDescent="0.3">
      <c r="A40">
        <v>422148</v>
      </c>
      <c r="B40" t="str">
        <f>_xlfn.XLOOKUP(A40, Table1[Batch], Table1[Operator],,0)</f>
        <v>Mac</v>
      </c>
      <c r="F40">
        <v>25</v>
      </c>
      <c r="J40">
        <v>7</v>
      </c>
    </row>
  </sheetData>
  <mergeCells count="1">
    <mergeCell ref="C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 Report</vt:lpstr>
      <vt:lpstr>Line productivity</vt:lpstr>
      <vt:lpstr>Products</vt:lpstr>
      <vt:lpstr>Downtime factors</vt:lpstr>
      <vt:lpstr>Line downtime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Shreeyasha Pandey</cp:lastModifiedBy>
  <dcterms:created xsi:type="dcterms:W3CDTF">2024-08-19T19:52:48Z</dcterms:created>
  <dcterms:modified xsi:type="dcterms:W3CDTF">2025-06-19T22:36:54Z</dcterms:modified>
</cp:coreProperties>
</file>