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HREE\PROJECTS\Balance sheet study\Yamcha Case Study\"/>
    </mc:Choice>
  </mc:AlternateContent>
  <xr:revisionPtr revIDLastSave="0" documentId="13_ncr:1_{DEF04774-58DC-4B34-B71E-486FEE7CA709}" xr6:coauthVersionLast="47" xr6:coauthVersionMax="47" xr10:uidLastSave="{00000000-0000-0000-0000-000000000000}"/>
  <bookViews>
    <workbookView xWindow="-108" yWindow="-108" windowWidth="23256" windowHeight="12456" tabRatio="822" activeTab="8" xr2:uid="{00000000-000D-0000-FFFF-FFFF00000000}"/>
  </bookViews>
  <sheets>
    <sheet name="Assumptions" sheetId="2" r:id="rId1"/>
    <sheet name="Converter" sheetId="1" r:id="rId2"/>
    <sheet name="Monthly Revenue" sheetId="3" r:id="rId3"/>
    <sheet name="Monthly P&amp;L" sheetId="4" r:id="rId4"/>
    <sheet name="Capital Structure" sheetId="5" r:id="rId5"/>
    <sheet name="Fixed Asset Schedule" sheetId="6" r:id="rId6"/>
    <sheet name="Working Capital" sheetId="7" r:id="rId7"/>
    <sheet name="Annual P&amp;L" sheetId="8" r:id="rId8"/>
    <sheet name="Balance Sheet" sheetId="9" r:id="rId9"/>
    <sheet name="Cash Flow Statement" sheetId="10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">#REF!</definedName>
    <definedName name="ACwvu.REPORT.">#REF!</definedName>
    <definedName name="anscount" hidden="1">1</definedName>
    <definedName name="area">'[1]Assumptions Spa Resort 1'!$D$92</definedName>
    <definedName name="b">'[1]Bal Sh Spa Resort 1'!$H$22</definedName>
    <definedName name="BLPH1">#REF!</definedName>
    <definedName name="BLPH2">#REF!</definedName>
    <definedName name="circ">#REF!</definedName>
    <definedName name="Den">Converter!$D$1</definedName>
    <definedName name="f">#REF!</definedName>
    <definedName name="FUNDFLOW">'[2]DETAIL SALES HASINA'!#REF!</definedName>
    <definedName name="inCR">10000000</definedName>
    <definedName name="inMN">#REF!</definedName>
    <definedName name="k">#REF!</definedName>
    <definedName name="Lakh">[3]Assumptions!$C$10</definedName>
    <definedName name="list1">'[4]WB 1'!$A$1:$E$1</definedName>
    <definedName name="M">#REF!</definedName>
    <definedName name="million">[5]Assumptions!$D$7</definedName>
    <definedName name="n">#REF!</definedName>
    <definedName name="OP">#REF!</definedName>
    <definedName name="p">'[1]Assumptions Spa Resort 1'!$A$1</definedName>
    <definedName name="po">#REF!</definedName>
    <definedName name="pr">#REF!</definedName>
    <definedName name="presnt">#REF!</definedName>
    <definedName name="_xlnm.Print_Area">#REF!</definedName>
    <definedName name="PRINT_AREA_MI">#REF!</definedName>
    <definedName name="PROJCOST">'[2]DETAIL SALES HASINA'!#REF!</definedName>
    <definedName name="PROJMEANS">'[2]DETAIL SALES HASINA'!#REF!</definedName>
    <definedName name="q">#REF!</definedName>
    <definedName name="s">#REF!</definedName>
    <definedName name="Swvu.REPORT.">#REF!</definedName>
    <definedName name="TY">#REF!</definedName>
    <definedName name="WCASSESMENT">'[2]DETAIL SALES HASINA'!#REF!</definedName>
    <definedName name="wrn.ALL.">#REF!</definedName>
    <definedName name="wrn.Complete._.Report.">#REF!</definedName>
    <definedName name="wrn.CompleteReport.">#REF!</definedName>
    <definedName name="wrn.FINANCIALS.">#REF!</definedName>
    <definedName name="wrn.TRAFFIC.">#REF!</definedName>
    <definedName name="wvu.REPORT.">#REF!</definedName>
  </definedNames>
  <calcPr calcId="191029" iterateCount="50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9" l="1"/>
  <c r="A33" i="9"/>
  <c r="A32" i="9"/>
  <c r="A31" i="9"/>
  <c r="A30" i="9"/>
  <c r="A26" i="9"/>
  <c r="A25" i="9"/>
  <c r="A24" i="9"/>
  <c r="A23" i="9"/>
  <c r="A15" i="9"/>
  <c r="A14" i="9"/>
  <c r="A13" i="9"/>
  <c r="A12" i="9"/>
  <c r="A11" i="9"/>
  <c r="G19" i="10"/>
  <c r="F19" i="10"/>
  <c r="G15" i="10"/>
  <c r="F15" i="10"/>
  <c r="D3" i="8"/>
  <c r="A28" i="8"/>
  <c r="A27" i="8"/>
  <c r="A26" i="8"/>
  <c r="A25" i="8"/>
  <c r="A24" i="8"/>
  <c r="A23" i="8"/>
  <c r="A22" i="8"/>
  <c r="A21" i="8"/>
  <c r="A20" i="8"/>
  <c r="A14" i="8"/>
  <c r="A13" i="8"/>
  <c r="A12" i="8"/>
  <c r="A9" i="8"/>
  <c r="A8" i="8"/>
  <c r="A7" i="8"/>
  <c r="A6" i="8"/>
  <c r="A12" i="7"/>
  <c r="A13" i="7"/>
  <c r="A8" i="7"/>
  <c r="A7" i="7"/>
  <c r="A6" i="7"/>
  <c r="B1" i="5"/>
  <c r="B1" i="4"/>
  <c r="B1" i="3"/>
  <c r="A26" i="6"/>
  <c r="A19" i="6"/>
  <c r="A12" i="6"/>
  <c r="A4" i="6"/>
  <c r="B18" i="5"/>
  <c r="A18" i="5"/>
  <c r="B17" i="5"/>
  <c r="A17" i="5"/>
  <c r="A9" i="5"/>
  <c r="A8" i="5"/>
  <c r="A7" i="5"/>
  <c r="A6" i="5"/>
  <c r="E26" i="4"/>
  <c r="F25" i="4"/>
  <c r="E25" i="4"/>
  <c r="E24" i="4"/>
  <c r="E23" i="4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F22" i="4"/>
  <c r="G22" i="4" s="1"/>
  <c r="E22" i="4"/>
  <c r="F19" i="4"/>
  <c r="G19" i="4" s="1"/>
  <c r="E19" i="4"/>
  <c r="A28" i="4"/>
  <c r="A27" i="4"/>
  <c r="A26" i="4"/>
  <c r="A25" i="4"/>
  <c r="A24" i="4"/>
  <c r="A23" i="4"/>
  <c r="A22" i="4"/>
  <c r="A21" i="4"/>
  <c r="A20" i="4"/>
  <c r="E15" i="4"/>
  <c r="A14" i="4"/>
  <c r="A13" i="4"/>
  <c r="A12" i="4"/>
  <c r="A9" i="4"/>
  <c r="A8" i="4"/>
  <c r="A7" i="4"/>
  <c r="A6" i="4"/>
  <c r="AJ69" i="3"/>
  <c r="AF69" i="3"/>
  <c r="AE69" i="3"/>
  <c r="AC69" i="3"/>
  <c r="AA69" i="3"/>
  <c r="O69" i="3"/>
  <c r="N69" i="3"/>
  <c r="L69" i="3"/>
  <c r="J69" i="3"/>
  <c r="I69" i="3"/>
  <c r="AF68" i="3"/>
  <c r="AE68" i="3"/>
  <c r="AE70" i="3" s="1"/>
  <c r="AC68" i="3"/>
  <c r="AB68" i="3"/>
  <c r="Z68" i="3"/>
  <c r="M68" i="3"/>
  <c r="L68" i="3"/>
  <c r="J68" i="3"/>
  <c r="I68" i="3"/>
  <c r="H68" i="3"/>
  <c r="AE67" i="3"/>
  <c r="AD67" i="3"/>
  <c r="AC67" i="3"/>
  <c r="Z67" i="3"/>
  <c r="Y67" i="3"/>
  <c r="M67" i="3"/>
  <c r="I67" i="3"/>
  <c r="I70" i="3" s="1"/>
  <c r="H67" i="3"/>
  <c r="G67" i="3"/>
  <c r="E67" i="3"/>
  <c r="AN63" i="3"/>
  <c r="AA63" i="3"/>
  <c r="Z63" i="3"/>
  <c r="Y63" i="3"/>
  <c r="X63" i="3"/>
  <c r="V63" i="3"/>
  <c r="I63" i="3"/>
  <c r="H63" i="3"/>
  <c r="F63" i="3"/>
  <c r="AM62" i="3"/>
  <c r="AL62" i="3"/>
  <c r="Z62" i="3"/>
  <c r="X62" i="3"/>
  <c r="V62" i="3"/>
  <c r="U62" i="3"/>
  <c r="S62" i="3"/>
  <c r="G62" i="3"/>
  <c r="F62" i="3"/>
  <c r="AM61" i="3"/>
  <c r="AL61" i="3"/>
  <c r="AJ61" i="3"/>
  <c r="V61" i="3"/>
  <c r="V64" i="3" s="1"/>
  <c r="U61" i="3"/>
  <c r="T61" i="3"/>
  <c r="S61" i="3"/>
  <c r="R61" i="3"/>
  <c r="E61" i="3"/>
  <c r="U57" i="3"/>
  <c r="S57" i="3"/>
  <c r="AN56" i="3"/>
  <c r="AL56" i="3"/>
  <c r="AK56" i="3"/>
  <c r="AJ56" i="3"/>
  <c r="AJ57" i="3" s="1"/>
  <c r="AF56" i="3"/>
  <c r="U56" i="3"/>
  <c r="S56" i="3"/>
  <c r="P56" i="3"/>
  <c r="O56" i="3"/>
  <c r="N56" i="3"/>
  <c r="E56" i="3"/>
  <c r="AM55" i="3"/>
  <c r="AK55" i="3"/>
  <c r="AJ55" i="3"/>
  <c r="AH55" i="3"/>
  <c r="AG55" i="3"/>
  <c r="U55" i="3"/>
  <c r="T55" i="3"/>
  <c r="S55" i="3"/>
  <c r="R55" i="3"/>
  <c r="P55" i="3"/>
  <c r="F55" i="3"/>
  <c r="E55" i="3"/>
  <c r="AM54" i="3"/>
  <c r="AL54" i="3"/>
  <c r="AJ54" i="3"/>
  <c r="AH54" i="3"/>
  <c r="Y54" i="3"/>
  <c r="V54" i="3"/>
  <c r="U54" i="3"/>
  <c r="T54" i="3"/>
  <c r="S54" i="3"/>
  <c r="R54" i="3"/>
  <c r="G54" i="3"/>
  <c r="F54" i="3"/>
  <c r="E54" i="3"/>
  <c r="E57" i="3" s="1"/>
  <c r="AC50" i="3"/>
  <c r="Q50" i="3"/>
  <c r="E50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E42" i="3"/>
  <c r="E41" i="3"/>
  <c r="E40" i="3"/>
  <c r="E36" i="3"/>
  <c r="E35" i="3"/>
  <c r="E37" i="3" s="1"/>
  <c r="E34" i="3"/>
  <c r="E29" i="3"/>
  <c r="E28" i="3"/>
  <c r="E27" i="3"/>
  <c r="E30" i="3" s="1"/>
  <c r="E23" i="3"/>
  <c r="E22" i="3"/>
  <c r="E21" i="3"/>
  <c r="G3" i="8"/>
  <c r="G3" i="10"/>
  <c r="G3" i="6"/>
  <c r="F3" i="10"/>
  <c r="E3" i="10"/>
  <c r="E3" i="9"/>
  <c r="F3" i="9" s="1"/>
  <c r="G3" i="9" s="1"/>
  <c r="E3" i="8"/>
  <c r="F3" i="8" s="1"/>
  <c r="E3" i="7"/>
  <c r="F3" i="7" s="1"/>
  <c r="G3" i="7" s="1"/>
  <c r="F3" i="6"/>
  <c r="E3" i="6"/>
  <c r="E4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E4" i="3"/>
  <c r="F4" i="3" s="1"/>
  <c r="G4" i="3" s="1"/>
  <c r="H4" i="3" s="1"/>
  <c r="I4" i="3" s="1"/>
  <c r="J4" i="3" s="1"/>
  <c r="B1" i="7"/>
  <c r="B1" i="8"/>
  <c r="B1" i="9"/>
  <c r="B1" i="10"/>
  <c r="B1" i="6"/>
  <c r="A1" i="7"/>
  <c r="A1" i="8"/>
  <c r="A1" i="9"/>
  <c r="A1" i="10"/>
  <c r="A1" i="6"/>
  <c r="C4" i="5"/>
  <c r="F3" i="4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D1" i="1"/>
  <c r="Z69" i="3" s="1"/>
  <c r="G101" i="2"/>
  <c r="G87" i="2"/>
  <c r="G67" i="2"/>
  <c r="J66" i="2" s="1"/>
  <c r="G50" i="2"/>
  <c r="G40" i="2"/>
  <c r="G10" i="2"/>
  <c r="F10" i="2"/>
  <c r="C10" i="2"/>
  <c r="B10" i="2"/>
  <c r="G5" i="2"/>
  <c r="AM57" i="3" l="1"/>
  <c r="R23" i="4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F23" i="8"/>
  <c r="U64" i="3"/>
  <c r="R57" i="3"/>
  <c r="H70" i="3"/>
  <c r="Z70" i="3"/>
  <c r="AH57" i="3"/>
  <c r="AC70" i="3"/>
  <c r="T57" i="3"/>
  <c r="AM64" i="3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E25" i="8"/>
  <c r="X55" i="3"/>
  <c r="V56" i="3"/>
  <c r="Z61" i="3"/>
  <c r="Z64" i="3" s="1"/>
  <c r="AB62" i="3"/>
  <c r="AB63" i="3"/>
  <c r="AF67" i="3"/>
  <c r="AF70" i="3" s="1"/>
  <c r="O68" i="3"/>
  <c r="AK69" i="3"/>
  <c r="H54" i="3"/>
  <c r="Y55" i="3"/>
  <c r="AC63" i="3"/>
  <c r="M54" i="3"/>
  <c r="M57" i="3" s="1"/>
  <c r="AD54" i="3"/>
  <c r="AD57" i="3" s="1"/>
  <c r="J55" i="3"/>
  <c r="AB55" i="3"/>
  <c r="I56" i="3"/>
  <c r="AA56" i="3"/>
  <c r="L61" i="3"/>
  <c r="AE61" i="3"/>
  <c r="M62" i="3"/>
  <c r="AF62" i="3"/>
  <c r="N63" i="3"/>
  <c r="AH63" i="3"/>
  <c r="R67" i="3"/>
  <c r="R70" i="3" s="1"/>
  <c r="AJ67" i="3"/>
  <c r="AJ70" i="3" s="1"/>
  <c r="T68" i="3"/>
  <c r="AM68" i="3"/>
  <c r="V69" i="3"/>
  <c r="AN69" i="3"/>
  <c r="F61" i="3"/>
  <c r="F64" i="3" s="1"/>
  <c r="J63" i="3"/>
  <c r="O67" i="3"/>
  <c r="P69" i="3"/>
  <c r="O54" i="3"/>
  <c r="O57" i="3" s="1"/>
  <c r="AB56" i="3"/>
  <c r="AF61" i="3"/>
  <c r="AJ63" i="3"/>
  <c r="AJ64" i="3" s="1"/>
  <c r="E69" i="3"/>
  <c r="H19" i="4"/>
  <c r="I19" i="4" s="1"/>
  <c r="J19" i="4" s="1"/>
  <c r="K19" i="4" s="1"/>
  <c r="L19" i="4" s="1"/>
  <c r="M19" i="4" s="1"/>
  <c r="E48" i="3"/>
  <c r="AC55" i="3"/>
  <c r="M61" i="3"/>
  <c r="P54" i="3"/>
  <c r="P57" i="3" s="1"/>
  <c r="AF54" i="3"/>
  <c r="AF57" i="3" s="1"/>
  <c r="AE55" i="3"/>
  <c r="L56" i="3"/>
  <c r="AG61" i="3"/>
  <c r="P62" i="3"/>
  <c r="R63" i="3"/>
  <c r="AL63" i="3"/>
  <c r="AL64" i="3" s="1"/>
  <c r="T67" i="3"/>
  <c r="X68" i="3"/>
  <c r="Y69" i="3"/>
  <c r="H62" i="3"/>
  <c r="AH68" i="3"/>
  <c r="AE54" i="3"/>
  <c r="L55" i="3"/>
  <c r="J56" i="3"/>
  <c r="O62" i="3"/>
  <c r="AG62" i="3"/>
  <c r="P63" i="3"/>
  <c r="S67" i="3"/>
  <c r="AM67" i="3"/>
  <c r="U68" i="3"/>
  <c r="X69" i="3"/>
  <c r="AC48" i="3"/>
  <c r="M55" i="3"/>
  <c r="AC56" i="3"/>
  <c r="AC75" i="3" s="1"/>
  <c r="AC8" i="4" s="1"/>
  <c r="P61" i="3"/>
  <c r="AH62" i="3"/>
  <c r="E68" i="3"/>
  <c r="E70" i="3" s="1"/>
  <c r="F69" i="3"/>
  <c r="Q49" i="3"/>
  <c r="Q54" i="3"/>
  <c r="AG54" i="3"/>
  <c r="AG57" i="3" s="1"/>
  <c r="O55" i="3"/>
  <c r="AF55" i="3"/>
  <c r="M56" i="3"/>
  <c r="AE56" i="3"/>
  <c r="Q61" i="3"/>
  <c r="AH61" i="3"/>
  <c r="R62" i="3"/>
  <c r="R64" i="3" s="1"/>
  <c r="AK62" i="3"/>
  <c r="S63" i="3"/>
  <c r="S64" i="3" s="1"/>
  <c r="AM63" i="3"/>
  <c r="V67" i="3"/>
  <c r="F68" i="3"/>
  <c r="Y68" i="3"/>
  <c r="Y70" i="3" s="1"/>
  <c r="H69" i="3"/>
  <c r="AN50" i="3"/>
  <c r="AN75" i="3" s="1"/>
  <c r="AN8" i="4" s="1"/>
  <c r="AN14" i="4" s="1"/>
  <c r="AI69" i="3"/>
  <c r="W69" i="3"/>
  <c r="K69" i="3"/>
  <c r="AI68" i="3"/>
  <c r="W68" i="3"/>
  <c r="K68" i="3"/>
  <c r="AI67" i="3"/>
  <c r="W67" i="3"/>
  <c r="K67" i="3"/>
  <c r="AI63" i="3"/>
  <c r="W63" i="3"/>
  <c r="K63" i="3"/>
  <c r="AI62" i="3"/>
  <c r="W62" i="3"/>
  <c r="K62" i="3"/>
  <c r="AI61" i="3"/>
  <c r="AI64" i="3" s="1"/>
  <c r="W61" i="3"/>
  <c r="W64" i="3" s="1"/>
  <c r="K61" i="3"/>
  <c r="K64" i="3" s="1"/>
  <c r="AI56" i="3"/>
  <c r="W56" i="3"/>
  <c r="K56" i="3"/>
  <c r="AI55" i="3"/>
  <c r="W55" i="3"/>
  <c r="K55" i="3"/>
  <c r="AI54" i="3"/>
  <c r="AI57" i="3" s="1"/>
  <c r="W54" i="3"/>
  <c r="W57" i="3" s="1"/>
  <c r="K54" i="3"/>
  <c r="K57" i="3" s="1"/>
  <c r="E49" i="3"/>
  <c r="C9" i="5"/>
  <c r="E28" i="6" s="1"/>
  <c r="E30" i="6" s="1"/>
  <c r="E31" i="6" s="1"/>
  <c r="AG69" i="3"/>
  <c r="T69" i="3"/>
  <c r="G69" i="3"/>
  <c r="G70" i="3" s="1"/>
  <c r="AD68" i="3"/>
  <c r="AD70" i="3" s="1"/>
  <c r="Q68" i="3"/>
  <c r="AN67" i="3"/>
  <c r="AA67" i="3"/>
  <c r="AA70" i="3" s="1"/>
  <c r="N67" i="3"/>
  <c r="N70" i="3" s="1"/>
  <c r="AG63" i="3"/>
  <c r="T63" i="3"/>
  <c r="T64" i="3" s="1"/>
  <c r="G63" i="3"/>
  <c r="AD62" i="3"/>
  <c r="Q62" i="3"/>
  <c r="AN61" i="3"/>
  <c r="AA61" i="3"/>
  <c r="N61" i="3"/>
  <c r="AG56" i="3"/>
  <c r="T56" i="3"/>
  <c r="G56" i="3"/>
  <c r="AD55" i="3"/>
  <c r="Q55" i="3"/>
  <c r="AN54" i="3"/>
  <c r="AN57" i="3" s="1"/>
  <c r="AA54" i="3"/>
  <c r="AA57" i="3" s="1"/>
  <c r="N54" i="3"/>
  <c r="N57" i="3" s="1"/>
  <c r="AC49" i="3"/>
  <c r="AC74" i="3" s="1"/>
  <c r="AC7" i="4" s="1"/>
  <c r="C6" i="5"/>
  <c r="AD69" i="3"/>
  <c r="Q69" i="3"/>
  <c r="AN68" i="3"/>
  <c r="AA68" i="3"/>
  <c r="N68" i="3"/>
  <c r="AK67" i="3"/>
  <c r="AK70" i="3" s="1"/>
  <c r="X67" i="3"/>
  <c r="X70" i="3" s="1"/>
  <c r="J67" i="3"/>
  <c r="J70" i="3" s="1"/>
  <c r="AD63" i="3"/>
  <c r="Q63" i="3"/>
  <c r="Q75" i="3" s="1"/>
  <c r="Q8" i="4" s="1"/>
  <c r="AN62" i="3"/>
  <c r="AA62" i="3"/>
  <c r="N62" i="3"/>
  <c r="AK61" i="3"/>
  <c r="X61" i="3"/>
  <c r="X64" i="3" s="1"/>
  <c r="J61" i="3"/>
  <c r="AD56" i="3"/>
  <c r="Q56" i="3"/>
  <c r="AN55" i="3"/>
  <c r="AA55" i="3"/>
  <c r="N55" i="3"/>
  <c r="AK54" i="3"/>
  <c r="AK57" i="3" s="1"/>
  <c r="X54" i="3"/>
  <c r="X57" i="3" s="1"/>
  <c r="J54" i="3"/>
  <c r="Q48" i="3"/>
  <c r="C7" i="5"/>
  <c r="E14" i="6" s="1"/>
  <c r="AB69" i="3"/>
  <c r="M69" i="3"/>
  <c r="M70" i="3" s="1"/>
  <c r="AG68" i="3"/>
  <c r="R68" i="3"/>
  <c r="AL67" i="3"/>
  <c r="U67" i="3"/>
  <c r="U70" i="3" s="1"/>
  <c r="F67" i="3"/>
  <c r="F70" i="3" s="1"/>
  <c r="AE63" i="3"/>
  <c r="O63" i="3"/>
  <c r="AJ62" i="3"/>
  <c r="T62" i="3"/>
  <c r="E62" i="3"/>
  <c r="Y61" i="3"/>
  <c r="H61" i="3"/>
  <c r="AH56" i="3"/>
  <c r="R56" i="3"/>
  <c r="AL55" i="3"/>
  <c r="AL57" i="3" s="1"/>
  <c r="V55" i="3"/>
  <c r="G55" i="3"/>
  <c r="G57" i="3" s="1"/>
  <c r="AB54" i="3"/>
  <c r="AB57" i="3" s="1"/>
  <c r="L54" i="3"/>
  <c r="L57" i="3" s="1"/>
  <c r="AH69" i="3"/>
  <c r="R69" i="3"/>
  <c r="AL68" i="3"/>
  <c r="V68" i="3"/>
  <c r="G68" i="3"/>
  <c r="AB67" i="3"/>
  <c r="AB70" i="3" s="1"/>
  <c r="L67" i="3"/>
  <c r="L70" i="3" s="1"/>
  <c r="AK63" i="3"/>
  <c r="U63" i="3"/>
  <c r="E63" i="3"/>
  <c r="E75" i="3" s="1"/>
  <c r="E8" i="4" s="1"/>
  <c r="Y62" i="3"/>
  <c r="I62" i="3"/>
  <c r="AD61" i="3"/>
  <c r="O61" i="3"/>
  <c r="AM56" i="3"/>
  <c r="X56" i="3"/>
  <c r="C12" i="5"/>
  <c r="C11" i="5"/>
  <c r="C8" i="5"/>
  <c r="E21" i="6" s="1"/>
  <c r="E23" i="6" s="1"/>
  <c r="Z54" i="3"/>
  <c r="H55" i="3"/>
  <c r="F56" i="3"/>
  <c r="F57" i="3" s="1"/>
  <c r="Y56" i="3"/>
  <c r="Y57" i="3" s="1"/>
  <c r="G61" i="3"/>
  <c r="G64" i="3" s="1"/>
  <c r="AB61" i="3"/>
  <c r="AB64" i="3" s="1"/>
  <c r="J62" i="3"/>
  <c r="AC62" i="3"/>
  <c r="L63" i="3"/>
  <c r="P67" i="3"/>
  <c r="AG67" i="3"/>
  <c r="P68" i="3"/>
  <c r="AJ68" i="3"/>
  <c r="S69" i="3"/>
  <c r="AL69" i="3"/>
  <c r="F26" i="4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I54" i="3"/>
  <c r="I57" i="3" s="1"/>
  <c r="AC54" i="3"/>
  <c r="I55" i="3"/>
  <c r="Z55" i="3"/>
  <c r="H56" i="3"/>
  <c r="Z56" i="3"/>
  <c r="I61" i="3"/>
  <c r="AC61" i="3"/>
  <c r="AC64" i="3" s="1"/>
  <c r="L62" i="3"/>
  <c r="AE62" i="3"/>
  <c r="M63" i="3"/>
  <c r="AF63" i="3"/>
  <c r="Q67" i="3"/>
  <c r="Q70" i="3" s="1"/>
  <c r="AH67" i="3"/>
  <c r="S68" i="3"/>
  <c r="AK68" i="3"/>
  <c r="U69" i="3"/>
  <c r="AM69" i="3"/>
  <c r="H22" i="4"/>
  <c r="I22" i="4" s="1"/>
  <c r="J22" i="4" s="1"/>
  <c r="K22" i="4" s="1"/>
  <c r="L22" i="4" s="1"/>
  <c r="M22" i="4" s="1"/>
  <c r="N22" i="4" s="1"/>
  <c r="O22" i="4" s="1"/>
  <c r="P22" i="4" s="1"/>
  <c r="Q22" i="4" s="1"/>
  <c r="E23" i="8"/>
  <c r="F24" i="4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E24" i="8"/>
  <c r="E22" i="8"/>
  <c r="E16" i="6"/>
  <c r="E17" i="6" s="1"/>
  <c r="F15" i="4"/>
  <c r="G3" i="4"/>
  <c r="U48" i="3"/>
  <c r="U49" i="3"/>
  <c r="U74" i="3" s="1"/>
  <c r="U7" i="4" s="1"/>
  <c r="U13" i="4" s="1"/>
  <c r="U50" i="3"/>
  <c r="J48" i="3"/>
  <c r="J49" i="3"/>
  <c r="J50" i="3"/>
  <c r="K48" i="3"/>
  <c r="W48" i="3"/>
  <c r="AI48" i="3"/>
  <c r="AI73" i="3" s="1"/>
  <c r="K49" i="3"/>
  <c r="K74" i="3" s="1"/>
  <c r="K7" i="4" s="1"/>
  <c r="K13" i="4" s="1"/>
  <c r="W49" i="3"/>
  <c r="W74" i="3" s="1"/>
  <c r="W7" i="4" s="1"/>
  <c r="W13" i="4" s="1"/>
  <c r="AI49" i="3"/>
  <c r="K50" i="3"/>
  <c r="W50" i="3"/>
  <c r="W75" i="3" s="1"/>
  <c r="W8" i="4" s="1"/>
  <c r="W14" i="4" s="1"/>
  <c r="AI50" i="3"/>
  <c r="L48" i="3"/>
  <c r="X48" i="3"/>
  <c r="AJ48" i="3"/>
  <c r="L49" i="3"/>
  <c r="X49" i="3"/>
  <c r="X74" i="3" s="1"/>
  <c r="X7" i="4" s="1"/>
  <c r="X13" i="4" s="1"/>
  <c r="AJ49" i="3"/>
  <c r="AJ74" i="3" s="1"/>
  <c r="AJ7" i="4" s="1"/>
  <c r="AJ13" i="4" s="1"/>
  <c r="L50" i="3"/>
  <c r="L75" i="3" s="1"/>
  <c r="L8" i="4" s="1"/>
  <c r="L14" i="4" s="1"/>
  <c r="X50" i="3"/>
  <c r="X75" i="3" s="1"/>
  <c r="X8" i="4" s="1"/>
  <c r="X14" i="4" s="1"/>
  <c r="AJ50" i="3"/>
  <c r="R48" i="3"/>
  <c r="F49" i="3"/>
  <c r="F74" i="3" s="1"/>
  <c r="F7" i="4" s="1"/>
  <c r="F13" i="4" s="1"/>
  <c r="AD49" i="3"/>
  <c r="R50" i="3"/>
  <c r="G48" i="3"/>
  <c r="G49" i="3"/>
  <c r="G50" i="3"/>
  <c r="AE50" i="3"/>
  <c r="AF48" i="3"/>
  <c r="AF73" i="3" s="1"/>
  <c r="H49" i="3"/>
  <c r="H74" i="3" s="1"/>
  <c r="H7" i="4" s="1"/>
  <c r="H13" i="4" s="1"/>
  <c r="AF49" i="3"/>
  <c r="AF74" i="3" s="1"/>
  <c r="AF7" i="4" s="1"/>
  <c r="AF13" i="4" s="1"/>
  <c r="T50" i="3"/>
  <c r="AF50" i="3"/>
  <c r="I48" i="3"/>
  <c r="I49" i="3"/>
  <c r="I50" i="3"/>
  <c r="AH48" i="3"/>
  <c r="AH49" i="3"/>
  <c r="AK48" i="3"/>
  <c r="F48" i="3"/>
  <c r="R49" i="3"/>
  <c r="R74" i="3" s="1"/>
  <c r="R7" i="4" s="1"/>
  <c r="R13" i="4" s="1"/>
  <c r="F50" i="3"/>
  <c r="F75" i="3" s="1"/>
  <c r="F8" i="4" s="1"/>
  <c r="F14" i="4" s="1"/>
  <c r="AD50" i="3"/>
  <c r="AD75" i="3" s="1"/>
  <c r="AD8" i="4" s="1"/>
  <c r="AD14" i="4" s="1"/>
  <c r="AE48" i="3"/>
  <c r="AE73" i="3" s="1"/>
  <c r="S49" i="3"/>
  <c r="S74" i="3" s="1"/>
  <c r="S7" i="4" s="1"/>
  <c r="S13" i="4" s="1"/>
  <c r="AE49" i="3"/>
  <c r="S50" i="3"/>
  <c r="H48" i="3"/>
  <c r="T49" i="3"/>
  <c r="H50" i="3"/>
  <c r="H75" i="3" s="1"/>
  <c r="H8" i="4" s="1"/>
  <c r="H14" i="4" s="1"/>
  <c r="AG48" i="3"/>
  <c r="AG49" i="3"/>
  <c r="V48" i="3"/>
  <c r="V73" i="3" s="1"/>
  <c r="V49" i="3"/>
  <c r="V74" i="3" s="1"/>
  <c r="V7" i="4" s="1"/>
  <c r="V13" i="4" s="1"/>
  <c r="V50" i="3"/>
  <c r="V75" i="3" s="1"/>
  <c r="V8" i="4" s="1"/>
  <c r="V14" i="4" s="1"/>
  <c r="M48" i="3"/>
  <c r="Y48" i="3"/>
  <c r="Y73" i="3" s="1"/>
  <c r="M49" i="3"/>
  <c r="Y49" i="3"/>
  <c r="AK49" i="3"/>
  <c r="M50" i="3"/>
  <c r="Y50" i="3"/>
  <c r="AK50" i="3"/>
  <c r="AK75" i="3" s="1"/>
  <c r="AK8" i="4" s="1"/>
  <c r="AK14" i="4" s="1"/>
  <c r="N48" i="3"/>
  <c r="Z48" i="3"/>
  <c r="Z73" i="3" s="1"/>
  <c r="AL48" i="3"/>
  <c r="AL73" i="3" s="1"/>
  <c r="N49" i="3"/>
  <c r="N74" i="3" s="1"/>
  <c r="N7" i="4" s="1"/>
  <c r="N13" i="4" s="1"/>
  <c r="Z49" i="3"/>
  <c r="Z74" i="3" s="1"/>
  <c r="Z7" i="4" s="1"/>
  <c r="Z13" i="4" s="1"/>
  <c r="AL49" i="3"/>
  <c r="N50" i="3"/>
  <c r="Z50" i="3"/>
  <c r="Z75" i="3" s="1"/>
  <c r="Z8" i="4" s="1"/>
  <c r="Z14" i="4" s="1"/>
  <c r="AL50" i="3"/>
  <c r="AD48" i="3"/>
  <c r="S48" i="3"/>
  <c r="S73" i="3" s="1"/>
  <c r="T48" i="3"/>
  <c r="T73" i="3" s="1"/>
  <c r="AG50" i="3"/>
  <c r="AH50" i="3"/>
  <c r="AH75" i="3" s="1"/>
  <c r="AH8" i="4" s="1"/>
  <c r="AH14" i="4" s="1"/>
  <c r="O48" i="3"/>
  <c r="O73" i="3" s="1"/>
  <c r="AA48" i="3"/>
  <c r="AA73" i="3" s="1"/>
  <c r="AM48" i="3"/>
  <c r="AM73" i="3" s="1"/>
  <c r="O49" i="3"/>
  <c r="AA49" i="3"/>
  <c r="AM49" i="3"/>
  <c r="O50" i="3"/>
  <c r="AA50" i="3"/>
  <c r="AA75" i="3" s="1"/>
  <c r="AA8" i="4" s="1"/>
  <c r="AA14" i="4" s="1"/>
  <c r="AM50" i="3"/>
  <c r="AM75" i="3" s="1"/>
  <c r="AM8" i="4" s="1"/>
  <c r="AM14" i="4" s="1"/>
  <c r="P48" i="3"/>
  <c r="AB48" i="3"/>
  <c r="AN48" i="3"/>
  <c r="AN73" i="3" s="1"/>
  <c r="P49" i="3"/>
  <c r="P74" i="3" s="1"/>
  <c r="P7" i="4" s="1"/>
  <c r="P13" i="4" s="1"/>
  <c r="AB49" i="3"/>
  <c r="AB74" i="3" s="1"/>
  <c r="AB7" i="4" s="1"/>
  <c r="AB13" i="4" s="1"/>
  <c r="AN49" i="3"/>
  <c r="P50" i="3"/>
  <c r="P75" i="3" s="1"/>
  <c r="P8" i="4" s="1"/>
  <c r="P14" i="4" s="1"/>
  <c r="AB50" i="3"/>
  <c r="AB75" i="3" s="1"/>
  <c r="AB8" i="4" s="1"/>
  <c r="AB14" i="4" s="1"/>
  <c r="E24" i="3"/>
  <c r="F42" i="3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F27" i="3"/>
  <c r="F28" i="3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F29" i="3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F34" i="3"/>
  <c r="F35" i="3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F36" i="3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F21" i="3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F40" i="3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F23" i="3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F41" i="3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F5" i="3"/>
  <c r="F6" i="3" s="1"/>
  <c r="H5" i="3"/>
  <c r="H6" i="3" s="1"/>
  <c r="I5" i="3"/>
  <c r="I6" i="3" s="1"/>
  <c r="I7" i="3" s="1"/>
  <c r="K4" i="3"/>
  <c r="J5" i="3"/>
  <c r="G5" i="3"/>
  <c r="E5" i="3"/>
  <c r="Q14" i="4" l="1"/>
  <c r="F27" i="6"/>
  <c r="F30" i="6" s="1"/>
  <c r="E26" i="9"/>
  <c r="E14" i="4"/>
  <c r="AC14" i="4"/>
  <c r="G8" i="8"/>
  <c r="AI6" i="4"/>
  <c r="AI12" i="4" s="1"/>
  <c r="AB73" i="3"/>
  <c r="N73" i="3"/>
  <c r="AG74" i="3"/>
  <c r="AG7" i="4" s="1"/>
  <c r="AG13" i="4" s="1"/>
  <c r="F13" i="6"/>
  <c r="E24" i="9"/>
  <c r="V57" i="3"/>
  <c r="AF64" i="3"/>
  <c r="Y74" i="3"/>
  <c r="Y7" i="4" s="1"/>
  <c r="Y13" i="4" s="1"/>
  <c r="S75" i="3"/>
  <c r="S8" i="4" s="1"/>
  <c r="S14" i="4" s="1"/>
  <c r="I74" i="3"/>
  <c r="I7" i="4" s="1"/>
  <c r="I13" i="4" s="1"/>
  <c r="AD74" i="3"/>
  <c r="AD7" i="4" s="1"/>
  <c r="AD13" i="4" s="1"/>
  <c r="AI75" i="3"/>
  <c r="AI8" i="4" s="1"/>
  <c r="AI14" i="4" s="1"/>
  <c r="U75" i="3"/>
  <c r="U8" i="4" s="1"/>
  <c r="U14" i="4" s="1"/>
  <c r="Y64" i="3"/>
  <c r="M64" i="3"/>
  <c r="AE64" i="3"/>
  <c r="N75" i="3"/>
  <c r="N8" i="4" s="1"/>
  <c r="N14" i="4" s="1"/>
  <c r="E64" i="3"/>
  <c r="AK64" i="3"/>
  <c r="N64" i="3"/>
  <c r="K70" i="3"/>
  <c r="AM70" i="3"/>
  <c r="L64" i="3"/>
  <c r="P64" i="3"/>
  <c r="AG64" i="3"/>
  <c r="Y75" i="3"/>
  <c r="Y8" i="4" s="1"/>
  <c r="Y14" i="4" s="1"/>
  <c r="AM74" i="3"/>
  <c r="AM7" i="4" s="1"/>
  <c r="AM13" i="4" s="1"/>
  <c r="AA74" i="3"/>
  <c r="AA7" i="4" s="1"/>
  <c r="AA13" i="4" s="1"/>
  <c r="AE74" i="3"/>
  <c r="AE7" i="4" s="1"/>
  <c r="AE13" i="4" s="1"/>
  <c r="I73" i="3"/>
  <c r="E8" i="7"/>
  <c r="E34" i="9" s="1"/>
  <c r="E16" i="7"/>
  <c r="E15" i="9" s="1"/>
  <c r="O74" i="3"/>
  <c r="O7" i="4" s="1"/>
  <c r="O13" i="4" s="1"/>
  <c r="AL74" i="3"/>
  <c r="AL7" i="4" s="1"/>
  <c r="AL13" i="4" s="1"/>
  <c r="Y6" i="4"/>
  <c r="Y12" i="4" s="1"/>
  <c r="AF75" i="3"/>
  <c r="AF8" i="4" s="1"/>
  <c r="AF14" i="4" s="1"/>
  <c r="R51" i="3"/>
  <c r="R73" i="3"/>
  <c r="K75" i="3"/>
  <c r="K8" i="4" s="1"/>
  <c r="K14" i="4" s="1"/>
  <c r="U73" i="3"/>
  <c r="O64" i="3"/>
  <c r="Q51" i="3"/>
  <c r="Q73" i="3"/>
  <c r="AA64" i="3"/>
  <c r="W70" i="3"/>
  <c r="V70" i="3"/>
  <c r="Q57" i="3"/>
  <c r="S70" i="3"/>
  <c r="E51" i="3"/>
  <c r="E73" i="3"/>
  <c r="S6" i="4"/>
  <c r="S12" i="4" s="1"/>
  <c r="AH74" i="3"/>
  <c r="AH7" i="4" s="1"/>
  <c r="AH13" i="4" s="1"/>
  <c r="F8" i="7"/>
  <c r="F34" i="9" s="1"/>
  <c r="F16" i="7"/>
  <c r="F15" i="9" s="1"/>
  <c r="M74" i="3"/>
  <c r="M7" i="4" s="1"/>
  <c r="M13" i="4" s="1"/>
  <c r="AN74" i="3"/>
  <c r="AN7" i="4" s="1"/>
  <c r="AN13" i="4" s="1"/>
  <c r="AM6" i="4"/>
  <c r="AM12" i="4" s="1"/>
  <c r="AM76" i="3"/>
  <c r="AM9" i="4" s="1"/>
  <c r="M73" i="3"/>
  <c r="AE6" i="4"/>
  <c r="AE12" i="4" s="1"/>
  <c r="T75" i="3"/>
  <c r="T8" i="4" s="1"/>
  <c r="T14" i="4" s="1"/>
  <c r="AJ75" i="3"/>
  <c r="AJ8" i="4" s="1"/>
  <c r="AJ14" i="4" s="1"/>
  <c r="AI74" i="3"/>
  <c r="AI7" i="4" s="1"/>
  <c r="AI13" i="4" s="1"/>
  <c r="AH70" i="3"/>
  <c r="AC57" i="3"/>
  <c r="AD64" i="3"/>
  <c r="J57" i="3"/>
  <c r="C10" i="5"/>
  <c r="E6" i="6"/>
  <c r="AN64" i="3"/>
  <c r="AI70" i="3"/>
  <c r="Q74" i="3"/>
  <c r="Q7" i="4" s="1"/>
  <c r="T70" i="3"/>
  <c r="E26" i="8"/>
  <c r="AC13" i="4"/>
  <c r="N19" i="4"/>
  <c r="AF6" i="4"/>
  <c r="AF12" i="4" s="1"/>
  <c r="AF76" i="3"/>
  <c r="AF9" i="4" s="1"/>
  <c r="E74" i="3"/>
  <c r="E7" i="4" s="1"/>
  <c r="F7" i="7"/>
  <c r="F33" i="9" s="1"/>
  <c r="F15" i="7"/>
  <c r="F14" i="9" s="1"/>
  <c r="AE75" i="3"/>
  <c r="AE8" i="4" s="1"/>
  <c r="AE14" i="4" s="1"/>
  <c r="P73" i="3"/>
  <c r="T6" i="4"/>
  <c r="T12" i="4" s="1"/>
  <c r="T76" i="3"/>
  <c r="T9" i="4" s="1"/>
  <c r="AG73" i="3"/>
  <c r="AK73" i="3"/>
  <c r="G75" i="3"/>
  <c r="G8" i="4" s="1"/>
  <c r="G14" i="4" s="1"/>
  <c r="L74" i="3"/>
  <c r="L7" i="4" s="1"/>
  <c r="L13" i="4" s="1"/>
  <c r="K73" i="3"/>
  <c r="E24" i="6"/>
  <c r="R24" i="4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F24" i="8"/>
  <c r="Z57" i="3"/>
  <c r="AL70" i="3"/>
  <c r="Q64" i="3"/>
  <c r="AE57" i="3"/>
  <c r="R25" i="4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3" i="4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G23" i="8"/>
  <c r="AA6" i="4"/>
  <c r="AA12" i="4" s="1"/>
  <c r="E7" i="7"/>
  <c r="E33" i="9" s="1"/>
  <c r="E15" i="7"/>
  <c r="E14" i="9" s="1"/>
  <c r="O6" i="4"/>
  <c r="O12" i="4" s="1"/>
  <c r="V6" i="4"/>
  <c r="V12" i="4" s="1"/>
  <c r="V76" i="3"/>
  <c r="V9" i="4" s="1"/>
  <c r="AL76" i="3"/>
  <c r="AL9" i="4" s="1"/>
  <c r="AL6" i="4"/>
  <c r="AL12" i="4" s="1"/>
  <c r="R26" i="4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F26" i="8"/>
  <c r="AN6" i="4"/>
  <c r="AN12" i="4" s="1"/>
  <c r="Z76" i="3"/>
  <c r="Z9" i="4" s="1"/>
  <c r="Z6" i="4"/>
  <c r="Z12" i="4" s="1"/>
  <c r="AG75" i="3"/>
  <c r="AG8" i="4" s="1"/>
  <c r="AG14" i="4" s="1"/>
  <c r="F73" i="3"/>
  <c r="W73" i="3"/>
  <c r="AH64" i="3"/>
  <c r="G74" i="3"/>
  <c r="G7" i="4" s="1"/>
  <c r="G13" i="4" s="1"/>
  <c r="AJ73" i="3"/>
  <c r="J75" i="3"/>
  <c r="J8" i="4" s="1"/>
  <c r="J14" i="4" s="1"/>
  <c r="AD73" i="3"/>
  <c r="M75" i="3"/>
  <c r="M8" i="4" s="1"/>
  <c r="M14" i="4" s="1"/>
  <c r="T74" i="3"/>
  <c r="T7" i="4" s="1"/>
  <c r="T13" i="4" s="1"/>
  <c r="AH73" i="3"/>
  <c r="G73" i="3"/>
  <c r="X73" i="3"/>
  <c r="J74" i="3"/>
  <c r="J7" i="4" s="1"/>
  <c r="J13" i="4" s="1"/>
  <c r="R22" i="4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F22" i="8"/>
  <c r="I64" i="3"/>
  <c r="AG70" i="3"/>
  <c r="E14" i="10"/>
  <c r="E28" i="9"/>
  <c r="F28" i="9" s="1"/>
  <c r="G28" i="9" s="1"/>
  <c r="G16" i="7"/>
  <c r="G15" i="9" s="1"/>
  <c r="G8" i="7"/>
  <c r="G34" i="9" s="1"/>
  <c r="AC51" i="3"/>
  <c r="AC73" i="3"/>
  <c r="H57" i="3"/>
  <c r="O75" i="3"/>
  <c r="O8" i="4" s="1"/>
  <c r="O14" i="4" s="1"/>
  <c r="AL75" i="3"/>
  <c r="AL8" i="4" s="1"/>
  <c r="AL14" i="4" s="1"/>
  <c r="AK74" i="3"/>
  <c r="AK7" i="4" s="1"/>
  <c r="AK13" i="4" s="1"/>
  <c r="H73" i="3"/>
  <c r="I75" i="3"/>
  <c r="I8" i="4" s="1"/>
  <c r="I14" i="4" s="1"/>
  <c r="R75" i="3"/>
  <c r="R8" i="4" s="1"/>
  <c r="R14" i="4" s="1"/>
  <c r="L73" i="3"/>
  <c r="J73" i="3"/>
  <c r="P70" i="3"/>
  <c r="H64" i="3"/>
  <c r="J64" i="3"/>
  <c r="AN70" i="3"/>
  <c r="O70" i="3"/>
  <c r="F31" i="6"/>
  <c r="F16" i="6"/>
  <c r="F17" i="6" s="1"/>
  <c r="H3" i="4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G15" i="4"/>
  <c r="AE51" i="3"/>
  <c r="AA51" i="3"/>
  <c r="AL51" i="3"/>
  <c r="AN51" i="3"/>
  <c r="Z51" i="3"/>
  <c r="AF51" i="3"/>
  <c r="AI51" i="3"/>
  <c r="F51" i="3"/>
  <c r="W51" i="3"/>
  <c r="P51" i="3"/>
  <c r="T51" i="3"/>
  <c r="AG51" i="3"/>
  <c r="AK51" i="3"/>
  <c r="K51" i="3"/>
  <c r="S51" i="3"/>
  <c r="AJ51" i="3"/>
  <c r="I51" i="3"/>
  <c r="Y51" i="3"/>
  <c r="U51" i="3"/>
  <c r="AM51" i="3"/>
  <c r="M51" i="3"/>
  <c r="O51" i="3"/>
  <c r="V51" i="3"/>
  <c r="AB51" i="3"/>
  <c r="N51" i="3"/>
  <c r="AD51" i="3"/>
  <c r="AH51" i="3"/>
  <c r="G51" i="3"/>
  <c r="X51" i="3"/>
  <c r="H51" i="3"/>
  <c r="L51" i="3"/>
  <c r="J51" i="3"/>
  <c r="G34" i="3"/>
  <c r="F37" i="3"/>
  <c r="G27" i="3"/>
  <c r="F30" i="3"/>
  <c r="G21" i="3"/>
  <c r="F24" i="3"/>
  <c r="E6" i="3"/>
  <c r="G6" i="3"/>
  <c r="F12" i="3"/>
  <c r="F11" i="3"/>
  <c r="J6" i="3"/>
  <c r="J7" i="3" s="1"/>
  <c r="L4" i="3"/>
  <c r="K5" i="3"/>
  <c r="H7" i="3"/>
  <c r="F7" i="3"/>
  <c r="Q6" i="4" l="1"/>
  <c r="Q76" i="3"/>
  <c r="Q9" i="4" s="1"/>
  <c r="G27" i="6"/>
  <c r="G30" i="6" s="1"/>
  <c r="F26" i="9"/>
  <c r="I76" i="3"/>
  <c r="I9" i="4" s="1"/>
  <c r="I6" i="4"/>
  <c r="I12" i="4" s="1"/>
  <c r="AC76" i="3"/>
  <c r="AC9" i="4" s="1"/>
  <c r="AC6" i="4"/>
  <c r="U76" i="3"/>
  <c r="U9" i="4" s="1"/>
  <c r="U6" i="4"/>
  <c r="U12" i="4" s="1"/>
  <c r="G6" i="4"/>
  <c r="G12" i="4" s="1"/>
  <c r="G76" i="3"/>
  <c r="G9" i="4" s="1"/>
  <c r="E76" i="3"/>
  <c r="E9" i="4" s="1"/>
  <c r="E6" i="4"/>
  <c r="L6" i="4"/>
  <c r="L12" i="4" s="1"/>
  <c r="L76" i="3"/>
  <c r="L9" i="4" s="1"/>
  <c r="AN76" i="3"/>
  <c r="AN9" i="4" s="1"/>
  <c r="K76" i="3"/>
  <c r="K9" i="4" s="1"/>
  <c r="K6" i="4"/>
  <c r="K12" i="4" s="1"/>
  <c r="AF27" i="4"/>
  <c r="AF28" i="4"/>
  <c r="AF20" i="4"/>
  <c r="AF21" i="4"/>
  <c r="E8" i="6"/>
  <c r="E32" i="8" s="1"/>
  <c r="E6" i="10" s="1"/>
  <c r="M6" i="4"/>
  <c r="M12" i="4" s="1"/>
  <c r="M76" i="3"/>
  <c r="M9" i="4" s="1"/>
  <c r="AB6" i="4"/>
  <c r="AB12" i="4" s="1"/>
  <c r="AB76" i="3"/>
  <c r="AB9" i="4" s="1"/>
  <c r="G13" i="8"/>
  <c r="E14" i="8"/>
  <c r="X76" i="3"/>
  <c r="X9" i="4" s="1"/>
  <c r="X6" i="4"/>
  <c r="X12" i="4" s="1"/>
  <c r="E13" i="10"/>
  <c r="E15" i="10" s="1"/>
  <c r="C14" i="5"/>
  <c r="AM27" i="4"/>
  <c r="AM20" i="4"/>
  <c r="AM21" i="4"/>
  <c r="AM28" i="4"/>
  <c r="O19" i="4"/>
  <c r="V28" i="4"/>
  <c r="V20" i="4"/>
  <c r="V21" i="4"/>
  <c r="V27" i="4"/>
  <c r="T20" i="4"/>
  <c r="T27" i="4"/>
  <c r="T28" i="4"/>
  <c r="T21" i="4"/>
  <c r="F6" i="4"/>
  <c r="F12" i="4" s="1"/>
  <c r="F16" i="4" s="1"/>
  <c r="F76" i="3"/>
  <c r="F9" i="4" s="1"/>
  <c r="AD6" i="4"/>
  <c r="AD12" i="4" s="1"/>
  <c r="AD76" i="3"/>
  <c r="AD9" i="4" s="1"/>
  <c r="AD26" i="4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Y76" i="3"/>
  <c r="Y9" i="4" s="1"/>
  <c r="AI76" i="3"/>
  <c r="AI9" i="4" s="1"/>
  <c r="G13" i="6"/>
  <c r="F24" i="9"/>
  <c r="AD22" i="4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G14" i="8"/>
  <c r="W76" i="3"/>
  <c r="W9" i="4" s="1"/>
  <c r="W6" i="4"/>
  <c r="W12" i="4" s="1"/>
  <c r="E8" i="8"/>
  <c r="O76" i="3"/>
  <c r="O9" i="4" s="1"/>
  <c r="P6" i="4"/>
  <c r="P12" i="4" s="1"/>
  <c r="P76" i="3"/>
  <c r="P9" i="4" s="1"/>
  <c r="H76" i="3"/>
  <c r="H9" i="4" s="1"/>
  <c r="H6" i="4"/>
  <c r="H12" i="4" s="1"/>
  <c r="AJ6" i="4"/>
  <c r="AJ12" i="4" s="1"/>
  <c r="AJ76" i="3"/>
  <c r="AJ9" i="4" s="1"/>
  <c r="F25" i="8"/>
  <c r="AK76" i="3"/>
  <c r="AK9" i="4" s="1"/>
  <c r="AK6" i="4"/>
  <c r="AK12" i="4" s="1"/>
  <c r="G7" i="7"/>
  <c r="G15" i="7"/>
  <c r="G14" i="9" s="1"/>
  <c r="AD25" i="4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L20" i="4"/>
  <c r="AL21" i="4"/>
  <c r="AL27" i="4"/>
  <c r="AL28" i="4"/>
  <c r="AG6" i="4"/>
  <c r="AG12" i="4" s="1"/>
  <c r="AG76" i="3"/>
  <c r="AG9" i="4" s="1"/>
  <c r="G7" i="8"/>
  <c r="S76" i="3"/>
  <c r="S9" i="4" s="1"/>
  <c r="Q13" i="4"/>
  <c r="F13" i="8" s="1"/>
  <c r="F7" i="8"/>
  <c r="AH6" i="4"/>
  <c r="AH12" i="4" s="1"/>
  <c r="AH76" i="3"/>
  <c r="AH9" i="4" s="1"/>
  <c r="Z27" i="4"/>
  <c r="Z21" i="4"/>
  <c r="Z20" i="4"/>
  <c r="Z28" i="4"/>
  <c r="AD24" i="4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E76" i="3"/>
  <c r="AE9" i="4" s="1"/>
  <c r="R76" i="3"/>
  <c r="R9" i="4" s="1"/>
  <c r="R6" i="4"/>
  <c r="R12" i="4" s="1"/>
  <c r="F8" i="8"/>
  <c r="J6" i="4"/>
  <c r="J12" i="4" s="1"/>
  <c r="J76" i="3"/>
  <c r="J9" i="4" s="1"/>
  <c r="G6" i="7"/>
  <c r="G32" i="9" s="1"/>
  <c r="G14" i="7"/>
  <c r="G13" i="9" s="1"/>
  <c r="AA76" i="3"/>
  <c r="AA9" i="4" s="1"/>
  <c r="F20" i="6"/>
  <c r="E25" i="9"/>
  <c r="E13" i="4"/>
  <c r="E13" i="8" s="1"/>
  <c r="E7" i="8"/>
  <c r="N6" i="4"/>
  <c r="N12" i="4" s="1"/>
  <c r="N76" i="3"/>
  <c r="N9" i="4" s="1"/>
  <c r="F14" i="8"/>
  <c r="G31" i="6"/>
  <c r="G26" i="9" s="1"/>
  <c r="G16" i="6"/>
  <c r="G17" i="6" s="1"/>
  <c r="G24" i="9" s="1"/>
  <c r="H15" i="4"/>
  <c r="G16" i="4"/>
  <c r="H34" i="3"/>
  <c r="G37" i="3"/>
  <c r="H27" i="3"/>
  <c r="G30" i="3"/>
  <c r="H21" i="3"/>
  <c r="G24" i="3"/>
  <c r="K6" i="3"/>
  <c r="K7" i="3" s="1"/>
  <c r="M4" i="3"/>
  <c r="L5" i="3"/>
  <c r="G12" i="3"/>
  <c r="H12" i="3" s="1"/>
  <c r="I12" i="3" s="1"/>
  <c r="J12" i="3" s="1"/>
  <c r="G11" i="3"/>
  <c r="H11" i="3" s="1"/>
  <c r="I11" i="3" s="1"/>
  <c r="J11" i="3" s="1"/>
  <c r="G7" i="3"/>
  <c r="E11" i="3"/>
  <c r="E12" i="3"/>
  <c r="F16" i="3"/>
  <c r="F15" i="3"/>
  <c r="E7" i="3"/>
  <c r="F27" i="4" l="1"/>
  <c r="F28" i="4"/>
  <c r="F21" i="4"/>
  <c r="F20" i="4"/>
  <c r="F14" i="7"/>
  <c r="F13" i="9" s="1"/>
  <c r="F6" i="7"/>
  <c r="E27" i="4"/>
  <c r="E28" i="4"/>
  <c r="E20" i="4"/>
  <c r="E21" i="4"/>
  <c r="Q12" i="4"/>
  <c r="F12" i="8" s="1"/>
  <c r="F6" i="8"/>
  <c r="F9" i="8" s="1"/>
  <c r="G27" i="4"/>
  <c r="G21" i="4"/>
  <c r="G28" i="4"/>
  <c r="G20" i="4"/>
  <c r="G29" i="4" s="1"/>
  <c r="G31" i="4" s="1"/>
  <c r="G33" i="4" s="1"/>
  <c r="AA27" i="4"/>
  <c r="AA28" i="4"/>
  <c r="AA20" i="4"/>
  <c r="AA21" i="4"/>
  <c r="C18" i="5"/>
  <c r="C17" i="5"/>
  <c r="AB27" i="4"/>
  <c r="AB21" i="4"/>
  <c r="AB28" i="4"/>
  <c r="AB20" i="4"/>
  <c r="R27" i="4"/>
  <c r="R28" i="4"/>
  <c r="R20" i="4"/>
  <c r="R21" i="4"/>
  <c r="P19" i="4"/>
  <c r="L20" i="4"/>
  <c r="L27" i="4"/>
  <c r="L21" i="4"/>
  <c r="L28" i="4"/>
  <c r="AE27" i="4"/>
  <c r="AE28" i="4"/>
  <c r="AE21" i="4"/>
  <c r="AE20" i="4"/>
  <c r="H20" i="4"/>
  <c r="H29" i="4" s="1"/>
  <c r="H31" i="4" s="1"/>
  <c r="H33" i="4" s="1"/>
  <c r="H21" i="4"/>
  <c r="H27" i="4"/>
  <c r="H28" i="4"/>
  <c r="AI28" i="4"/>
  <c r="AI20" i="4"/>
  <c r="AI27" i="4"/>
  <c r="AI21" i="4"/>
  <c r="G9" i="7"/>
  <c r="G33" i="9"/>
  <c r="AN27" i="4"/>
  <c r="AN21" i="4"/>
  <c r="AN28" i="4"/>
  <c r="AN20" i="4"/>
  <c r="I21" i="4"/>
  <c r="I20" i="4"/>
  <c r="I27" i="4"/>
  <c r="I29" i="4" s="1"/>
  <c r="I28" i="4"/>
  <c r="AK28" i="4"/>
  <c r="AK21" i="4"/>
  <c r="AK27" i="4"/>
  <c r="AK20" i="4"/>
  <c r="P27" i="4"/>
  <c r="P28" i="4"/>
  <c r="P21" i="4"/>
  <c r="P20" i="4"/>
  <c r="Y28" i="4"/>
  <c r="Y27" i="4"/>
  <c r="Y20" i="4"/>
  <c r="Y21" i="4"/>
  <c r="U21" i="4"/>
  <c r="U20" i="4"/>
  <c r="U28" i="4"/>
  <c r="U27" i="4"/>
  <c r="J27" i="4"/>
  <c r="J21" i="4"/>
  <c r="J28" i="4"/>
  <c r="J20" i="4"/>
  <c r="AH20" i="4"/>
  <c r="AH28" i="4"/>
  <c r="AH21" i="4"/>
  <c r="AH27" i="4"/>
  <c r="G25" i="8"/>
  <c r="E6" i="7"/>
  <c r="E14" i="7"/>
  <c r="E13" i="9" s="1"/>
  <c r="G26" i="8"/>
  <c r="X21" i="4"/>
  <c r="X27" i="4"/>
  <c r="X20" i="4"/>
  <c r="X28" i="4"/>
  <c r="AC12" i="4"/>
  <c r="G12" i="8" s="1"/>
  <c r="G6" i="8"/>
  <c r="G9" i="8" s="1"/>
  <c r="AJ27" i="4"/>
  <c r="AJ28" i="4"/>
  <c r="AJ21" i="4"/>
  <c r="AJ20" i="4"/>
  <c r="F23" i="6"/>
  <c r="F24" i="6"/>
  <c r="E9" i="6"/>
  <c r="O21" i="4"/>
  <c r="O27" i="4"/>
  <c r="O28" i="4"/>
  <c r="O20" i="4"/>
  <c r="O29" i="4" s="1"/>
  <c r="AC27" i="4"/>
  <c r="AC28" i="4"/>
  <c r="AC20" i="4"/>
  <c r="AC21" i="4"/>
  <c r="N20" i="4"/>
  <c r="N21" i="4"/>
  <c r="N27" i="4"/>
  <c r="N28" i="4"/>
  <c r="S27" i="4"/>
  <c r="S28" i="4"/>
  <c r="S20" i="4"/>
  <c r="S21" i="4"/>
  <c r="AD27" i="4"/>
  <c r="AD21" i="4"/>
  <c r="AD28" i="4"/>
  <c r="AD20" i="4"/>
  <c r="E19" i="8"/>
  <c r="K27" i="4"/>
  <c r="K28" i="4"/>
  <c r="K21" i="4"/>
  <c r="K20" i="4"/>
  <c r="W21" i="4"/>
  <c r="W20" i="4"/>
  <c r="W27" i="4"/>
  <c r="W28" i="4"/>
  <c r="M28" i="4"/>
  <c r="M27" i="4"/>
  <c r="M20" i="4"/>
  <c r="M21" i="4"/>
  <c r="G24" i="8"/>
  <c r="AG21" i="4"/>
  <c r="AG20" i="4"/>
  <c r="AG27" i="4"/>
  <c r="AG28" i="4"/>
  <c r="G22" i="8"/>
  <c r="E12" i="4"/>
  <c r="E6" i="8"/>
  <c r="E9" i="8" s="1"/>
  <c r="Q27" i="4"/>
  <c r="Q28" i="4"/>
  <c r="Q20" i="4"/>
  <c r="Q21" i="4"/>
  <c r="I15" i="4"/>
  <c r="H16" i="4"/>
  <c r="I34" i="3"/>
  <c r="H37" i="3"/>
  <c r="I27" i="3"/>
  <c r="H30" i="3"/>
  <c r="K12" i="3"/>
  <c r="I21" i="3"/>
  <c r="H24" i="3"/>
  <c r="K11" i="3"/>
  <c r="E16" i="3"/>
  <c r="E15" i="3"/>
  <c r="G16" i="3"/>
  <c r="H16" i="3" s="1"/>
  <c r="I16" i="3" s="1"/>
  <c r="J16" i="3" s="1"/>
  <c r="K16" i="3" s="1"/>
  <c r="G15" i="3"/>
  <c r="H15" i="3" s="1"/>
  <c r="I15" i="3" s="1"/>
  <c r="J15" i="3" s="1"/>
  <c r="K15" i="3" s="1"/>
  <c r="L6" i="3"/>
  <c r="L11" i="3" s="1"/>
  <c r="N4" i="3"/>
  <c r="M5" i="3"/>
  <c r="L29" i="4" l="1"/>
  <c r="E18" i="10"/>
  <c r="E19" i="10" s="1"/>
  <c r="E5" i="9"/>
  <c r="F5" i="9" s="1"/>
  <c r="G5" i="9" s="1"/>
  <c r="C20" i="5"/>
  <c r="F9" i="7"/>
  <c r="F32" i="9"/>
  <c r="F20" i="8"/>
  <c r="F28" i="8"/>
  <c r="E12" i="8"/>
  <c r="E16" i="4"/>
  <c r="J29" i="4"/>
  <c r="E21" i="8"/>
  <c r="E29" i="4"/>
  <c r="E27" i="8"/>
  <c r="G20" i="6"/>
  <c r="F25" i="9"/>
  <c r="G27" i="8"/>
  <c r="Q19" i="4"/>
  <c r="P29" i="4"/>
  <c r="E12" i="7" s="1"/>
  <c r="E20" i="8"/>
  <c r="K29" i="4"/>
  <c r="E28" i="8"/>
  <c r="F21" i="8"/>
  <c r="N29" i="4"/>
  <c r="E32" i="9"/>
  <c r="E9" i="7"/>
  <c r="F29" i="4"/>
  <c r="F31" i="4" s="1"/>
  <c r="F33" i="4" s="1"/>
  <c r="F5" i="6"/>
  <c r="F8" i="6" s="1"/>
  <c r="E23" i="9"/>
  <c r="M29" i="4"/>
  <c r="G21" i="8"/>
  <c r="F27" i="8"/>
  <c r="G20" i="8"/>
  <c r="G28" i="8"/>
  <c r="J15" i="4"/>
  <c r="I16" i="4"/>
  <c r="I31" i="4" s="1"/>
  <c r="I33" i="4" s="1"/>
  <c r="J34" i="3"/>
  <c r="I37" i="3"/>
  <c r="J27" i="3"/>
  <c r="I30" i="3"/>
  <c r="J21" i="3"/>
  <c r="I24" i="3"/>
  <c r="M6" i="3"/>
  <c r="M11" i="3" s="1"/>
  <c r="O4" i="3"/>
  <c r="N5" i="3"/>
  <c r="L7" i="3"/>
  <c r="L15" i="3" s="1"/>
  <c r="L12" i="3"/>
  <c r="E11" i="9" l="1"/>
  <c r="E17" i="9" s="1"/>
  <c r="E17" i="7"/>
  <c r="E19" i="7" s="1"/>
  <c r="E31" i="4"/>
  <c r="F9" i="6"/>
  <c r="F32" i="8"/>
  <c r="F6" i="10" s="1"/>
  <c r="G23" i="6"/>
  <c r="G24" i="6" s="1"/>
  <c r="G25" i="9" s="1"/>
  <c r="R19" i="4"/>
  <c r="Q29" i="4"/>
  <c r="E29" i="8"/>
  <c r="K15" i="4"/>
  <c r="J16" i="4"/>
  <c r="J31" i="4" s="1"/>
  <c r="J33" i="4" s="1"/>
  <c r="K34" i="3"/>
  <c r="J37" i="3"/>
  <c r="K27" i="3"/>
  <c r="J30" i="3"/>
  <c r="K21" i="3"/>
  <c r="J24" i="3"/>
  <c r="L16" i="3"/>
  <c r="M12" i="3"/>
  <c r="N6" i="3"/>
  <c r="N11" i="3" s="1"/>
  <c r="P4" i="3"/>
  <c r="O5" i="3"/>
  <c r="M7" i="3"/>
  <c r="G5" i="6" l="1"/>
  <c r="G8" i="6" s="1"/>
  <c r="F23" i="9"/>
  <c r="E33" i="4"/>
  <c r="E20" i="7"/>
  <c r="E8" i="10" s="1"/>
  <c r="S19" i="4"/>
  <c r="R29" i="4"/>
  <c r="L15" i="4"/>
  <c r="K16" i="4"/>
  <c r="L34" i="3"/>
  <c r="K37" i="3"/>
  <c r="L27" i="3"/>
  <c r="K30" i="3"/>
  <c r="L21" i="3"/>
  <c r="K24" i="3"/>
  <c r="M16" i="3"/>
  <c r="O6" i="3"/>
  <c r="O11" i="3" s="1"/>
  <c r="Q4" i="3"/>
  <c r="P5" i="3"/>
  <c r="N7" i="3"/>
  <c r="N12" i="3"/>
  <c r="M15" i="3"/>
  <c r="N15" i="3" s="1"/>
  <c r="T19" i="4" l="1"/>
  <c r="S29" i="4"/>
  <c r="K31" i="4"/>
  <c r="G9" i="6"/>
  <c r="G23" i="9" s="1"/>
  <c r="G32" i="8"/>
  <c r="G6" i="10" s="1"/>
  <c r="M15" i="4"/>
  <c r="L16" i="4"/>
  <c r="L31" i="4" s="1"/>
  <c r="L33" i="4" s="1"/>
  <c r="M34" i="3"/>
  <c r="L37" i="3"/>
  <c r="M27" i="3"/>
  <c r="L30" i="3"/>
  <c r="M21" i="3"/>
  <c r="L24" i="3"/>
  <c r="O12" i="3"/>
  <c r="N16" i="3"/>
  <c r="P6" i="3"/>
  <c r="P11" i="3" s="1"/>
  <c r="R4" i="3"/>
  <c r="Q5" i="3"/>
  <c r="O7" i="3"/>
  <c r="K33" i="4" l="1"/>
  <c r="U19" i="4"/>
  <c r="T29" i="4"/>
  <c r="N15" i="4"/>
  <c r="M16" i="4"/>
  <c r="N34" i="3"/>
  <c r="M37" i="3"/>
  <c r="N27" i="3"/>
  <c r="M30" i="3"/>
  <c r="N21" i="3"/>
  <c r="M24" i="3"/>
  <c r="O16" i="3"/>
  <c r="Q6" i="3"/>
  <c r="Q11" i="3" s="1"/>
  <c r="S4" i="3"/>
  <c r="R5" i="3"/>
  <c r="P7" i="3"/>
  <c r="P12" i="3"/>
  <c r="O15" i="3"/>
  <c r="P15" i="3" s="1"/>
  <c r="M31" i="4" l="1"/>
  <c r="V19" i="4"/>
  <c r="U29" i="4"/>
  <c r="O15" i="4"/>
  <c r="N16" i="4"/>
  <c r="N31" i="4" s="1"/>
  <c r="N33" i="4" s="1"/>
  <c r="O34" i="3"/>
  <c r="N37" i="3"/>
  <c r="O27" i="3"/>
  <c r="N30" i="3"/>
  <c r="O21" i="3"/>
  <c r="N24" i="3"/>
  <c r="Q12" i="3"/>
  <c r="P16" i="3"/>
  <c r="R6" i="3"/>
  <c r="R7" i="3" s="1"/>
  <c r="T4" i="3"/>
  <c r="S5" i="3"/>
  <c r="Q7" i="3"/>
  <c r="W19" i="4" l="1"/>
  <c r="V29" i="4"/>
  <c r="M33" i="4"/>
  <c r="P15" i="4"/>
  <c r="O16" i="4"/>
  <c r="O31" i="4" s="1"/>
  <c r="O33" i="4" s="1"/>
  <c r="P34" i="3"/>
  <c r="O37" i="3"/>
  <c r="P27" i="3"/>
  <c r="O30" i="3"/>
  <c r="P21" i="3"/>
  <c r="O24" i="3"/>
  <c r="Q16" i="3"/>
  <c r="R16" i="3" s="1"/>
  <c r="R12" i="3"/>
  <c r="Q15" i="3"/>
  <c r="R15" i="3" s="1"/>
  <c r="R11" i="3"/>
  <c r="S6" i="3"/>
  <c r="S7" i="3" s="1"/>
  <c r="U4" i="3"/>
  <c r="T5" i="3"/>
  <c r="X19" i="4" l="1"/>
  <c r="W29" i="4"/>
  <c r="Q15" i="4"/>
  <c r="P16" i="4"/>
  <c r="P31" i="4" s="1"/>
  <c r="P33" i="4" s="1"/>
  <c r="Q34" i="3"/>
  <c r="P37" i="3"/>
  <c r="Q27" i="3"/>
  <c r="P30" i="3"/>
  <c r="Q21" i="3"/>
  <c r="P24" i="3"/>
  <c r="S11" i="3"/>
  <c r="S12" i="3"/>
  <c r="S16" i="3"/>
  <c r="T6" i="3"/>
  <c r="V4" i="3"/>
  <c r="U5" i="3"/>
  <c r="S15" i="3"/>
  <c r="Y19" i="4" l="1"/>
  <c r="X29" i="4"/>
  <c r="E31" i="8"/>
  <c r="E34" i="8" s="1"/>
  <c r="E37" i="8" s="1"/>
  <c r="E38" i="8" s="1"/>
  <c r="E39" i="8" s="1"/>
  <c r="R15" i="4"/>
  <c r="Q16" i="4"/>
  <c r="R34" i="3"/>
  <c r="Q37" i="3"/>
  <c r="R27" i="3"/>
  <c r="Q30" i="3"/>
  <c r="T11" i="3"/>
  <c r="R21" i="3"/>
  <c r="Q24" i="3"/>
  <c r="U6" i="3"/>
  <c r="U11" i="3" s="1"/>
  <c r="W4" i="3"/>
  <c r="V5" i="3"/>
  <c r="T7" i="3"/>
  <c r="T15" i="3" s="1"/>
  <c r="T12" i="3"/>
  <c r="E42" i="8" l="1"/>
  <c r="E5" i="10"/>
  <c r="E7" i="10" s="1"/>
  <c r="E10" i="10" s="1"/>
  <c r="E21" i="10" s="1"/>
  <c r="E23" i="10" s="1"/>
  <c r="E6" i="9"/>
  <c r="Q31" i="4"/>
  <c r="Z19" i="4"/>
  <c r="Y29" i="4"/>
  <c r="S15" i="4"/>
  <c r="R16" i="4"/>
  <c r="R31" i="4" s="1"/>
  <c r="R33" i="4" s="1"/>
  <c r="S34" i="3"/>
  <c r="R37" i="3"/>
  <c r="S27" i="3"/>
  <c r="R30" i="3"/>
  <c r="S21" i="3"/>
  <c r="R24" i="3"/>
  <c r="T16" i="3"/>
  <c r="U12" i="3"/>
  <c r="V6" i="3"/>
  <c r="V11" i="3" s="1"/>
  <c r="X4" i="3"/>
  <c r="W5" i="3"/>
  <c r="U7" i="3"/>
  <c r="U15" i="3" s="1"/>
  <c r="AA19" i="4" l="1"/>
  <c r="Z29" i="4"/>
  <c r="E8" i="9"/>
  <c r="E19" i="9" s="1"/>
  <c r="Q33" i="4"/>
  <c r="F22" i="10"/>
  <c r="E36" i="9"/>
  <c r="E38" i="9" s="1"/>
  <c r="T15" i="4"/>
  <c r="S16" i="4"/>
  <c r="S31" i="4" s="1"/>
  <c r="S33" i="4" s="1"/>
  <c r="T34" i="3"/>
  <c r="S37" i="3"/>
  <c r="T27" i="3"/>
  <c r="S30" i="3"/>
  <c r="T21" i="3"/>
  <c r="S24" i="3"/>
  <c r="W6" i="3"/>
  <c r="W11" i="3" s="1"/>
  <c r="Y4" i="3"/>
  <c r="X5" i="3"/>
  <c r="V7" i="3"/>
  <c r="V15" i="3" s="1"/>
  <c r="V12" i="3"/>
  <c r="U16" i="3"/>
  <c r="E40" i="9" l="1"/>
  <c r="AB19" i="4"/>
  <c r="AA29" i="4"/>
  <c r="U15" i="4"/>
  <c r="T16" i="4"/>
  <c r="U34" i="3"/>
  <c r="T37" i="3"/>
  <c r="U27" i="3"/>
  <c r="T30" i="3"/>
  <c r="U21" i="3"/>
  <c r="T24" i="3"/>
  <c r="V16" i="3"/>
  <c r="W12" i="3"/>
  <c r="X6" i="3"/>
  <c r="X7" i="3" s="1"/>
  <c r="Z4" i="3"/>
  <c r="Y5" i="3"/>
  <c r="W7" i="3"/>
  <c r="W15" i="3" s="1"/>
  <c r="T31" i="4" l="1"/>
  <c r="AC19" i="4"/>
  <c r="AB29" i="4"/>
  <c r="F12" i="7" s="1"/>
  <c r="V15" i="4"/>
  <c r="U16" i="4"/>
  <c r="U31" i="4" s="1"/>
  <c r="U33" i="4" s="1"/>
  <c r="V34" i="3"/>
  <c r="U37" i="3"/>
  <c r="V27" i="3"/>
  <c r="U30" i="3"/>
  <c r="V21" i="3"/>
  <c r="U24" i="3"/>
  <c r="X12" i="3"/>
  <c r="W16" i="3"/>
  <c r="X16" i="3" s="1"/>
  <c r="X11" i="3"/>
  <c r="X15" i="3"/>
  <c r="Y6" i="3"/>
  <c r="AA4" i="3"/>
  <c r="Z5" i="3"/>
  <c r="F11" i="9" l="1"/>
  <c r="F17" i="9" s="1"/>
  <c r="F17" i="7"/>
  <c r="F19" i="7" s="1"/>
  <c r="AD19" i="4"/>
  <c r="AC29" i="4"/>
  <c r="T33" i="4"/>
  <c r="W15" i="4"/>
  <c r="V16" i="4"/>
  <c r="V31" i="4" s="1"/>
  <c r="V33" i="4" s="1"/>
  <c r="W34" i="3"/>
  <c r="V37" i="3"/>
  <c r="W27" i="3"/>
  <c r="V30" i="3"/>
  <c r="W21" i="3"/>
  <c r="V24" i="3"/>
  <c r="Y12" i="3"/>
  <c r="Y7" i="3"/>
  <c r="Y15" i="3" s="1"/>
  <c r="Y11" i="3"/>
  <c r="Z6" i="3"/>
  <c r="AB4" i="3"/>
  <c r="AA5" i="3"/>
  <c r="F20" i="7" l="1"/>
  <c r="F8" i="10" s="1"/>
  <c r="AE19" i="4"/>
  <c r="AD29" i="4"/>
  <c r="X15" i="4"/>
  <c r="W16" i="4"/>
  <c r="X34" i="3"/>
  <c r="W37" i="3"/>
  <c r="X27" i="3"/>
  <c r="W30" i="3"/>
  <c r="Y16" i="3"/>
  <c r="X21" i="3"/>
  <c r="W24" i="3"/>
  <c r="Z11" i="3"/>
  <c r="Z7" i="3"/>
  <c r="Z16" i="3" s="1"/>
  <c r="Z15" i="3"/>
  <c r="Z12" i="3"/>
  <c r="AA6" i="3"/>
  <c r="AA7" i="3" s="1"/>
  <c r="AC4" i="3"/>
  <c r="AB5" i="3"/>
  <c r="W31" i="4" l="1"/>
  <c r="AF19" i="4"/>
  <c r="AE29" i="4"/>
  <c r="Y15" i="4"/>
  <c r="X16" i="4"/>
  <c r="X31" i="4" s="1"/>
  <c r="X33" i="4" s="1"/>
  <c r="Y34" i="3"/>
  <c r="X37" i="3"/>
  <c r="Y27" i="3"/>
  <c r="X30" i="3"/>
  <c r="Y21" i="3"/>
  <c r="X24" i="3"/>
  <c r="AA12" i="3"/>
  <c r="AA11" i="3"/>
  <c r="AA16" i="3"/>
  <c r="AA15" i="3"/>
  <c r="AB6" i="3"/>
  <c r="AB7" i="3" s="1"/>
  <c r="AD4" i="3"/>
  <c r="AC5" i="3"/>
  <c r="AG19" i="4" l="1"/>
  <c r="AF29" i="4"/>
  <c r="W33" i="4"/>
  <c r="Z15" i="4"/>
  <c r="Y16" i="4"/>
  <c r="Y31" i="4" s="1"/>
  <c r="Y33" i="4" s="1"/>
  <c r="Z34" i="3"/>
  <c r="Y37" i="3"/>
  <c r="Z27" i="3"/>
  <c r="Y30" i="3"/>
  <c r="Z21" i="3"/>
  <c r="Y24" i="3"/>
  <c r="AB11" i="3"/>
  <c r="AB12" i="3"/>
  <c r="AE4" i="3"/>
  <c r="AD5" i="3"/>
  <c r="AC6" i="3"/>
  <c r="AB15" i="3"/>
  <c r="AB16" i="3"/>
  <c r="AH19" i="4" l="1"/>
  <c r="AG29" i="4"/>
  <c r="AA15" i="4"/>
  <c r="Z16" i="4"/>
  <c r="Z31" i="4" s="1"/>
  <c r="AA34" i="3"/>
  <c r="Z37" i="3"/>
  <c r="AA27" i="3"/>
  <c r="Z30" i="3"/>
  <c r="AA21" i="3"/>
  <c r="Z24" i="3"/>
  <c r="AC11" i="3"/>
  <c r="AC7" i="3"/>
  <c r="AC16" i="3" s="1"/>
  <c r="AC12" i="3"/>
  <c r="AD6" i="3"/>
  <c r="AF4" i="3"/>
  <c r="AE5" i="3"/>
  <c r="Z33" i="4" l="1"/>
  <c r="AI19" i="4"/>
  <c r="AH29" i="4"/>
  <c r="AB15" i="4"/>
  <c r="AA16" i="4"/>
  <c r="AA31" i="4" s="1"/>
  <c r="AA33" i="4" s="1"/>
  <c r="AB34" i="3"/>
  <c r="AA37" i="3"/>
  <c r="AB27" i="3"/>
  <c r="AA30" i="3"/>
  <c r="AD11" i="3"/>
  <c r="AB21" i="3"/>
  <c r="AA24" i="3"/>
  <c r="AE6" i="3"/>
  <c r="AG4" i="3"/>
  <c r="AF5" i="3"/>
  <c r="AD7" i="3"/>
  <c r="AD16" i="3" s="1"/>
  <c r="AD12" i="3"/>
  <c r="AC15" i="3"/>
  <c r="AJ19" i="4" l="1"/>
  <c r="AI29" i="4"/>
  <c r="F31" i="8"/>
  <c r="F34" i="8" s="1"/>
  <c r="F37" i="8" s="1"/>
  <c r="AC15" i="4"/>
  <c r="AB16" i="4"/>
  <c r="AB31" i="4" s="1"/>
  <c r="AB33" i="4" s="1"/>
  <c r="AC34" i="3"/>
  <c r="AB37" i="3"/>
  <c r="AE11" i="3"/>
  <c r="AC27" i="3"/>
  <c r="AB30" i="3"/>
  <c r="AC21" i="3"/>
  <c r="AB24" i="3"/>
  <c r="AD15" i="3"/>
  <c r="AE12" i="3"/>
  <c r="AF6" i="3"/>
  <c r="AF11" i="3" s="1"/>
  <c r="AH4" i="3"/>
  <c r="AG5" i="3"/>
  <c r="AE7" i="3"/>
  <c r="AE16" i="3" s="1"/>
  <c r="F38" i="8" l="1"/>
  <c r="F39" i="8" s="1"/>
  <c r="AK19" i="4"/>
  <c r="AJ29" i="4"/>
  <c r="AD15" i="4"/>
  <c r="AC16" i="4"/>
  <c r="AD34" i="3"/>
  <c r="AC37" i="3"/>
  <c r="AD27" i="3"/>
  <c r="AC30" i="3"/>
  <c r="AD21" i="3"/>
  <c r="AC24" i="3"/>
  <c r="AG6" i="3"/>
  <c r="AG11" i="3" s="1"/>
  <c r="AI4" i="3"/>
  <c r="AH5" i="3"/>
  <c r="AF7" i="3"/>
  <c r="AF16" i="3" s="1"/>
  <c r="AF12" i="3"/>
  <c r="AE15" i="3"/>
  <c r="F5" i="10" l="1"/>
  <c r="F7" i="10" s="1"/>
  <c r="F10" i="10" s="1"/>
  <c r="F21" i="10" s="1"/>
  <c r="F23" i="10" s="1"/>
  <c r="F42" i="8"/>
  <c r="F6" i="9"/>
  <c r="AC31" i="4"/>
  <c r="AL19" i="4"/>
  <c r="AK29" i="4"/>
  <c r="AE15" i="4"/>
  <c r="AD16" i="4"/>
  <c r="AD31" i="4" s="1"/>
  <c r="AD33" i="4" s="1"/>
  <c r="AE34" i="3"/>
  <c r="AD37" i="3"/>
  <c r="AE27" i="3"/>
  <c r="AD30" i="3"/>
  <c r="AE21" i="3"/>
  <c r="AD24" i="3"/>
  <c r="AF15" i="3"/>
  <c r="AG12" i="3"/>
  <c r="AH6" i="3"/>
  <c r="AH11" i="3" s="1"/>
  <c r="AJ4" i="3"/>
  <c r="AI5" i="3"/>
  <c r="AG7" i="3"/>
  <c r="AG16" i="3" s="1"/>
  <c r="AC33" i="4" l="1"/>
  <c r="G22" i="10"/>
  <c r="F36" i="9"/>
  <c r="F38" i="9" s="1"/>
  <c r="AM19" i="4"/>
  <c r="AL29" i="4"/>
  <c r="F8" i="9"/>
  <c r="F19" i="9" s="1"/>
  <c r="F40" i="9" s="1"/>
  <c r="AF15" i="4"/>
  <c r="AE16" i="4"/>
  <c r="AE31" i="4" s="1"/>
  <c r="AE33" i="4" s="1"/>
  <c r="AF34" i="3"/>
  <c r="AE37" i="3"/>
  <c r="AF27" i="3"/>
  <c r="AE30" i="3"/>
  <c r="AF21" i="3"/>
  <c r="AE24" i="3"/>
  <c r="AI6" i="3"/>
  <c r="AI11" i="3" s="1"/>
  <c r="AK4" i="3"/>
  <c r="AJ5" i="3"/>
  <c r="AH7" i="3"/>
  <c r="AH16" i="3" s="1"/>
  <c r="AH12" i="3"/>
  <c r="AG15" i="3"/>
  <c r="AN19" i="4" l="1"/>
  <c r="AM29" i="4"/>
  <c r="AG15" i="4"/>
  <c r="AF16" i="4"/>
  <c r="AG34" i="3"/>
  <c r="AF37" i="3"/>
  <c r="AG27" i="3"/>
  <c r="AF30" i="3"/>
  <c r="AG21" i="3"/>
  <c r="AF24" i="3"/>
  <c r="AH15" i="3"/>
  <c r="AI12" i="3"/>
  <c r="AJ6" i="3"/>
  <c r="AJ11" i="3" s="1"/>
  <c r="AL4" i="3"/>
  <c r="AK5" i="3"/>
  <c r="AI7" i="3"/>
  <c r="AI16" i="3" s="1"/>
  <c r="AF31" i="4" l="1"/>
  <c r="AN29" i="4"/>
  <c r="F19" i="8"/>
  <c r="G19" i="8"/>
  <c r="AH15" i="4"/>
  <c r="AG16" i="4"/>
  <c r="AG31" i="4" s="1"/>
  <c r="AG33" i="4" s="1"/>
  <c r="AH34" i="3"/>
  <c r="AG37" i="3"/>
  <c r="AH27" i="3"/>
  <c r="AG30" i="3"/>
  <c r="AH21" i="3"/>
  <c r="AG24" i="3"/>
  <c r="AK6" i="3"/>
  <c r="AK11" i="3" s="1"/>
  <c r="AM4" i="3"/>
  <c r="AL5" i="3"/>
  <c r="AJ7" i="3"/>
  <c r="AJ16" i="3" s="1"/>
  <c r="AJ12" i="3"/>
  <c r="AI15" i="3"/>
  <c r="G12" i="7" l="1"/>
  <c r="F29" i="8"/>
  <c r="G29" i="8"/>
  <c r="AF33" i="4"/>
  <c r="AI15" i="4"/>
  <c r="AH16" i="4"/>
  <c r="AH31" i="4" s="1"/>
  <c r="AH33" i="4" s="1"/>
  <c r="AI34" i="3"/>
  <c r="AH37" i="3"/>
  <c r="AI27" i="3"/>
  <c r="AH30" i="3"/>
  <c r="AI21" i="3"/>
  <c r="AH24" i="3"/>
  <c r="AJ15" i="3"/>
  <c r="AK12" i="3"/>
  <c r="AL6" i="3"/>
  <c r="AL11" i="3" s="1"/>
  <c r="AN4" i="3"/>
  <c r="AN5" i="3" s="1"/>
  <c r="AM5" i="3"/>
  <c r="AK7" i="3"/>
  <c r="AK16" i="3" s="1"/>
  <c r="G11" i="9" l="1"/>
  <c r="G17" i="9" s="1"/>
  <c r="G17" i="7"/>
  <c r="G19" i="7" s="1"/>
  <c r="G20" i="7" s="1"/>
  <c r="G8" i="10" s="1"/>
  <c r="AJ15" i="4"/>
  <c r="AI16" i="4"/>
  <c r="AJ34" i="3"/>
  <c r="AI37" i="3"/>
  <c r="AJ27" i="3"/>
  <c r="AI30" i="3"/>
  <c r="AJ21" i="3"/>
  <c r="AI24" i="3"/>
  <c r="AM6" i="3"/>
  <c r="AM11" i="3" s="1"/>
  <c r="AN6" i="3"/>
  <c r="AN7" i="3" s="1"/>
  <c r="AL7" i="3"/>
  <c r="AL16" i="3" s="1"/>
  <c r="AL12" i="3"/>
  <c r="AM12" i="3" s="1"/>
  <c r="AK15" i="3"/>
  <c r="AL15" i="3" s="1"/>
  <c r="AI31" i="4" l="1"/>
  <c r="AK15" i="4"/>
  <c r="AJ16" i="4"/>
  <c r="AJ31" i="4" s="1"/>
  <c r="AJ33" i="4" s="1"/>
  <c r="AK34" i="3"/>
  <c r="AJ37" i="3"/>
  <c r="AK27" i="3"/>
  <c r="AJ30" i="3"/>
  <c r="AK21" i="3"/>
  <c r="AJ24" i="3"/>
  <c r="AN12" i="3"/>
  <c r="AN11" i="3"/>
  <c r="AM7" i="3"/>
  <c r="AM16" i="3" s="1"/>
  <c r="AN16" i="3" s="1"/>
  <c r="AI33" i="4" l="1"/>
  <c r="AL15" i="4"/>
  <c r="AK16" i="4"/>
  <c r="AK31" i="4" s="1"/>
  <c r="AK33" i="4" s="1"/>
  <c r="AL34" i="3"/>
  <c r="AK37" i="3"/>
  <c r="AL27" i="3"/>
  <c r="AK30" i="3"/>
  <c r="AL21" i="3"/>
  <c r="AK24" i="3"/>
  <c r="AM15" i="3"/>
  <c r="AN15" i="3" s="1"/>
  <c r="AM15" i="4" l="1"/>
  <c r="AL16" i="4"/>
  <c r="AL31" i="4" s="1"/>
  <c r="AM34" i="3"/>
  <c r="AL37" i="3"/>
  <c r="AM27" i="3"/>
  <c r="AL30" i="3"/>
  <c r="AM21" i="3"/>
  <c r="AL24" i="3"/>
  <c r="AL33" i="4" l="1"/>
  <c r="AN15" i="4"/>
  <c r="AM16" i="4"/>
  <c r="AM31" i="4" s="1"/>
  <c r="AM33" i="4" s="1"/>
  <c r="AN34" i="3"/>
  <c r="AN37" i="3" s="1"/>
  <c r="AM37" i="3"/>
  <c r="AN27" i="3"/>
  <c r="AN30" i="3" s="1"/>
  <c r="AM30" i="3"/>
  <c r="AN21" i="3"/>
  <c r="AN24" i="3" s="1"/>
  <c r="AM24" i="3"/>
  <c r="AN16" i="4" l="1"/>
  <c r="E15" i="8"/>
  <c r="F15" i="8"/>
  <c r="G15" i="8"/>
  <c r="AN31" i="4" l="1"/>
  <c r="E16" i="8"/>
  <c r="F16" i="8"/>
  <c r="G16" i="8"/>
  <c r="AN33" i="4" l="1"/>
  <c r="G31" i="8"/>
  <c r="G34" i="8" s="1"/>
  <c r="G37" i="8" s="1"/>
  <c r="G38" i="8" s="1"/>
  <c r="G39" i="8" s="1"/>
  <c r="G5" i="10" l="1"/>
  <c r="G7" i="10" s="1"/>
  <c r="G10" i="10" s="1"/>
  <c r="G21" i="10" s="1"/>
  <c r="G23" i="10" s="1"/>
  <c r="G36" i="9" s="1"/>
  <c r="G38" i="9" s="1"/>
  <c r="G42" i="8"/>
  <c r="G6" i="9"/>
  <c r="G8" i="9" s="1"/>
  <c r="G19" i="9" s="1"/>
  <c r="G40" i="9" s="1"/>
</calcChain>
</file>

<file path=xl/sharedStrings.xml><?xml version="1.0" encoding="utf-8"?>
<sst xmlns="http://schemas.openxmlformats.org/spreadsheetml/2006/main" count="295" uniqueCount="176">
  <si>
    <t>Start of  Construction</t>
  </si>
  <si>
    <t>Construction period</t>
  </si>
  <si>
    <t>3 Months</t>
  </si>
  <si>
    <t>Date of Operations</t>
  </si>
  <si>
    <t>Revenue</t>
  </si>
  <si>
    <t>Particulars</t>
  </si>
  <si>
    <t>Weekdays</t>
  </si>
  <si>
    <t>Weekend</t>
  </si>
  <si>
    <t>Lunch</t>
  </si>
  <si>
    <t>Dinner</t>
  </si>
  <si>
    <t>APC</t>
  </si>
  <si>
    <t>Alcoholic Beverages</t>
  </si>
  <si>
    <t>Non Alcoholic Beverages</t>
  </si>
  <si>
    <t>Food</t>
  </si>
  <si>
    <t>Y-O-Y Growth price rate</t>
  </si>
  <si>
    <t>Y-O-Y Price Growth rate</t>
  </si>
  <si>
    <t>Occupancy</t>
  </si>
  <si>
    <t>Number of Covers Available</t>
  </si>
  <si>
    <t>Number of Rounds Available</t>
  </si>
  <si>
    <t>Number of Covers Occupied/ Round</t>
  </si>
  <si>
    <t>MoM growth</t>
  </si>
  <si>
    <t>Maximum Occupancy/Round</t>
  </si>
  <si>
    <t xml:space="preserve">Direct Expenses </t>
  </si>
  <si>
    <t>Alcoholic Beverage cost (% of revenue)</t>
  </si>
  <si>
    <t>Non Alcoholic Beverages (% of revenue)</t>
  </si>
  <si>
    <t>Food (% of revenue)</t>
  </si>
  <si>
    <t>Salary</t>
  </si>
  <si>
    <t>Members of Team</t>
  </si>
  <si>
    <t>Number of Employees</t>
  </si>
  <si>
    <t>Salary / M</t>
  </si>
  <si>
    <t>Receptionist</t>
  </si>
  <si>
    <t>Restaurants Manager</t>
  </si>
  <si>
    <t>Waiters</t>
  </si>
  <si>
    <t>Head Chef</t>
  </si>
  <si>
    <t>Chefs</t>
  </si>
  <si>
    <t>Assistant Chef</t>
  </si>
  <si>
    <t>Valet Parking</t>
  </si>
  <si>
    <t>Cleaners</t>
  </si>
  <si>
    <t>Bartender</t>
  </si>
  <si>
    <t>Total</t>
  </si>
  <si>
    <t xml:space="preserve"> Staff salary will increase Y-o-Y basis </t>
  </si>
  <si>
    <t>Indirect Expenses</t>
  </si>
  <si>
    <t>HR Manager</t>
  </si>
  <si>
    <t>Assistant Manager</t>
  </si>
  <si>
    <t>Security</t>
  </si>
  <si>
    <t>Purchase Manager</t>
  </si>
  <si>
    <t>Accountant</t>
  </si>
  <si>
    <t xml:space="preserve"> Others </t>
  </si>
  <si>
    <t>Rotalty to brand (% Of Revenue)</t>
  </si>
  <si>
    <t>Rent (as per contract) (% of revenue)</t>
  </si>
  <si>
    <t>Water Cost (per month)</t>
  </si>
  <si>
    <t>Maintenance (per month)</t>
  </si>
  <si>
    <t>Marketing cost (per month)</t>
  </si>
  <si>
    <t>Electricity (Based on area Rs./sq. Ft.)</t>
  </si>
  <si>
    <t>Phone and internet (per month)</t>
  </si>
  <si>
    <t>Housekeeping  &amp; Consumables (% of revenue)</t>
  </si>
  <si>
    <t>Payment Settlement Charges (% or revenue)</t>
  </si>
  <si>
    <t>Numbers of Tables  occupied opting for card payment</t>
  </si>
  <si>
    <t xml:space="preserve"> Indirect expenses will increase Y-o-Y basis </t>
  </si>
  <si>
    <t>Area specifications</t>
  </si>
  <si>
    <t>Carpet Area required (Sq. ft.)</t>
  </si>
  <si>
    <t>Conversion Rate</t>
  </si>
  <si>
    <t>Super Built up area to be rented (Sq. ft.)</t>
  </si>
  <si>
    <t>Serving Area (% of carpet area)</t>
  </si>
  <si>
    <t>Serving Area</t>
  </si>
  <si>
    <t>Kitchen Area</t>
  </si>
  <si>
    <t>Area per cover (Sq.Ft.)</t>
  </si>
  <si>
    <t>Covers</t>
  </si>
  <si>
    <t>Sitting per table</t>
  </si>
  <si>
    <t>Number of Tables</t>
  </si>
  <si>
    <t>Capital Expenditure</t>
  </si>
  <si>
    <t>Equipments</t>
  </si>
  <si>
    <t>Rate per Sq Ft</t>
  </si>
  <si>
    <t>Kitchen Equipments and cutlery</t>
  </si>
  <si>
    <t>Refrigeration Equipments</t>
  </si>
  <si>
    <t>Furniture &amp; Fixtures</t>
  </si>
  <si>
    <t>Restaurants Décor</t>
  </si>
  <si>
    <t xml:space="preserve">Rent Deposits </t>
  </si>
  <si>
    <t>Working capital</t>
  </si>
  <si>
    <t>Days</t>
  </si>
  <si>
    <t>Initial working capital introduced</t>
  </si>
  <si>
    <t>Inventory</t>
  </si>
  <si>
    <t>Non-Alcoholic Beverages</t>
  </si>
  <si>
    <t>Creditor For Raw material</t>
  </si>
  <si>
    <t>Creditor For Expenses</t>
  </si>
  <si>
    <t xml:space="preserve">Depreciation </t>
  </si>
  <si>
    <t xml:space="preserve"> Equipments </t>
  </si>
  <si>
    <t xml:space="preserve"> Furniture &amp; Fixtures and Restaurant  décor </t>
  </si>
  <si>
    <t>Capital Structure</t>
  </si>
  <si>
    <t>Equity</t>
  </si>
  <si>
    <t>Debt</t>
  </si>
  <si>
    <t>Cash credit limit will be availed if required</t>
  </si>
  <si>
    <t>Rate of Interest on CC Limit</t>
  </si>
  <si>
    <t>Tax Rate</t>
  </si>
  <si>
    <t>End of sheet</t>
  </si>
  <si>
    <t>Currency (INR)</t>
  </si>
  <si>
    <t>Model in :</t>
  </si>
  <si>
    <t>Ones</t>
  </si>
  <si>
    <t>Tens</t>
  </si>
  <si>
    <t>Hundreds</t>
  </si>
  <si>
    <t>Thousands</t>
  </si>
  <si>
    <t>Lakhs</t>
  </si>
  <si>
    <t>Millions</t>
  </si>
  <si>
    <t>Crores</t>
  </si>
  <si>
    <t>All Final values in</t>
  </si>
  <si>
    <t>Operating Days</t>
  </si>
  <si>
    <t>No. of Weekdays in a month</t>
  </si>
  <si>
    <t>No. of Weekends in a month</t>
  </si>
  <si>
    <t xml:space="preserve">Lunch </t>
  </si>
  <si>
    <t>Weekends</t>
  </si>
  <si>
    <t>No. of Guests per day</t>
  </si>
  <si>
    <t>APC (Average per customer)</t>
  </si>
  <si>
    <t>Non Alcoholic
Beverages</t>
  </si>
  <si>
    <t>Revenue Per Month</t>
  </si>
  <si>
    <t>Total revenue for Month</t>
  </si>
  <si>
    <t>End of Sheet</t>
  </si>
  <si>
    <t>Less : Direct Expenses</t>
  </si>
  <si>
    <t>Staff Salary</t>
  </si>
  <si>
    <t>Total Direct Expenses</t>
  </si>
  <si>
    <t>Less : Indirect Expenses</t>
  </si>
  <si>
    <t>Other staff salary</t>
  </si>
  <si>
    <t>Total Indirect Expenses</t>
  </si>
  <si>
    <t>EBIDTA</t>
  </si>
  <si>
    <t>EBIDTA margin #</t>
  </si>
  <si>
    <t>Fixed Assets</t>
  </si>
  <si>
    <t>Add: Rent Deposit</t>
  </si>
  <si>
    <t>Add: Working Capital</t>
  </si>
  <si>
    <t>Total Funds Required</t>
  </si>
  <si>
    <t>Sources of Funds</t>
  </si>
  <si>
    <t>Total Funds contributed</t>
  </si>
  <si>
    <t>Opening Balance</t>
  </si>
  <si>
    <t>Add : Purchases</t>
  </si>
  <si>
    <t>Less : Sales</t>
  </si>
  <si>
    <t>Less : Depreciation</t>
  </si>
  <si>
    <t>Closing Balance</t>
  </si>
  <si>
    <t>Current Assets</t>
  </si>
  <si>
    <t>Current Liabilities</t>
  </si>
  <si>
    <t xml:space="preserve">Total </t>
  </si>
  <si>
    <t>Working Capital</t>
  </si>
  <si>
    <t>Changes in Working capital</t>
  </si>
  <si>
    <t>EBIT</t>
  </si>
  <si>
    <t>Less : Interest</t>
  </si>
  <si>
    <t>EBT</t>
  </si>
  <si>
    <t>Less : Taxes</t>
  </si>
  <si>
    <t>EAT</t>
  </si>
  <si>
    <t>(TRANSFERRED TO RESERVE)</t>
  </si>
  <si>
    <t>NP margin %</t>
  </si>
  <si>
    <t>Operating Activities</t>
  </si>
  <si>
    <t>Investing Activities</t>
  </si>
  <si>
    <t>Financing activities</t>
  </si>
  <si>
    <t>Add : Non Cash Expenses</t>
  </si>
  <si>
    <t>Cash from Operations</t>
  </si>
  <si>
    <t>Cash from Operations before Working capital changes</t>
  </si>
  <si>
    <t>Add/Less: changes in Working Capital</t>
  </si>
  <si>
    <t>Purchase of Fixed assets</t>
  </si>
  <si>
    <t>Rent Deposit</t>
  </si>
  <si>
    <t>Cash from Investing activities</t>
  </si>
  <si>
    <t>Equity Share capital</t>
  </si>
  <si>
    <t>Cash from Financing activities</t>
  </si>
  <si>
    <t>Cash generated during the year</t>
  </si>
  <si>
    <t>Add: opening balance</t>
  </si>
  <si>
    <t>Equity &amp; Liabilities</t>
  </si>
  <si>
    <t>Assets</t>
  </si>
  <si>
    <t xml:space="preserve">Share Capital </t>
  </si>
  <si>
    <t>Reserves &amp; Surplus</t>
  </si>
  <si>
    <t>Total Shareholders Funds</t>
  </si>
  <si>
    <t>Total Current Liabilities</t>
  </si>
  <si>
    <t>Total Liabilities</t>
  </si>
  <si>
    <t>Rent Deposits</t>
  </si>
  <si>
    <t>Cash &amp; Cash Equivalents</t>
  </si>
  <si>
    <t>Total Assets</t>
  </si>
  <si>
    <t>Check</t>
  </si>
  <si>
    <t>Assumptions Sheet</t>
  </si>
  <si>
    <t>Fixed Asset Schedule</t>
  </si>
  <si>
    <t>Annual P&amp;L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</si>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</sst>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[$-F800]dddd\,\ mmmm\ dd\,\ yyyy"/>
    <numFmt numFmtId="166" formatCode="&quot;Month&quot;\ 0"/>
    <numFmt numFmtId="167" formatCode="&quot;Year&quot;\ 0"/>
    <numFmt numFmtId="168" formatCode="_ * #,##0.0_ ;_ * \-#,##0.0_ ;_ * &quot;-&quot;??_ ;_ @_ "/>
    <numFmt numFmtId="169" formatCode="0.0%"/>
    <numFmt numFmtId="170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15" fontId="4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5" fontId="4" fillId="3" borderId="3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5" fontId="4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5" fontId="4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9" fontId="0" fillId="0" borderId="12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9" fontId="0" fillId="0" borderId="14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9" fontId="0" fillId="0" borderId="13" xfId="0" applyNumberForma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3" fontId="0" fillId="5" borderId="14" xfId="0" applyNumberForma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3" fontId="0" fillId="5" borderId="12" xfId="0" applyNumberForma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3" fontId="0" fillId="5" borderId="13" xfId="0" applyNumberForma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9" fontId="6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3" fontId="0" fillId="0" borderId="14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8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0" fontId="9" fillId="0" borderId="0" xfId="0" applyFont="1"/>
    <xf numFmtId="9" fontId="9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9" fontId="0" fillId="0" borderId="14" xfId="0" applyNumberFormat="1" applyBorder="1" applyAlignment="1">
      <alignment horizontal="right" vertical="center"/>
    </xf>
    <xf numFmtId="9" fontId="0" fillId="0" borderId="13" xfId="0" applyNumberFormat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0" fillId="0" borderId="10" xfId="0" applyNumberFormat="1" applyBorder="1" applyAlignment="1">
      <alignment horizontal="right" vertical="center"/>
    </xf>
    <xf numFmtId="0" fontId="5" fillId="0" borderId="0" xfId="0" applyFont="1"/>
    <xf numFmtId="10" fontId="0" fillId="0" borderId="10" xfId="0" applyNumberFormat="1" applyBorder="1"/>
    <xf numFmtId="0" fontId="0" fillId="6" borderId="0" xfId="0" applyFill="1"/>
    <xf numFmtId="0" fontId="0" fillId="7" borderId="0" xfId="0" applyFill="1"/>
    <xf numFmtId="43" fontId="0" fillId="0" borderId="0" xfId="1" applyFont="1"/>
    <xf numFmtId="0" fontId="0" fillId="8" borderId="0" xfId="0" applyFill="1"/>
    <xf numFmtId="165" fontId="0" fillId="0" borderId="0" xfId="0" applyNumberFormat="1"/>
    <xf numFmtId="0" fontId="2" fillId="0" borderId="0" xfId="0" applyFont="1"/>
    <xf numFmtId="166" fontId="10" fillId="9" borderId="0" xfId="0" applyNumberFormat="1" applyFont="1" applyFill="1" applyAlignment="1">
      <alignment horizontal="center"/>
    </xf>
    <xf numFmtId="15" fontId="10" fillId="9" borderId="0" xfId="0" applyNumberFormat="1" applyFont="1" applyFill="1" applyAlignment="1">
      <alignment horizontal="center"/>
    </xf>
    <xf numFmtId="15" fontId="10" fillId="9" borderId="3" xfId="0" applyNumberFormat="1" applyFont="1" applyFill="1" applyBorder="1" applyAlignment="1">
      <alignment horizontal="center" vertical="center"/>
    </xf>
    <xf numFmtId="168" fontId="0" fillId="0" borderId="0" xfId="1" applyNumberFormat="1" applyFont="1"/>
    <xf numFmtId="168" fontId="0" fillId="0" borderId="0" xfId="1" applyNumberFormat="1" applyFont="1" applyFill="1"/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8" fontId="5" fillId="0" borderId="0" xfId="1" applyNumberFormat="1" applyFont="1"/>
    <xf numFmtId="168" fontId="5" fillId="0" borderId="16" xfId="1" applyNumberFormat="1" applyFont="1" applyBorder="1"/>
    <xf numFmtId="43" fontId="5" fillId="0" borderId="16" xfId="1" applyFont="1" applyBorder="1"/>
    <xf numFmtId="43" fontId="5" fillId="0" borderId="0" xfId="1" applyFont="1"/>
    <xf numFmtId="0" fontId="0" fillId="2" borderId="0" xfId="0" applyFill="1"/>
    <xf numFmtId="168" fontId="0" fillId="2" borderId="0" xfId="1" applyNumberFormat="1" applyFont="1" applyFill="1"/>
    <xf numFmtId="0" fontId="5" fillId="0" borderId="17" xfId="0" applyFont="1" applyBorder="1"/>
    <xf numFmtId="168" fontId="5" fillId="0" borderId="17" xfId="1" applyNumberFormat="1" applyFont="1" applyBorder="1"/>
    <xf numFmtId="0" fontId="5" fillId="0" borderId="16" xfId="0" applyFont="1" applyBorder="1"/>
    <xf numFmtId="0" fontId="0" fillId="0" borderId="16" xfId="0" applyBorder="1"/>
    <xf numFmtId="4" fontId="11" fillId="0" borderId="12" xfId="0" applyNumberFormat="1" applyFont="1" applyBorder="1" applyAlignment="1">
      <alignment horizontal="center" vertical="center"/>
    </xf>
    <xf numFmtId="0" fontId="5" fillId="0" borderId="18" xfId="0" applyFont="1" applyBorder="1"/>
    <xf numFmtId="0" fontId="0" fillId="0" borderId="18" xfId="0" applyBorder="1"/>
    <xf numFmtId="168" fontId="5" fillId="0" borderId="18" xfId="1" applyNumberFormat="1" applyFont="1" applyBorder="1"/>
    <xf numFmtId="169" fontId="0" fillId="0" borderId="0" xfId="2" applyNumberFormat="1" applyFont="1"/>
    <xf numFmtId="170" fontId="0" fillId="0" borderId="0" xfId="0" applyNumberFormat="1"/>
    <xf numFmtId="170" fontId="5" fillId="0" borderId="0" xfId="0" applyNumberFormat="1" applyFont="1"/>
    <xf numFmtId="170" fontId="5" fillId="0" borderId="18" xfId="0" applyNumberFormat="1" applyFont="1" applyBorder="1"/>
    <xf numFmtId="9" fontId="0" fillId="0" borderId="0" xfId="0" applyNumberFormat="1"/>
    <xf numFmtId="15" fontId="0" fillId="0" borderId="0" xfId="0" applyNumberFormat="1"/>
    <xf numFmtId="167" fontId="10" fillId="9" borderId="0" xfId="0" applyNumberFormat="1" applyFont="1" applyFill="1" applyAlignment="1">
      <alignment horizontal="center"/>
    </xf>
    <xf numFmtId="0" fontId="0" fillId="0" borderId="0" xfId="0" applyAlignment="1">
      <alignment horizontal="left" indent="1"/>
    </xf>
    <xf numFmtId="0" fontId="0" fillId="0" borderId="19" xfId="0" applyBorder="1"/>
    <xf numFmtId="170" fontId="0" fillId="0" borderId="19" xfId="0" applyNumberFormat="1" applyBorder="1"/>
    <xf numFmtId="168" fontId="0" fillId="0" borderId="0" xfId="1" applyNumberFormat="1" applyFont="1" applyBorder="1"/>
    <xf numFmtId="0" fontId="5" fillId="0" borderId="0" xfId="0" applyFont="1" applyAlignment="1">
      <alignment wrapText="1"/>
    </xf>
    <xf numFmtId="168" fontId="5" fillId="0" borderId="0" xfId="1" applyNumberFormat="1" applyFont="1" applyAlignment="1">
      <alignment vertical="center"/>
    </xf>
    <xf numFmtId="168" fontId="0" fillId="0" borderId="18" xfId="1" applyNumberFormat="1" applyFont="1" applyBorder="1"/>
    <xf numFmtId="2" fontId="0" fillId="0" borderId="0" xfId="0" applyNumberFormat="1"/>
    <xf numFmtId="14" fontId="0" fillId="0" borderId="0" xfId="0" applyNumberFormat="1"/>
    <xf numFmtId="168" fontId="0" fillId="0" borderId="0" xfId="0" applyNumberFormat="1"/>
    <xf numFmtId="43" fontId="0" fillId="0" borderId="0" xfId="0" applyNumberFormat="1"/>
    <xf numFmtId="0" fontId="5" fillId="0" borderId="9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4" xfId="0" applyBorder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0" fillId="0" borderId="5" xfId="0" applyBorder="1" applyAlignment="1">
      <alignment horizontal="left" vertical="center" wrapText="1" indent="2"/>
    </xf>
    <xf numFmtId="0" fontId="0" fillId="0" borderId="4" xfId="0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5" xfId="0" applyBorder="1" applyAlignment="1">
      <alignment horizontal="left" vertical="center" indent="2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centerContinuous" vertical="center"/>
    </xf>
    <xf numFmtId="0" fontId="5" fillId="0" borderId="17" xfId="0" applyFont="1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manshu\Dropbox\TKMH%20&amp;%20Co.,%20Chartered%20Accountant\GMR%20Training\Financal%20Model%20Case%20Studies\Day%203\Hotels%20Ver%203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feasibility\HASINA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tant\Downloads\Project%20Park_Updated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G%20Drive\Workshop%20Batches\TWSS%20234%20Batch_Full%20Time\22%20Nov\Raw%20Template\Case%20Study_Hotel%20TW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Queries"/>
      <sheetName val="Tables Spa Resort 1"/>
      <sheetName val="Dashboard"/>
      <sheetName val="Tables Spa Resort Consol"/>
      <sheetName val="Assumptions Spa Resort 1"/>
      <sheetName val="TM_Land &amp; Construction"/>
      <sheetName val="Dev cost Spa Resort 1"/>
      <sheetName val="Revenue Spa Resort 1"/>
      <sheetName val="Cost Spa Resort 1"/>
      <sheetName val="P&amp;L Spa Resort 1"/>
      <sheetName val="Bal Sh Spa Resort 1"/>
      <sheetName val="Debt Spa Resort 1"/>
      <sheetName val="Cash flow Spa Resort 1"/>
      <sheetName val="W Cap Spa Resort 1"/>
      <sheetName val="Tax Spa Resort 1"/>
      <sheetName val="Depr Spa Resort 1"/>
      <sheetName val="Assumptions Spa Resort 2"/>
      <sheetName val="Dev cost Spa Resort 2"/>
      <sheetName val="Revenue Spa Resort 2"/>
      <sheetName val="Cost Spa Resort 2"/>
      <sheetName val="P&amp;L Spa Resort 2"/>
      <sheetName val="Bal Sh Spa Resort 2"/>
      <sheetName val="Debt Spa Resort 2"/>
      <sheetName val="Cash flow Spa Resort 2"/>
      <sheetName val="W Cap Spa Resort 2"/>
      <sheetName val="Tax Spa Resort 2"/>
      <sheetName val="Depr Spa Resort 2"/>
      <sheetName val="Assumptions Spa Resort 3"/>
      <sheetName val="Dev cost Spa Resort 3"/>
      <sheetName val="Revenue Spa Resort 3"/>
      <sheetName val="Cost Spa Resort 3"/>
      <sheetName val="P&amp;L Spa Resort 3"/>
      <sheetName val="Bal Sh Spa Resort 3"/>
      <sheetName val="Debt Spa Resort 3"/>
      <sheetName val="Cash flow Spa Resort 3"/>
      <sheetName val="W Cap Spa Resort 3"/>
      <sheetName val="Tax Spa Resort 3"/>
      <sheetName val="Depr Spa Resort 3"/>
      <sheetName val="P&amp;L Spa Resort 3 (2)"/>
      <sheetName val="Cash flow Spa Resort 3 (2)"/>
      <sheetName val="TM_Cash Flow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Project ABC (SPA Resort)</v>
          </cell>
        </row>
        <row r="92">
          <cell r="D92">
            <v>198850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2">
          <cell r="H22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OCK-CUT 48"/>
      <sheetName val="CROCK-CUT (2)"/>
      <sheetName val="KITCHEQUIP"/>
      <sheetName val="CROCK-CUT"/>
      <sheetName val="engg"/>
      <sheetName val="PREOPENING BUDGET"/>
      <sheetName val="HASINA01"/>
      <sheetName val="HASINA02"/>
      <sheetName val="arr"/>
      <sheetName val="HASINA 03"/>
      <sheetName val="RHASINA GUEST ROOM"/>
      <sheetName val="HASINA , STAFF &amp; SALARY"/>
      <sheetName val="HASINA , STAFF &amp; SALARY (2)"/>
      <sheetName val="DETAIL SALES HASINA"/>
      <sheetName val="DETAIL SALES (2)"/>
      <sheetName val="RAHEJA PARQUE02 (2)"/>
      <sheetName val="HOMI"/>
      <sheetName val="HOMI (2)"/>
      <sheetName val="CLUB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Historical PL"/>
      <sheetName val="Client Projection Workings"/>
      <sheetName val="Client Projection"/>
      <sheetName val="Fy13 Confirmed Order Book"/>
      <sheetName val="75% Confidence Future Orders"/>
      <sheetName val="As per co Act"/>
      <sheetName val="Capex &amp; Dep"/>
      <sheetName val="As per IT"/>
      <sheetName val="Client Balance sheet"/>
      <sheetName val="Assumptions"/>
      <sheetName val="Profit &amp; Loss"/>
      <sheetName val="Balance Sheet"/>
      <sheetName val="CF"/>
      <sheetName val="Working Capital"/>
      <sheetName val="Tax Sheet"/>
      <sheetName val="Debt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C10">
            <v>100000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 Sheet (2)"/>
      <sheetName val="Assumptions"/>
      <sheetName val="Output Sheet"/>
      <sheetName val="Revenue Projections"/>
      <sheetName val="Share of land provider Schedule"/>
      <sheetName val="Working Sheet"/>
      <sheetName val="Income Statement"/>
      <sheetName val="Cash Flows "/>
      <sheetName val="Balance sheet"/>
      <sheetName val="Fixed Assets Schedule"/>
      <sheetName val="Capex Schedule"/>
      <sheetName val="Debt Schedule"/>
    </sheetNames>
    <sheetDataSet>
      <sheetData sheetId="0"/>
      <sheetData sheetId="1">
        <row r="7">
          <cell r="D7">
            <v>1000000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A5B-30B7-4688-A0C3-4936A606B9B6}">
  <sheetPr>
    <tabColor rgb="FFFFFF00"/>
  </sheetPr>
  <dimension ref="A1:J107"/>
  <sheetViews>
    <sheetView showGridLines="0" topLeftCell="A88" workbookViewId="0">
      <selection sqref="A1:G107"/>
    </sheetView>
  </sheetViews>
  <sheetFormatPr defaultColWidth="8.88671875" defaultRowHeight="14.4" x14ac:dyDescent="0.3"/>
  <cols>
    <col min="1" max="1" width="32" style="83" bestFit="1" customWidth="1"/>
    <col min="2" max="2" width="9.21875" customWidth="1"/>
    <col min="3" max="3" width="9" bestFit="1" customWidth="1"/>
    <col min="4" max="4" width="10.77734375" bestFit="1" customWidth="1"/>
    <col min="5" max="5" width="30.77734375" bestFit="1" customWidth="1"/>
    <col min="6" max="6" width="11.5546875" customWidth="1"/>
    <col min="7" max="7" width="13.88671875" style="2" bestFit="1" customWidth="1"/>
  </cols>
  <sheetData>
    <row r="1" spans="1:7" x14ac:dyDescent="0.3">
      <c r="A1" s="144" t="s">
        <v>172</v>
      </c>
      <c r="B1" s="144"/>
      <c r="C1" s="144"/>
      <c r="D1" s="144"/>
      <c r="E1" s="144"/>
      <c r="F1" s="144"/>
      <c r="G1" s="144"/>
    </row>
    <row r="2" spans="1:7" ht="15" thickBot="1" x14ac:dyDescent="0.35">
      <c r="A2" s="1"/>
    </row>
    <row r="3" spans="1:7" x14ac:dyDescent="0.3">
      <c r="A3" s="3" t="s">
        <v>0</v>
      </c>
      <c r="B3" s="4"/>
      <c r="C3" s="5"/>
      <c r="D3" s="5"/>
      <c r="E3" s="5"/>
      <c r="F3" s="6"/>
      <c r="G3" s="7">
        <v>43922</v>
      </c>
    </row>
    <row r="4" spans="1:7" x14ac:dyDescent="0.3">
      <c r="A4" s="8" t="s">
        <v>1</v>
      </c>
      <c r="B4" s="9"/>
      <c r="F4" s="10"/>
      <c r="G4" s="11" t="s">
        <v>2</v>
      </c>
    </row>
    <row r="5" spans="1:7" ht="15" thickBot="1" x14ac:dyDescent="0.35">
      <c r="A5" s="12" t="s">
        <v>3</v>
      </c>
      <c r="B5" s="13"/>
      <c r="C5" s="14"/>
      <c r="D5" s="14"/>
      <c r="E5" s="14"/>
      <c r="F5" s="15"/>
      <c r="G5" s="16">
        <f>EOMONTH(G3,2)+1</f>
        <v>44013</v>
      </c>
    </row>
    <row r="6" spans="1:7" x14ac:dyDescent="0.3">
      <c r="A6" s="144" t="s">
        <v>4</v>
      </c>
      <c r="B6" s="144"/>
      <c r="C6" s="144"/>
      <c r="D6" s="144"/>
      <c r="E6" s="144"/>
      <c r="F6" s="144"/>
      <c r="G6" s="144"/>
    </row>
    <row r="7" spans="1:7" ht="15" thickBot="1" x14ac:dyDescent="0.35">
      <c r="A7" s="17"/>
      <c r="B7" s="17"/>
      <c r="C7" s="17"/>
      <c r="D7" s="17"/>
      <c r="E7" s="17"/>
      <c r="F7" s="17"/>
      <c r="G7" s="17"/>
    </row>
    <row r="8" spans="1:7" ht="15" thickBot="1" x14ac:dyDescent="0.35">
      <c r="A8" s="18" t="s">
        <v>5</v>
      </c>
      <c r="B8" s="19" t="s">
        <v>6</v>
      </c>
      <c r="C8" s="20" t="s">
        <v>7</v>
      </c>
      <c r="E8" s="18" t="s">
        <v>5</v>
      </c>
      <c r="F8" s="19" t="s">
        <v>6</v>
      </c>
      <c r="G8" s="21" t="s">
        <v>7</v>
      </c>
    </row>
    <row r="9" spans="1:7" x14ac:dyDescent="0.3">
      <c r="A9" s="22" t="s">
        <v>8</v>
      </c>
      <c r="B9" s="23"/>
      <c r="C9" s="24"/>
      <c r="E9" s="25" t="s">
        <v>9</v>
      </c>
      <c r="F9" s="23"/>
      <c r="G9" s="24"/>
    </row>
    <row r="10" spans="1:7" x14ac:dyDescent="0.3">
      <c r="A10" s="26" t="s">
        <v>10</v>
      </c>
      <c r="B10" s="27">
        <f>SUBTOTAL(9,B11:B13)</f>
        <v>1500</v>
      </c>
      <c r="C10" s="27">
        <f>SUBTOTAL(9,C11:C13)</f>
        <v>1700</v>
      </c>
      <c r="E10" s="26" t="s">
        <v>10</v>
      </c>
      <c r="F10" s="27">
        <f>SUBTOTAL(9,F11:F13)</f>
        <v>1600</v>
      </c>
      <c r="G10" s="27">
        <f>SUBTOTAL(9,G11:G13)</f>
        <v>1900</v>
      </c>
    </row>
    <row r="11" spans="1:7" x14ac:dyDescent="0.3">
      <c r="A11" s="28" t="s">
        <v>11</v>
      </c>
      <c r="B11" s="96">
        <v>300</v>
      </c>
      <c r="C11" s="97">
        <v>500</v>
      </c>
      <c r="E11" s="29" t="s">
        <v>11</v>
      </c>
      <c r="F11" s="96">
        <v>400</v>
      </c>
      <c r="G11" s="97">
        <v>650</v>
      </c>
    </row>
    <row r="12" spans="1:7" x14ac:dyDescent="0.3">
      <c r="A12" s="28" t="s">
        <v>12</v>
      </c>
      <c r="B12" s="96">
        <v>200</v>
      </c>
      <c r="C12" s="97">
        <v>200</v>
      </c>
      <c r="E12" s="29" t="s">
        <v>12</v>
      </c>
      <c r="F12" s="96">
        <v>200</v>
      </c>
      <c r="G12" s="97">
        <v>250</v>
      </c>
    </row>
    <row r="13" spans="1:7" x14ac:dyDescent="0.3">
      <c r="A13" s="28" t="s">
        <v>13</v>
      </c>
      <c r="B13" s="96">
        <v>1000</v>
      </c>
      <c r="C13" s="97">
        <v>1000</v>
      </c>
      <c r="E13" s="29" t="s">
        <v>13</v>
      </c>
      <c r="F13" s="96">
        <v>1000</v>
      </c>
      <c r="G13" s="97">
        <v>1000</v>
      </c>
    </row>
    <row r="14" spans="1:7" x14ac:dyDescent="0.3">
      <c r="A14" s="28" t="s">
        <v>14</v>
      </c>
      <c r="B14" s="30">
        <v>0.05</v>
      </c>
      <c r="C14" s="31">
        <v>0.05</v>
      </c>
      <c r="E14" s="29" t="s">
        <v>15</v>
      </c>
      <c r="F14" s="30">
        <v>0.05</v>
      </c>
      <c r="G14" s="31">
        <v>0.05</v>
      </c>
    </row>
    <row r="15" spans="1:7" x14ac:dyDescent="0.3">
      <c r="A15" s="28"/>
      <c r="B15" s="23"/>
      <c r="C15" s="24"/>
      <c r="E15" s="29"/>
      <c r="F15" s="23"/>
      <c r="G15" s="24"/>
    </row>
    <row r="16" spans="1:7" x14ac:dyDescent="0.3">
      <c r="A16" s="28" t="s">
        <v>16</v>
      </c>
      <c r="B16" s="23"/>
      <c r="C16" s="24"/>
      <c r="E16" s="28" t="s">
        <v>16</v>
      </c>
      <c r="F16" s="23"/>
      <c r="G16" s="24"/>
    </row>
    <row r="17" spans="1:7" x14ac:dyDescent="0.3">
      <c r="A17" s="28" t="s">
        <v>17</v>
      </c>
      <c r="B17" s="23">
        <v>100</v>
      </c>
      <c r="C17" s="24">
        <v>100</v>
      </c>
      <c r="E17" s="29" t="s">
        <v>17</v>
      </c>
      <c r="F17" s="23">
        <v>100</v>
      </c>
      <c r="G17" s="24">
        <v>100</v>
      </c>
    </row>
    <row r="18" spans="1:7" x14ac:dyDescent="0.3">
      <c r="A18" s="28" t="s">
        <v>18</v>
      </c>
      <c r="B18" s="23">
        <v>2</v>
      </c>
      <c r="C18" s="24">
        <v>2</v>
      </c>
      <c r="E18" s="29" t="s">
        <v>18</v>
      </c>
      <c r="F18" s="23">
        <v>2</v>
      </c>
      <c r="G18" s="24">
        <v>2</v>
      </c>
    </row>
    <row r="19" spans="1:7" x14ac:dyDescent="0.3">
      <c r="A19" s="28" t="s">
        <v>19</v>
      </c>
      <c r="B19" s="32">
        <v>10</v>
      </c>
      <c r="C19" s="33">
        <v>13</v>
      </c>
      <c r="E19" s="29" t="s">
        <v>19</v>
      </c>
      <c r="F19" s="32">
        <v>13</v>
      </c>
      <c r="G19" s="33">
        <v>15</v>
      </c>
    </row>
    <row r="20" spans="1:7" x14ac:dyDescent="0.3">
      <c r="A20" s="28" t="s">
        <v>20</v>
      </c>
      <c r="B20" s="30">
        <v>0.02</v>
      </c>
      <c r="C20" s="31">
        <v>0.04</v>
      </c>
      <c r="E20" s="29" t="s">
        <v>20</v>
      </c>
      <c r="F20" s="30">
        <v>0.02</v>
      </c>
      <c r="G20" s="31">
        <v>0.04</v>
      </c>
    </row>
    <row r="21" spans="1:7" ht="15" thickBot="1" x14ac:dyDescent="0.35">
      <c r="A21" s="34" t="s">
        <v>21</v>
      </c>
      <c r="B21" s="35">
        <v>60</v>
      </c>
      <c r="C21" s="36">
        <v>80</v>
      </c>
      <c r="E21" s="37" t="s">
        <v>21</v>
      </c>
      <c r="F21" s="35">
        <v>70</v>
      </c>
      <c r="G21" s="36">
        <v>90</v>
      </c>
    </row>
    <row r="24" spans="1:7" ht="15" thickBot="1" x14ac:dyDescent="0.35">
      <c r="A24" s="153" t="s">
        <v>22</v>
      </c>
      <c r="B24" s="144"/>
      <c r="C24" s="144"/>
      <c r="D24" s="144"/>
      <c r="E24" s="144"/>
      <c r="F24" s="144"/>
      <c r="G24" s="144"/>
    </row>
    <row r="25" spans="1:7" x14ac:dyDescent="0.3">
      <c r="A25" s="145" t="s">
        <v>23</v>
      </c>
      <c r="B25" s="146"/>
      <c r="C25" s="146"/>
      <c r="D25" s="146"/>
      <c r="E25" s="146"/>
      <c r="F25" s="146"/>
      <c r="G25" s="38">
        <v>0.35</v>
      </c>
    </row>
    <row r="26" spans="1:7" x14ac:dyDescent="0.3">
      <c r="A26" s="151" t="s">
        <v>24</v>
      </c>
      <c r="B26" s="152"/>
      <c r="C26" s="152"/>
      <c r="D26" s="152"/>
      <c r="E26" s="152"/>
      <c r="F26" s="152"/>
      <c r="G26" s="30">
        <v>0.4</v>
      </c>
    </row>
    <row r="27" spans="1:7" ht="15" thickBot="1" x14ac:dyDescent="0.35">
      <c r="A27" s="147" t="s">
        <v>25</v>
      </c>
      <c r="B27" s="148"/>
      <c r="C27" s="148"/>
      <c r="D27" s="148"/>
      <c r="E27" s="148"/>
      <c r="F27" s="148"/>
      <c r="G27" s="40">
        <v>0.3</v>
      </c>
    </row>
    <row r="28" spans="1:7" x14ac:dyDescent="0.3">
      <c r="A28"/>
      <c r="G28"/>
    </row>
    <row r="29" spans="1:7" ht="15" thickBot="1" x14ac:dyDescent="0.35">
      <c r="A29" s="147" t="s">
        <v>26</v>
      </c>
      <c r="B29" s="148"/>
      <c r="C29" s="148"/>
      <c r="D29" s="148"/>
      <c r="E29" s="148"/>
      <c r="F29" s="148"/>
      <c r="G29" s="148"/>
    </row>
    <row r="30" spans="1:7" ht="15" thickBot="1" x14ac:dyDescent="0.35">
      <c r="A30" s="145" t="s">
        <v>27</v>
      </c>
      <c r="B30" s="146"/>
      <c r="C30" s="146"/>
      <c r="D30" s="175"/>
      <c r="E30" s="41" t="s">
        <v>28</v>
      </c>
      <c r="F30" s="42" t="s">
        <v>29</v>
      </c>
      <c r="G30" s="43" t="s">
        <v>29</v>
      </c>
    </row>
    <row r="31" spans="1:7" x14ac:dyDescent="0.3">
      <c r="A31" s="166" t="s">
        <v>30</v>
      </c>
      <c r="B31" s="167"/>
      <c r="C31" s="167"/>
      <c r="D31" s="168"/>
      <c r="E31" s="44">
        <v>2</v>
      </c>
      <c r="F31" s="45">
        <v>20000</v>
      </c>
      <c r="G31" s="46">
        <v>40000</v>
      </c>
    </row>
    <row r="32" spans="1:7" x14ac:dyDescent="0.3">
      <c r="A32" s="155" t="s">
        <v>31</v>
      </c>
      <c r="B32" s="156"/>
      <c r="C32" s="156"/>
      <c r="D32" s="157"/>
      <c r="E32" s="47">
        <v>2</v>
      </c>
      <c r="F32" s="23">
        <v>50000</v>
      </c>
      <c r="G32" s="48">
        <v>100000</v>
      </c>
    </row>
    <row r="33" spans="1:7" x14ac:dyDescent="0.3">
      <c r="A33" s="155" t="s">
        <v>32</v>
      </c>
      <c r="B33" s="156"/>
      <c r="C33" s="156"/>
      <c r="D33" s="157"/>
      <c r="E33" s="47">
        <v>10</v>
      </c>
      <c r="F33" s="23">
        <v>20000</v>
      </c>
      <c r="G33" s="48">
        <v>200000</v>
      </c>
    </row>
    <row r="34" spans="1:7" x14ac:dyDescent="0.3">
      <c r="A34" s="155" t="s">
        <v>33</v>
      </c>
      <c r="B34" s="156"/>
      <c r="C34" s="156"/>
      <c r="D34" s="157"/>
      <c r="E34" s="47">
        <v>1</v>
      </c>
      <c r="F34" s="23">
        <v>100000</v>
      </c>
      <c r="G34" s="48">
        <v>100000</v>
      </c>
    </row>
    <row r="35" spans="1:7" x14ac:dyDescent="0.3">
      <c r="A35" s="155" t="s">
        <v>34</v>
      </c>
      <c r="B35" s="156"/>
      <c r="C35" s="156"/>
      <c r="D35" s="157"/>
      <c r="E35" s="47">
        <v>2</v>
      </c>
      <c r="F35" s="23">
        <v>75000</v>
      </c>
      <c r="G35" s="48">
        <v>150000</v>
      </c>
    </row>
    <row r="36" spans="1:7" x14ac:dyDescent="0.3">
      <c r="A36" s="155" t="s">
        <v>35</v>
      </c>
      <c r="B36" s="156"/>
      <c r="C36" s="156"/>
      <c r="D36" s="157"/>
      <c r="E36" s="47">
        <v>6</v>
      </c>
      <c r="F36" s="23">
        <v>30000</v>
      </c>
      <c r="G36" s="48">
        <v>180000</v>
      </c>
    </row>
    <row r="37" spans="1:7" x14ac:dyDescent="0.3">
      <c r="A37" s="155" t="s">
        <v>36</v>
      </c>
      <c r="B37" s="156"/>
      <c r="C37" s="156"/>
      <c r="D37" s="157"/>
      <c r="E37" s="47">
        <v>3</v>
      </c>
      <c r="F37" s="23">
        <v>17000</v>
      </c>
      <c r="G37" s="48">
        <v>51000</v>
      </c>
    </row>
    <row r="38" spans="1:7" x14ac:dyDescent="0.3">
      <c r="A38" s="155" t="s">
        <v>37</v>
      </c>
      <c r="B38" s="156"/>
      <c r="C38" s="156"/>
      <c r="D38" s="157"/>
      <c r="E38" s="47">
        <v>5</v>
      </c>
      <c r="F38" s="23">
        <v>17000</v>
      </c>
      <c r="G38" s="48">
        <v>85000</v>
      </c>
    </row>
    <row r="39" spans="1:7" ht="15" thickBot="1" x14ac:dyDescent="0.35">
      <c r="A39" s="158" t="s">
        <v>38</v>
      </c>
      <c r="B39" s="159"/>
      <c r="C39" s="159"/>
      <c r="D39" s="160"/>
      <c r="E39" s="49">
        <v>4</v>
      </c>
      <c r="F39" s="35">
        <v>20000</v>
      </c>
      <c r="G39" s="50">
        <v>80000</v>
      </c>
    </row>
    <row r="40" spans="1:7" ht="15" thickBot="1" x14ac:dyDescent="0.35">
      <c r="A40" s="172" t="s">
        <v>39</v>
      </c>
      <c r="B40" s="173"/>
      <c r="C40" s="173"/>
      <c r="D40" s="173"/>
      <c r="E40" s="174"/>
      <c r="F40" s="35"/>
      <c r="G40" s="50">
        <f>SUM(G31:G39)</f>
        <v>986000</v>
      </c>
    </row>
    <row r="41" spans="1:7" x14ac:dyDescent="0.3">
      <c r="A41" s="51" t="s">
        <v>40</v>
      </c>
      <c r="G41" s="52">
        <v>0.08</v>
      </c>
    </row>
    <row r="42" spans="1:7" ht="15" thickBot="1" x14ac:dyDescent="0.35">
      <c r="A42" s="144" t="s">
        <v>41</v>
      </c>
      <c r="B42" s="144"/>
      <c r="C42" s="144"/>
      <c r="D42" s="144"/>
      <c r="E42" s="144"/>
      <c r="F42" s="144"/>
      <c r="G42" s="144"/>
    </row>
    <row r="43" spans="1:7" ht="15" thickBot="1" x14ac:dyDescent="0.35">
      <c r="A43" s="145" t="s">
        <v>27</v>
      </c>
      <c r="B43" s="146"/>
      <c r="C43" s="146"/>
      <c r="D43" s="175"/>
      <c r="E43" s="41" t="s">
        <v>28</v>
      </c>
      <c r="F43" s="42" t="s">
        <v>29</v>
      </c>
      <c r="G43" s="53" t="s">
        <v>29</v>
      </c>
    </row>
    <row r="44" spans="1:7" x14ac:dyDescent="0.3">
      <c r="A44" s="166" t="s">
        <v>42</v>
      </c>
      <c r="B44" s="167"/>
      <c r="C44" s="167"/>
      <c r="D44" s="167"/>
      <c r="E44" s="54">
        <v>1</v>
      </c>
      <c r="F44" s="45">
        <v>50000</v>
      </c>
      <c r="G44" s="55">
        <v>50000</v>
      </c>
    </row>
    <row r="45" spans="1:7" x14ac:dyDescent="0.3">
      <c r="A45" s="155" t="s">
        <v>43</v>
      </c>
      <c r="B45" s="156"/>
      <c r="C45" s="156"/>
      <c r="D45" s="156"/>
      <c r="E45" s="47">
        <v>2</v>
      </c>
      <c r="F45" s="23">
        <v>35000</v>
      </c>
      <c r="G45" s="56">
        <v>70000</v>
      </c>
    </row>
    <row r="46" spans="1:7" x14ac:dyDescent="0.3">
      <c r="A46" s="155" t="s">
        <v>44</v>
      </c>
      <c r="B46" s="156"/>
      <c r="C46" s="156"/>
      <c r="D46" s="156"/>
      <c r="E46" s="47">
        <v>2</v>
      </c>
      <c r="F46" s="23">
        <v>20000</v>
      </c>
      <c r="G46" s="56">
        <v>40000</v>
      </c>
    </row>
    <row r="47" spans="1:7" x14ac:dyDescent="0.3">
      <c r="A47" s="155" t="s">
        <v>45</v>
      </c>
      <c r="B47" s="156"/>
      <c r="C47" s="156"/>
      <c r="D47" s="156"/>
      <c r="E47" s="47">
        <v>2</v>
      </c>
      <c r="F47" s="23">
        <v>40000</v>
      </c>
      <c r="G47" s="56">
        <v>80000</v>
      </c>
    </row>
    <row r="48" spans="1:7" x14ac:dyDescent="0.3">
      <c r="A48" s="155" t="s">
        <v>46</v>
      </c>
      <c r="B48" s="156"/>
      <c r="C48" s="156"/>
      <c r="D48" s="156"/>
      <c r="E48" s="47">
        <v>2</v>
      </c>
      <c r="F48" s="23">
        <v>40000</v>
      </c>
      <c r="G48" s="56">
        <v>80000</v>
      </c>
    </row>
    <row r="49" spans="1:7" ht="15" thickBot="1" x14ac:dyDescent="0.35">
      <c r="A49" s="155" t="s">
        <v>47</v>
      </c>
      <c r="B49" s="156"/>
      <c r="C49" s="156"/>
      <c r="D49" s="156"/>
      <c r="E49" s="47">
        <v>2</v>
      </c>
      <c r="F49" s="23">
        <v>30000</v>
      </c>
      <c r="G49" s="56">
        <v>60000</v>
      </c>
    </row>
    <row r="50" spans="1:7" ht="15" thickBot="1" x14ac:dyDescent="0.35">
      <c r="A50" s="169" t="s">
        <v>39</v>
      </c>
      <c r="B50" s="170"/>
      <c r="C50" s="170"/>
      <c r="D50" s="170"/>
      <c r="E50" s="171"/>
      <c r="F50" s="57"/>
      <c r="G50" s="58">
        <f>SUM(G44:G49)</f>
        <v>380000</v>
      </c>
    </row>
    <row r="51" spans="1:7" ht="15" thickBot="1" x14ac:dyDescent="0.35">
      <c r="A51" s="59"/>
      <c r="B51" s="60"/>
      <c r="C51" s="59"/>
      <c r="D51" s="59"/>
      <c r="E51" s="59"/>
      <c r="F51" s="60"/>
      <c r="G51" s="61"/>
    </row>
    <row r="52" spans="1:7" x14ac:dyDescent="0.3">
      <c r="A52" s="166" t="s">
        <v>48</v>
      </c>
      <c r="B52" s="167"/>
      <c r="C52" s="167"/>
      <c r="D52" s="167"/>
      <c r="E52" s="167"/>
      <c r="F52" s="168"/>
      <c r="G52" s="38">
        <v>0.05</v>
      </c>
    </row>
    <row r="53" spans="1:7" x14ac:dyDescent="0.3">
      <c r="A53" s="155" t="s">
        <v>49</v>
      </c>
      <c r="B53" s="156"/>
      <c r="C53" s="156"/>
      <c r="D53" s="156"/>
      <c r="E53" s="156"/>
      <c r="F53" s="157"/>
      <c r="G53" s="30">
        <v>0.1</v>
      </c>
    </row>
    <row r="54" spans="1:7" x14ac:dyDescent="0.3">
      <c r="A54" s="155" t="s">
        <v>50</v>
      </c>
      <c r="B54" s="156"/>
      <c r="C54" s="156"/>
      <c r="D54" s="156"/>
      <c r="E54" s="156"/>
      <c r="F54" s="157"/>
      <c r="G54" s="96">
        <v>10000</v>
      </c>
    </row>
    <row r="55" spans="1:7" x14ac:dyDescent="0.3">
      <c r="A55" s="155" t="s">
        <v>51</v>
      </c>
      <c r="B55" s="156"/>
      <c r="C55" s="156"/>
      <c r="D55" s="156"/>
      <c r="E55" s="156"/>
      <c r="F55" s="157"/>
      <c r="G55" s="96">
        <v>50000</v>
      </c>
    </row>
    <row r="56" spans="1:7" x14ac:dyDescent="0.3">
      <c r="A56" s="155" t="s">
        <v>52</v>
      </c>
      <c r="B56" s="156"/>
      <c r="C56" s="156"/>
      <c r="D56" s="156"/>
      <c r="E56" s="156"/>
      <c r="F56" s="157"/>
      <c r="G56" s="96">
        <v>25000</v>
      </c>
    </row>
    <row r="57" spans="1:7" x14ac:dyDescent="0.3">
      <c r="A57" s="155" t="s">
        <v>53</v>
      </c>
      <c r="B57" s="156"/>
      <c r="C57" s="156"/>
      <c r="D57" s="156"/>
      <c r="E57" s="156"/>
      <c r="F57" s="157"/>
      <c r="G57" s="96">
        <v>5</v>
      </c>
    </row>
    <row r="58" spans="1:7" x14ac:dyDescent="0.3">
      <c r="A58" s="155" t="s">
        <v>54</v>
      </c>
      <c r="B58" s="156"/>
      <c r="C58" s="156"/>
      <c r="D58" s="156"/>
      <c r="E58" s="156"/>
      <c r="F58" s="157"/>
      <c r="G58" s="108">
        <v>15000</v>
      </c>
    </row>
    <row r="59" spans="1:7" x14ac:dyDescent="0.3">
      <c r="A59" s="155" t="s">
        <v>55</v>
      </c>
      <c r="B59" s="156"/>
      <c r="C59" s="156"/>
      <c r="D59" s="156"/>
      <c r="E59" s="156"/>
      <c r="F59" s="157"/>
      <c r="G59" s="30">
        <v>0.02</v>
      </c>
    </row>
    <row r="60" spans="1:7" x14ac:dyDescent="0.3">
      <c r="A60" s="155" t="s">
        <v>56</v>
      </c>
      <c r="B60" s="156"/>
      <c r="C60" s="156"/>
      <c r="D60" s="156"/>
      <c r="E60" s="156"/>
      <c r="F60" s="157"/>
      <c r="G60" s="62">
        <v>1.4999999999999999E-2</v>
      </c>
    </row>
    <row r="61" spans="1:7" ht="15" thickBot="1" x14ac:dyDescent="0.35">
      <c r="A61" s="158" t="s">
        <v>57</v>
      </c>
      <c r="B61" s="159"/>
      <c r="C61" s="159"/>
      <c r="D61" s="159"/>
      <c r="E61" s="159"/>
      <c r="F61" s="160"/>
      <c r="G61" s="40">
        <v>0.5</v>
      </c>
    </row>
    <row r="62" spans="1:7" x14ac:dyDescent="0.3">
      <c r="A62" s="63" t="s">
        <v>58</v>
      </c>
      <c r="B62" s="64"/>
      <c r="C62" s="65"/>
      <c r="D62" s="65"/>
      <c r="E62" s="65"/>
      <c r="F62" s="65"/>
      <c r="G62" s="66">
        <v>0.08</v>
      </c>
    </row>
    <row r="63" spans="1:7" x14ac:dyDescent="0.3">
      <c r="A63" s="67"/>
      <c r="B63" s="68"/>
    </row>
    <row r="64" spans="1:7" ht="15" thickBot="1" x14ac:dyDescent="0.35">
      <c r="A64" s="161" t="s">
        <v>59</v>
      </c>
      <c r="B64" s="161"/>
      <c r="C64" s="161"/>
      <c r="D64" s="161"/>
      <c r="E64" s="161"/>
      <c r="F64" s="161"/>
      <c r="G64" s="161"/>
    </row>
    <row r="65" spans="1:10" x14ac:dyDescent="0.3">
      <c r="A65" s="166" t="s">
        <v>60</v>
      </c>
      <c r="B65" s="167"/>
      <c r="C65" s="167"/>
      <c r="D65" s="167"/>
      <c r="E65" s="167"/>
      <c r="F65" s="168"/>
      <c r="G65" s="45">
        <v>4000</v>
      </c>
    </row>
    <row r="66" spans="1:10" x14ac:dyDescent="0.3">
      <c r="A66" s="155" t="s">
        <v>61</v>
      </c>
      <c r="B66" s="156"/>
      <c r="C66" s="156"/>
      <c r="D66" s="156"/>
      <c r="E66" s="156"/>
      <c r="F66" s="157"/>
      <c r="G66" s="23">
        <v>1.33</v>
      </c>
      <c r="J66">
        <f>G67*G57</f>
        <v>26600</v>
      </c>
    </row>
    <row r="67" spans="1:10" x14ac:dyDescent="0.3">
      <c r="A67" s="155" t="s">
        <v>62</v>
      </c>
      <c r="B67" s="156"/>
      <c r="C67" s="156"/>
      <c r="D67" s="156"/>
      <c r="E67" s="156"/>
      <c r="F67" s="157"/>
      <c r="G67" s="23">
        <f>G65*G66</f>
        <v>5320</v>
      </c>
    </row>
    <row r="68" spans="1:10" x14ac:dyDescent="0.3">
      <c r="A68" s="155" t="s">
        <v>63</v>
      </c>
      <c r="B68" s="156"/>
      <c r="C68" s="156"/>
      <c r="D68" s="156"/>
      <c r="E68" s="156"/>
      <c r="F68" s="157"/>
      <c r="G68" s="30">
        <v>0.75</v>
      </c>
    </row>
    <row r="69" spans="1:10" x14ac:dyDescent="0.3">
      <c r="A69" s="155" t="s">
        <v>64</v>
      </c>
      <c r="B69" s="156"/>
      <c r="C69" s="156"/>
      <c r="D69" s="156"/>
      <c r="E69" s="156"/>
      <c r="F69" s="157"/>
      <c r="G69" s="23">
        <v>3000</v>
      </c>
    </row>
    <row r="70" spans="1:10" x14ac:dyDescent="0.3">
      <c r="A70" s="155" t="s">
        <v>65</v>
      </c>
      <c r="B70" s="156"/>
      <c r="C70" s="156"/>
      <c r="D70" s="156"/>
      <c r="E70" s="156"/>
      <c r="F70" s="157"/>
      <c r="G70" s="23">
        <v>1000</v>
      </c>
    </row>
    <row r="71" spans="1:10" x14ac:dyDescent="0.3">
      <c r="A71" s="155" t="s">
        <v>66</v>
      </c>
      <c r="B71" s="156"/>
      <c r="C71" s="156"/>
      <c r="D71" s="156"/>
      <c r="E71" s="156"/>
      <c r="F71" s="157"/>
      <c r="G71" s="23">
        <v>25</v>
      </c>
    </row>
    <row r="72" spans="1:10" x14ac:dyDescent="0.3">
      <c r="A72" s="155" t="s">
        <v>67</v>
      </c>
      <c r="B72" s="156"/>
      <c r="C72" s="156"/>
      <c r="D72" s="156"/>
      <c r="E72" s="156"/>
      <c r="F72" s="157"/>
      <c r="G72" s="23">
        <v>100</v>
      </c>
    </row>
    <row r="73" spans="1:10" x14ac:dyDescent="0.3">
      <c r="A73" s="155" t="s">
        <v>68</v>
      </c>
      <c r="B73" s="156"/>
      <c r="C73" s="156"/>
      <c r="D73" s="156"/>
      <c r="E73" s="156"/>
      <c r="F73" s="157"/>
      <c r="G73" s="23">
        <v>4</v>
      </c>
    </row>
    <row r="74" spans="1:10" ht="15" thickBot="1" x14ac:dyDescent="0.35">
      <c r="A74" s="158" t="s">
        <v>69</v>
      </c>
      <c r="B74" s="159"/>
      <c r="C74" s="159"/>
      <c r="D74" s="159"/>
      <c r="E74" s="159"/>
      <c r="F74" s="160"/>
      <c r="G74" s="35">
        <v>30</v>
      </c>
    </row>
    <row r="75" spans="1:10" x14ac:dyDescent="0.3">
      <c r="A75" s="151"/>
      <c r="B75" s="152"/>
      <c r="C75" s="152"/>
      <c r="D75" s="152"/>
      <c r="E75" s="152"/>
      <c r="F75" s="152"/>
      <c r="G75" s="69"/>
    </row>
    <row r="77" spans="1:10" ht="15" thickBot="1" x14ac:dyDescent="0.35">
      <c r="A77" s="153" t="s">
        <v>70</v>
      </c>
      <c r="B77" s="144"/>
      <c r="C77" s="144"/>
      <c r="D77" s="144"/>
      <c r="E77" s="144"/>
      <c r="F77" s="144"/>
      <c r="G77" s="144"/>
    </row>
    <row r="78" spans="1:10" ht="15" thickBot="1" x14ac:dyDescent="0.35">
      <c r="A78" s="149" t="s">
        <v>71</v>
      </c>
      <c r="B78" s="150"/>
      <c r="C78" s="150"/>
      <c r="D78" s="150"/>
      <c r="E78" s="150"/>
      <c r="F78" s="154"/>
      <c r="G78" s="70" t="s">
        <v>72</v>
      </c>
    </row>
    <row r="79" spans="1:10" x14ac:dyDescent="0.3">
      <c r="A79" s="155" t="s">
        <v>73</v>
      </c>
      <c r="B79" s="156"/>
      <c r="C79" s="156"/>
      <c r="D79" s="156"/>
      <c r="E79" s="156"/>
      <c r="F79" s="157"/>
      <c r="G79" s="96">
        <v>3000</v>
      </c>
    </row>
    <row r="80" spans="1:10" x14ac:dyDescent="0.3">
      <c r="A80" s="155" t="s">
        <v>74</v>
      </c>
      <c r="B80" s="156"/>
      <c r="C80" s="156"/>
      <c r="D80" s="156"/>
      <c r="E80" s="156"/>
      <c r="F80" s="157"/>
      <c r="G80" s="96">
        <v>5000</v>
      </c>
    </row>
    <row r="81" spans="1:7" x14ac:dyDescent="0.3">
      <c r="A81" s="155" t="s">
        <v>75</v>
      </c>
      <c r="B81" s="156"/>
      <c r="C81" s="156"/>
      <c r="D81" s="156"/>
      <c r="E81" s="156"/>
      <c r="F81" s="157"/>
      <c r="G81" s="96">
        <v>1700</v>
      </c>
    </row>
    <row r="82" spans="1:7" x14ac:dyDescent="0.3">
      <c r="A82" s="155" t="s">
        <v>76</v>
      </c>
      <c r="B82" s="156"/>
      <c r="C82" s="156"/>
      <c r="D82" s="156"/>
      <c r="E82" s="156"/>
      <c r="F82" s="157"/>
      <c r="G82" s="96">
        <v>2000</v>
      </c>
    </row>
    <row r="83" spans="1:7" ht="15" thickBot="1" x14ac:dyDescent="0.35">
      <c r="A83" s="158" t="s">
        <v>77</v>
      </c>
      <c r="B83" s="159"/>
      <c r="C83" s="159"/>
      <c r="D83" s="159"/>
      <c r="E83" s="159"/>
      <c r="F83" s="160"/>
      <c r="G83" s="71">
        <v>1000000</v>
      </c>
    </row>
    <row r="85" spans="1:7" ht="15" thickBot="1" x14ac:dyDescent="0.35">
      <c r="A85" s="161" t="s">
        <v>78</v>
      </c>
      <c r="B85" s="161"/>
      <c r="C85" s="161"/>
      <c r="D85" s="161"/>
      <c r="E85" s="161"/>
      <c r="F85" s="161"/>
      <c r="G85" s="161"/>
    </row>
    <row r="86" spans="1:7" ht="15" thickBot="1" x14ac:dyDescent="0.35">
      <c r="A86" s="162"/>
      <c r="B86" s="163"/>
      <c r="C86" s="163"/>
      <c r="D86" s="163"/>
      <c r="E86" s="163"/>
      <c r="F86" s="164"/>
      <c r="G86" s="72" t="s">
        <v>79</v>
      </c>
    </row>
    <row r="87" spans="1:7" ht="15" thickBot="1" x14ac:dyDescent="0.35">
      <c r="A87" s="73" t="s">
        <v>80</v>
      </c>
      <c r="B87" s="17"/>
      <c r="C87" s="17"/>
      <c r="D87" s="17"/>
      <c r="E87" s="17"/>
      <c r="F87" s="74"/>
      <c r="G87" s="75">
        <f>2400000</f>
        <v>2400000</v>
      </c>
    </row>
    <row r="88" spans="1:7" x14ac:dyDescent="0.3">
      <c r="A88" s="151" t="s">
        <v>81</v>
      </c>
      <c r="B88" s="152"/>
      <c r="C88" s="152"/>
      <c r="D88" s="152"/>
      <c r="E88" s="152"/>
      <c r="F88" s="165"/>
      <c r="G88" s="76"/>
    </row>
    <row r="89" spans="1:7" x14ac:dyDescent="0.3">
      <c r="A89" s="132" t="s">
        <v>11</v>
      </c>
      <c r="B89" s="133"/>
      <c r="C89" s="133"/>
      <c r="D89" s="133"/>
      <c r="E89" s="133"/>
      <c r="F89" s="134"/>
      <c r="G89" s="23">
        <v>30</v>
      </c>
    </row>
    <row r="90" spans="1:7" x14ac:dyDescent="0.3">
      <c r="A90" s="132" t="s">
        <v>82</v>
      </c>
      <c r="B90" s="133"/>
      <c r="C90" s="133"/>
      <c r="D90" s="133"/>
      <c r="E90" s="133"/>
      <c r="F90" s="134"/>
      <c r="G90" s="23">
        <v>15</v>
      </c>
    </row>
    <row r="91" spans="1:7" x14ac:dyDescent="0.3">
      <c r="A91" s="135" t="s">
        <v>13</v>
      </c>
      <c r="B91" s="136"/>
      <c r="C91" s="136"/>
      <c r="D91" s="136"/>
      <c r="E91" s="136"/>
      <c r="F91" s="137"/>
      <c r="G91" s="23">
        <v>5</v>
      </c>
    </row>
    <row r="92" spans="1:7" x14ac:dyDescent="0.3">
      <c r="A92" s="138" t="s">
        <v>83</v>
      </c>
      <c r="B92" s="139"/>
      <c r="C92" s="139"/>
      <c r="D92" s="139"/>
      <c r="E92" s="139"/>
      <c r="F92" s="140"/>
      <c r="G92" s="23">
        <v>30</v>
      </c>
    </row>
    <row r="93" spans="1:7" ht="15" thickBot="1" x14ac:dyDescent="0.35">
      <c r="A93" s="141" t="s">
        <v>84</v>
      </c>
      <c r="B93" s="142"/>
      <c r="C93" s="142"/>
      <c r="D93" s="142"/>
      <c r="E93" s="142"/>
      <c r="F93" s="143"/>
      <c r="G93" s="35">
        <v>30</v>
      </c>
    </row>
    <row r="94" spans="1:7" x14ac:dyDescent="0.3">
      <c r="A94" s="78"/>
      <c r="B94" s="77"/>
      <c r="C94" s="77"/>
      <c r="D94" s="77"/>
      <c r="E94" s="77"/>
      <c r="F94" s="77"/>
      <c r="G94" s="60"/>
    </row>
    <row r="95" spans="1:7" ht="15" thickBot="1" x14ac:dyDescent="0.35">
      <c r="A95" s="144" t="s">
        <v>85</v>
      </c>
      <c r="B95" s="144"/>
      <c r="C95" s="144"/>
      <c r="D95" s="144"/>
      <c r="E95" s="144"/>
      <c r="F95" s="144"/>
      <c r="G95" s="144"/>
    </row>
    <row r="96" spans="1:7" x14ac:dyDescent="0.3">
      <c r="A96" s="145" t="s">
        <v>86</v>
      </c>
      <c r="B96" s="146"/>
      <c r="C96" s="146"/>
      <c r="D96" s="146"/>
      <c r="E96" s="146"/>
      <c r="F96" s="146"/>
      <c r="G96" s="79">
        <v>0.15</v>
      </c>
    </row>
    <row r="97" spans="1:7" ht="15" thickBot="1" x14ac:dyDescent="0.35">
      <c r="A97" s="147" t="s">
        <v>87</v>
      </c>
      <c r="B97" s="148"/>
      <c r="C97" s="148"/>
      <c r="D97" s="148"/>
      <c r="E97" s="148"/>
      <c r="F97" s="148"/>
      <c r="G97" s="80">
        <v>0.1</v>
      </c>
    </row>
    <row r="98" spans="1:7" x14ac:dyDescent="0.3">
      <c r="A98" s="78"/>
      <c r="B98" s="60"/>
      <c r="C98" s="77"/>
      <c r="D98" s="77"/>
      <c r="E98" s="77"/>
      <c r="F98" s="77"/>
      <c r="G98"/>
    </row>
    <row r="99" spans="1:7" ht="15" thickBot="1" x14ac:dyDescent="0.35">
      <c r="A99" s="144" t="s">
        <v>88</v>
      </c>
      <c r="B99" s="144"/>
      <c r="C99" s="144"/>
      <c r="D99" s="144"/>
      <c r="E99" s="144"/>
      <c r="F99" s="144"/>
      <c r="G99" s="144"/>
    </row>
    <row r="100" spans="1:7" x14ac:dyDescent="0.3">
      <c r="A100" s="145" t="s">
        <v>89</v>
      </c>
      <c r="B100" s="146"/>
      <c r="C100" s="146"/>
      <c r="D100" s="146"/>
      <c r="E100" s="146"/>
      <c r="F100" s="146"/>
      <c r="G100" s="79">
        <v>1</v>
      </c>
    </row>
    <row r="101" spans="1:7" ht="15" thickBot="1" x14ac:dyDescent="0.35">
      <c r="A101" s="147" t="s">
        <v>90</v>
      </c>
      <c r="B101" s="148"/>
      <c r="C101" s="148"/>
      <c r="D101" s="148"/>
      <c r="E101" s="148"/>
      <c r="F101" s="148"/>
      <c r="G101" s="80">
        <f>G100-1</f>
        <v>0</v>
      </c>
    </row>
    <row r="102" spans="1:7" ht="15" thickBot="1" x14ac:dyDescent="0.35">
      <c r="A102" s="39" t="s">
        <v>91</v>
      </c>
      <c r="B102" s="39"/>
      <c r="C102" s="39"/>
      <c r="D102" s="39"/>
      <c r="E102" s="39"/>
      <c r="F102" s="39"/>
      <c r="G102" s="81"/>
    </row>
    <row r="103" spans="1:7" ht="15" thickBot="1" x14ac:dyDescent="0.35">
      <c r="A103" s="149" t="s">
        <v>92</v>
      </c>
      <c r="B103" s="150"/>
      <c r="C103" s="150"/>
      <c r="D103" s="150"/>
      <c r="E103" s="150"/>
      <c r="F103" s="150"/>
      <c r="G103" s="82">
        <v>0.12</v>
      </c>
    </row>
    <row r="104" spans="1:7" ht="15" thickBot="1" x14ac:dyDescent="0.35">
      <c r="B104" s="83"/>
      <c r="C104" s="83"/>
      <c r="D104" s="83"/>
      <c r="E104" s="83"/>
      <c r="F104" s="83"/>
    </row>
    <row r="105" spans="1:7" ht="15" thickBot="1" x14ac:dyDescent="0.35">
      <c r="A105" s="130" t="s">
        <v>93</v>
      </c>
      <c r="B105" s="131"/>
      <c r="C105" s="131"/>
      <c r="D105" s="131"/>
      <c r="E105" s="131"/>
      <c r="F105" s="131"/>
      <c r="G105" s="84">
        <v>0.25169999999999998</v>
      </c>
    </row>
    <row r="107" spans="1:7" s="85" customFormat="1" x14ac:dyDescent="0.3">
      <c r="A107" s="85" t="s">
        <v>94</v>
      </c>
    </row>
  </sheetData>
  <mergeCells count="72">
    <mergeCell ref="A34:D34"/>
    <mergeCell ref="A1:G1"/>
    <mergeCell ref="A6:G6"/>
    <mergeCell ref="A24:G24"/>
    <mergeCell ref="A25:F25"/>
    <mergeCell ref="A26:F26"/>
    <mergeCell ref="A27:F27"/>
    <mergeCell ref="A29:G29"/>
    <mergeCell ref="A30:D30"/>
    <mergeCell ref="A31:D31"/>
    <mergeCell ref="A32:D32"/>
    <mergeCell ref="A33:D33"/>
    <mergeCell ref="A47:D47"/>
    <mergeCell ref="A35:D35"/>
    <mergeCell ref="A36:D36"/>
    <mergeCell ref="A37:D37"/>
    <mergeCell ref="A38:D38"/>
    <mergeCell ref="A39:D39"/>
    <mergeCell ref="A40:E40"/>
    <mergeCell ref="A42:G42"/>
    <mergeCell ref="A43:D43"/>
    <mergeCell ref="A44:D44"/>
    <mergeCell ref="A45:D45"/>
    <mergeCell ref="A46:D46"/>
    <mergeCell ref="A60:F60"/>
    <mergeCell ref="A48:D48"/>
    <mergeCell ref="A49:D49"/>
    <mergeCell ref="A50:E50"/>
    <mergeCell ref="A52:F52"/>
    <mergeCell ref="A53:F53"/>
    <mergeCell ref="A54:F54"/>
    <mergeCell ref="A55:F55"/>
    <mergeCell ref="A56:F56"/>
    <mergeCell ref="A57:F57"/>
    <mergeCell ref="A58:F58"/>
    <mergeCell ref="A59:F59"/>
    <mergeCell ref="A74:F74"/>
    <mergeCell ref="A61:F61"/>
    <mergeCell ref="A64:G64"/>
    <mergeCell ref="A65:F65"/>
    <mergeCell ref="A66:F66"/>
    <mergeCell ref="A67:F67"/>
    <mergeCell ref="A68:F68"/>
    <mergeCell ref="A69:F69"/>
    <mergeCell ref="A70:F70"/>
    <mergeCell ref="A71:F71"/>
    <mergeCell ref="A72:F72"/>
    <mergeCell ref="A73:F73"/>
    <mergeCell ref="A89:F89"/>
    <mergeCell ref="A75:F75"/>
    <mergeCell ref="A77:G77"/>
    <mergeCell ref="A78:F78"/>
    <mergeCell ref="A79:F79"/>
    <mergeCell ref="A80:F80"/>
    <mergeCell ref="A81:F81"/>
    <mergeCell ref="A82:F82"/>
    <mergeCell ref="A83:F83"/>
    <mergeCell ref="A85:G85"/>
    <mergeCell ref="A86:F86"/>
    <mergeCell ref="A88:F88"/>
    <mergeCell ref="A105:F105"/>
    <mergeCell ref="A90:F90"/>
    <mergeCell ref="A91:F91"/>
    <mergeCell ref="A92:F92"/>
    <mergeCell ref="A93:F93"/>
    <mergeCell ref="A95:G95"/>
    <mergeCell ref="A96:F96"/>
    <mergeCell ref="A97:F97"/>
    <mergeCell ref="A99:G99"/>
    <mergeCell ref="A100:F100"/>
    <mergeCell ref="A101:F101"/>
    <mergeCell ref="A103:F103"/>
  </mergeCells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C13F-CC49-461F-8645-73842BDE81C1}">
  <dimension ref="A1:AN432"/>
  <sheetViews>
    <sheetView topLeftCell="A7" zoomScaleNormal="100" workbookViewId="0">
      <selection activeCell="A25" sqref="A25:XFD25"/>
    </sheetView>
  </sheetViews>
  <sheetFormatPr defaultRowHeight="14.4" x14ac:dyDescent="0.3"/>
  <cols>
    <col min="1" max="1" width="33.6640625" customWidth="1"/>
    <col min="3" max="3" width="4.33203125" customWidth="1"/>
    <col min="4" max="4" width="4.44140625" customWidth="1"/>
    <col min="5" max="7" width="9.6640625" bestFit="1" customWidth="1"/>
  </cols>
  <sheetData>
    <row r="1" spans="1:7" x14ac:dyDescent="0.3">
      <c r="A1" t="str">
        <f>'Capital Structure'!A1</f>
        <v>All Final values in</v>
      </c>
      <c r="B1" s="88" t="str">
        <f>'Capital Structure'!B1</f>
        <v>Millions</v>
      </c>
    </row>
    <row r="2" spans="1:7" x14ac:dyDescent="0.3">
      <c r="E2" s="118">
        <v>1</v>
      </c>
      <c r="F2" s="118">
        <v>2</v>
      </c>
      <c r="G2" s="118">
        <v>3</v>
      </c>
    </row>
    <row r="3" spans="1:7" x14ac:dyDescent="0.3">
      <c r="E3" s="92">
        <f>EOMONTH(Assumptions!G3,11)</f>
        <v>44286</v>
      </c>
      <c r="F3" s="92">
        <f>EOMONTH(E3,12)</f>
        <v>44651</v>
      </c>
      <c r="G3" s="92">
        <f>EOMONTH(F3,12)</f>
        <v>45016</v>
      </c>
    </row>
    <row r="4" spans="1:7" x14ac:dyDescent="0.3">
      <c r="A4" s="90" t="s">
        <v>147</v>
      </c>
      <c r="E4" s="94"/>
      <c r="F4" s="94"/>
      <c r="G4" s="94"/>
    </row>
    <row r="5" spans="1:7" x14ac:dyDescent="0.3">
      <c r="A5" t="s">
        <v>144</v>
      </c>
      <c r="E5" s="94">
        <f>'Annual P&amp;L'!E39</f>
        <v>-2.2520998244057306</v>
      </c>
      <c r="F5" s="94">
        <f>'Annual P&amp;L'!F39</f>
        <v>1.0841144847317652</v>
      </c>
      <c r="G5" s="94">
        <f>'Annual P&amp;L'!G39</f>
        <v>7.8599329979209518</v>
      </c>
    </row>
    <row r="6" spans="1:7" x14ac:dyDescent="0.3">
      <c r="A6" t="s">
        <v>150</v>
      </c>
      <c r="E6" s="94">
        <f>'Annual P&amp;L'!E32</f>
        <v>1.7277534246575343</v>
      </c>
      <c r="F6" s="94">
        <f>'Annual P&amp;L'!F32</f>
        <v>2.0923479452054794</v>
      </c>
      <c r="G6" s="94">
        <f>'Annual P&amp;L'!G32</f>
        <v>1.8298446575342466</v>
      </c>
    </row>
    <row r="7" spans="1:7" ht="28.8" x14ac:dyDescent="0.3">
      <c r="A7" s="123" t="s">
        <v>152</v>
      </c>
      <c r="B7" s="83"/>
      <c r="C7" s="83"/>
      <c r="D7" s="83"/>
      <c r="E7" s="124">
        <f>E5+E6</f>
        <v>-0.5243463997481963</v>
      </c>
      <c r="F7" s="124">
        <f t="shared" ref="F7:G7" si="0">F5+F6</f>
        <v>3.1764624299372448</v>
      </c>
      <c r="G7" s="124">
        <f t="shared" si="0"/>
        <v>9.6897776554551989</v>
      </c>
    </row>
    <row r="8" spans="1:7" x14ac:dyDescent="0.3">
      <c r="A8" t="s">
        <v>153</v>
      </c>
      <c r="E8" s="94">
        <f>'Working Capital'!E20</f>
        <v>1.58633067353081</v>
      </c>
      <c r="F8" s="94">
        <f>'Working Capital'!F20</f>
        <v>0.53062479540932017</v>
      </c>
      <c r="G8" s="94">
        <f>'Working Capital'!G20</f>
        <v>0.6421403853943306</v>
      </c>
    </row>
    <row r="9" spans="1:7" x14ac:dyDescent="0.3">
      <c r="E9" s="94"/>
      <c r="F9" s="94"/>
      <c r="G9" s="94"/>
    </row>
    <row r="10" spans="1:7" x14ac:dyDescent="0.3">
      <c r="A10" s="106" t="s">
        <v>151</v>
      </c>
      <c r="B10" s="107"/>
      <c r="C10" s="107"/>
      <c r="D10" s="107"/>
      <c r="E10" s="99">
        <f>E7+E8</f>
        <v>1.0619842737826137</v>
      </c>
      <c r="F10" s="99">
        <f t="shared" ref="F10:G10" si="1">F7+F8</f>
        <v>3.707087225346565</v>
      </c>
      <c r="G10" s="99">
        <f t="shared" si="1"/>
        <v>10.33191804084953</v>
      </c>
    </row>
    <row r="11" spans="1:7" x14ac:dyDescent="0.3">
      <c r="E11" s="94"/>
      <c r="F11" s="94"/>
      <c r="G11" s="94"/>
    </row>
    <row r="12" spans="1:7" x14ac:dyDescent="0.3">
      <c r="A12" s="90" t="s">
        <v>148</v>
      </c>
      <c r="E12" s="94"/>
      <c r="F12" s="94"/>
      <c r="G12" s="94"/>
    </row>
    <row r="13" spans="1:7" x14ac:dyDescent="0.3">
      <c r="A13" t="s">
        <v>154</v>
      </c>
      <c r="E13" s="94">
        <f>-'Capital Structure'!C10</f>
        <v>-19.100000000000001</v>
      </c>
      <c r="F13" s="94">
        <v>0</v>
      </c>
      <c r="G13" s="94">
        <v>0</v>
      </c>
    </row>
    <row r="14" spans="1:7" x14ac:dyDescent="0.3">
      <c r="A14" t="s">
        <v>155</v>
      </c>
      <c r="E14" s="94">
        <f>-'Capital Structure'!C11</f>
        <v>-1</v>
      </c>
      <c r="F14" s="94">
        <v>0</v>
      </c>
      <c r="G14" s="94">
        <v>0</v>
      </c>
    </row>
    <row r="15" spans="1:7" x14ac:dyDescent="0.3">
      <c r="A15" s="106" t="s">
        <v>156</v>
      </c>
      <c r="B15" s="107"/>
      <c r="C15" s="107"/>
      <c r="D15" s="107"/>
      <c r="E15" s="99">
        <f>SUM(E13:E14)</f>
        <v>-20.100000000000001</v>
      </c>
      <c r="F15" s="99">
        <f t="shared" ref="F15:G15" si="2">SUM(F13:F14)</f>
        <v>0</v>
      </c>
      <c r="G15" s="99">
        <f t="shared" si="2"/>
        <v>0</v>
      </c>
    </row>
    <row r="16" spans="1:7" x14ac:dyDescent="0.3">
      <c r="E16" s="94"/>
      <c r="F16" s="94"/>
      <c r="G16" s="94"/>
    </row>
    <row r="17" spans="1:40" x14ac:dyDescent="0.3">
      <c r="A17" s="90" t="s">
        <v>149</v>
      </c>
      <c r="E17" s="94"/>
      <c r="F17" s="94"/>
      <c r="G17" s="94"/>
    </row>
    <row r="18" spans="1:40" x14ac:dyDescent="0.3">
      <c r="A18" t="s">
        <v>157</v>
      </c>
      <c r="E18" s="94">
        <f>'Capital Structure'!C17</f>
        <v>22.5</v>
      </c>
      <c r="F18" s="94">
        <v>0</v>
      </c>
      <c r="G18" s="94">
        <v>0</v>
      </c>
    </row>
    <row r="19" spans="1:40" x14ac:dyDescent="0.3">
      <c r="A19" s="106" t="s">
        <v>158</v>
      </c>
      <c r="B19" s="107"/>
      <c r="C19" s="107"/>
      <c r="D19" s="107"/>
      <c r="E19" s="99">
        <f>SUM(E17:E18)</f>
        <v>22.5</v>
      </c>
      <c r="F19" s="99">
        <f t="shared" ref="F19" si="3">SUM(F17:F18)</f>
        <v>0</v>
      </c>
      <c r="G19" s="99">
        <f t="shared" ref="G19" si="4">SUM(G17:G18)</f>
        <v>0</v>
      </c>
    </row>
    <row r="20" spans="1:40" x14ac:dyDescent="0.3">
      <c r="E20" s="94"/>
      <c r="F20" s="94"/>
      <c r="G20" s="94"/>
    </row>
    <row r="21" spans="1:40" x14ac:dyDescent="0.3">
      <c r="A21" s="83" t="s">
        <v>159</v>
      </c>
      <c r="E21" s="94">
        <f>E10+E15+E19</f>
        <v>3.4619842737826119</v>
      </c>
      <c r="F21" s="94">
        <f t="shared" ref="F21:G21" si="5">F10+F15+F19</f>
        <v>3.707087225346565</v>
      </c>
      <c r="G21" s="94">
        <f t="shared" si="5"/>
        <v>10.33191804084953</v>
      </c>
    </row>
    <row r="22" spans="1:40" x14ac:dyDescent="0.3">
      <c r="A22" t="s">
        <v>160</v>
      </c>
      <c r="E22" s="94">
        <v>0</v>
      </c>
      <c r="F22" s="94">
        <f>E23</f>
        <v>3.4619842737826119</v>
      </c>
      <c r="G22" s="94">
        <f>F23</f>
        <v>7.1690714991291768</v>
      </c>
    </row>
    <row r="23" spans="1:40" ht="15" thickBot="1" x14ac:dyDescent="0.35">
      <c r="A23" s="109" t="s">
        <v>134</v>
      </c>
      <c r="B23" s="110"/>
      <c r="C23" s="110"/>
      <c r="D23" s="110"/>
      <c r="E23" s="125">
        <f>SUM(E21:E22)</f>
        <v>3.4619842737826119</v>
      </c>
      <c r="F23" s="125">
        <f t="shared" ref="F23:G23" si="6">SUM(F21:F22)</f>
        <v>7.1690714991291768</v>
      </c>
      <c r="G23" s="125">
        <f t="shared" si="6"/>
        <v>17.500989539978708</v>
      </c>
    </row>
    <row r="24" spans="1:40" ht="15" thickTop="1" x14ac:dyDescent="0.3">
      <c r="E24" s="94"/>
      <c r="F24" s="94"/>
      <c r="G24" s="94"/>
    </row>
    <row r="25" spans="1:40" s="102" customFormat="1" x14ac:dyDescent="0.3">
      <c r="A25" s="102" t="s">
        <v>115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</row>
    <row r="26" spans="1:40" x14ac:dyDescent="0.3">
      <c r="E26" s="94"/>
      <c r="F26" s="94"/>
      <c r="G26" s="94"/>
    </row>
    <row r="27" spans="1:40" x14ac:dyDescent="0.3">
      <c r="E27" s="94"/>
      <c r="F27" s="94"/>
      <c r="G27" s="94"/>
    </row>
    <row r="28" spans="1:40" x14ac:dyDescent="0.3">
      <c r="E28" s="94"/>
      <c r="F28" s="94"/>
      <c r="G28" s="94"/>
    </row>
    <row r="29" spans="1:40" x14ac:dyDescent="0.3">
      <c r="E29" s="94"/>
      <c r="F29" s="94"/>
      <c r="G29" s="94"/>
    </row>
    <row r="30" spans="1:40" x14ac:dyDescent="0.3">
      <c r="E30" s="94"/>
      <c r="F30" s="94"/>
      <c r="G30" s="94"/>
    </row>
    <row r="31" spans="1:40" x14ac:dyDescent="0.3">
      <c r="E31" s="94"/>
      <c r="F31" s="94"/>
      <c r="G31" s="94"/>
    </row>
    <row r="32" spans="1:40" x14ac:dyDescent="0.3">
      <c r="E32" s="94"/>
      <c r="F32" s="94"/>
      <c r="G32" s="94"/>
    </row>
    <row r="33" spans="5:7" x14ac:dyDescent="0.3">
      <c r="E33" s="94"/>
      <c r="F33" s="94"/>
      <c r="G33" s="94"/>
    </row>
    <row r="34" spans="5:7" x14ac:dyDescent="0.3">
      <c r="E34" s="94"/>
      <c r="F34" s="94"/>
      <c r="G34" s="94"/>
    </row>
    <row r="35" spans="5:7" x14ac:dyDescent="0.3">
      <c r="E35" s="94"/>
      <c r="F35" s="94"/>
      <c r="G35" s="94"/>
    </row>
    <row r="36" spans="5:7" x14ac:dyDescent="0.3">
      <c r="E36" s="94"/>
      <c r="F36" s="94"/>
      <c r="G36" s="94"/>
    </row>
    <row r="37" spans="5:7" x14ac:dyDescent="0.3">
      <c r="E37" s="94"/>
      <c r="F37" s="94"/>
      <c r="G37" s="94"/>
    </row>
    <row r="38" spans="5:7" x14ac:dyDescent="0.3">
      <c r="E38" s="94"/>
      <c r="F38" s="94"/>
      <c r="G38" s="94"/>
    </row>
    <row r="39" spans="5:7" x14ac:dyDescent="0.3">
      <c r="E39" s="94"/>
      <c r="F39" s="94"/>
      <c r="G39" s="94"/>
    </row>
    <row r="40" spans="5:7" x14ac:dyDescent="0.3">
      <c r="E40" s="94"/>
      <c r="F40" s="94"/>
      <c r="G40" s="94"/>
    </row>
    <row r="41" spans="5:7" x14ac:dyDescent="0.3">
      <c r="E41" s="94"/>
      <c r="F41" s="94"/>
      <c r="G41" s="94"/>
    </row>
    <row r="42" spans="5:7" x14ac:dyDescent="0.3">
      <c r="E42" s="94"/>
      <c r="F42" s="94"/>
      <c r="G42" s="94"/>
    </row>
    <row r="43" spans="5:7" x14ac:dyDescent="0.3">
      <c r="E43" s="94"/>
      <c r="F43" s="94"/>
      <c r="G43" s="94"/>
    </row>
    <row r="44" spans="5:7" x14ac:dyDescent="0.3">
      <c r="E44" s="94"/>
      <c r="F44" s="94"/>
      <c r="G44" s="94"/>
    </row>
    <row r="45" spans="5:7" x14ac:dyDescent="0.3">
      <c r="E45" s="94"/>
      <c r="F45" s="94"/>
      <c r="G45" s="94"/>
    </row>
    <row r="46" spans="5:7" x14ac:dyDescent="0.3">
      <c r="E46" s="94"/>
      <c r="F46" s="94"/>
      <c r="G46" s="94"/>
    </row>
    <row r="47" spans="5:7" x14ac:dyDescent="0.3">
      <c r="E47" s="94"/>
      <c r="F47" s="94"/>
      <c r="G47" s="94"/>
    </row>
    <row r="48" spans="5:7" x14ac:dyDescent="0.3">
      <c r="E48" s="94"/>
      <c r="F48" s="94"/>
      <c r="G48" s="94"/>
    </row>
    <row r="49" spans="5:7" x14ac:dyDescent="0.3">
      <c r="E49" s="94"/>
      <c r="F49" s="94"/>
      <c r="G49" s="94"/>
    </row>
    <row r="50" spans="5:7" x14ac:dyDescent="0.3">
      <c r="E50" s="94"/>
      <c r="F50" s="94"/>
      <c r="G50" s="94"/>
    </row>
    <row r="51" spans="5:7" x14ac:dyDescent="0.3">
      <c r="E51" s="94"/>
      <c r="F51" s="94"/>
      <c r="G51" s="94"/>
    </row>
    <row r="52" spans="5:7" x14ac:dyDescent="0.3">
      <c r="E52" s="94"/>
      <c r="F52" s="94"/>
      <c r="G52" s="94"/>
    </row>
    <row r="53" spans="5:7" x14ac:dyDescent="0.3">
      <c r="E53" s="94"/>
      <c r="F53" s="94"/>
      <c r="G53" s="94"/>
    </row>
    <row r="54" spans="5:7" x14ac:dyDescent="0.3">
      <c r="E54" s="94"/>
      <c r="F54" s="94"/>
      <c r="G54" s="94"/>
    </row>
    <row r="55" spans="5:7" x14ac:dyDescent="0.3">
      <c r="E55" s="94"/>
      <c r="F55" s="94"/>
      <c r="G55" s="94"/>
    </row>
    <row r="56" spans="5:7" x14ac:dyDescent="0.3">
      <c r="E56" s="94"/>
      <c r="F56" s="94"/>
      <c r="G56" s="94"/>
    </row>
    <row r="57" spans="5:7" x14ac:dyDescent="0.3">
      <c r="E57" s="94"/>
      <c r="F57" s="94"/>
      <c r="G57" s="94"/>
    </row>
    <row r="58" spans="5:7" x14ac:dyDescent="0.3">
      <c r="E58" s="94"/>
      <c r="F58" s="94"/>
      <c r="G58" s="94"/>
    </row>
    <row r="59" spans="5:7" x14ac:dyDescent="0.3">
      <c r="E59" s="94"/>
      <c r="F59" s="94"/>
      <c r="G59" s="94"/>
    </row>
    <row r="60" spans="5:7" x14ac:dyDescent="0.3">
      <c r="E60" s="94"/>
      <c r="F60" s="94"/>
      <c r="G60" s="94"/>
    </row>
    <row r="61" spans="5:7" x14ac:dyDescent="0.3">
      <c r="E61" s="94"/>
      <c r="F61" s="94"/>
      <c r="G61" s="94"/>
    </row>
    <row r="62" spans="5:7" x14ac:dyDescent="0.3">
      <c r="E62" s="94"/>
      <c r="F62" s="94"/>
      <c r="G62" s="94"/>
    </row>
    <row r="63" spans="5:7" x14ac:dyDescent="0.3">
      <c r="E63" s="94"/>
      <c r="F63" s="94"/>
      <c r="G63" s="94"/>
    </row>
    <row r="64" spans="5:7" x14ac:dyDescent="0.3">
      <c r="E64" s="94"/>
      <c r="F64" s="94"/>
      <c r="G64" s="94"/>
    </row>
    <row r="65" spans="5:7" x14ac:dyDescent="0.3">
      <c r="E65" s="94"/>
      <c r="F65" s="94"/>
      <c r="G65" s="94"/>
    </row>
    <row r="66" spans="5:7" x14ac:dyDescent="0.3">
      <c r="E66" s="94"/>
      <c r="F66" s="94"/>
      <c r="G66" s="94"/>
    </row>
    <row r="67" spans="5:7" x14ac:dyDescent="0.3">
      <c r="E67" s="94"/>
      <c r="F67" s="94"/>
      <c r="G67" s="94"/>
    </row>
    <row r="68" spans="5:7" x14ac:dyDescent="0.3">
      <c r="E68" s="94"/>
      <c r="F68" s="94"/>
      <c r="G68" s="94"/>
    </row>
    <row r="69" spans="5:7" x14ac:dyDescent="0.3">
      <c r="E69" s="94"/>
      <c r="F69" s="94"/>
      <c r="G69" s="94"/>
    </row>
    <row r="70" spans="5:7" x14ac:dyDescent="0.3">
      <c r="E70" s="94"/>
      <c r="F70" s="94"/>
      <c r="G70" s="94"/>
    </row>
    <row r="71" spans="5:7" x14ac:dyDescent="0.3">
      <c r="E71" s="94"/>
      <c r="F71" s="94"/>
      <c r="G71" s="94"/>
    </row>
    <row r="72" spans="5:7" x14ac:dyDescent="0.3">
      <c r="E72" s="94"/>
      <c r="F72" s="94"/>
      <c r="G72" s="94"/>
    </row>
    <row r="73" spans="5:7" x14ac:dyDescent="0.3">
      <c r="E73" s="94"/>
      <c r="F73" s="94"/>
      <c r="G73" s="94"/>
    </row>
    <row r="74" spans="5:7" x14ac:dyDescent="0.3">
      <c r="E74" s="94"/>
      <c r="F74" s="94"/>
      <c r="G74" s="94"/>
    </row>
    <row r="75" spans="5:7" x14ac:dyDescent="0.3">
      <c r="E75" s="94"/>
      <c r="F75" s="94"/>
      <c r="G75" s="94"/>
    </row>
    <row r="76" spans="5:7" x14ac:dyDescent="0.3">
      <c r="E76" s="94"/>
      <c r="F76" s="94"/>
      <c r="G76" s="94"/>
    </row>
    <row r="77" spans="5:7" x14ac:dyDescent="0.3">
      <c r="E77" s="94"/>
      <c r="F77" s="94"/>
      <c r="G77" s="94"/>
    </row>
    <row r="78" spans="5:7" x14ac:dyDescent="0.3">
      <c r="E78" s="94"/>
      <c r="F78" s="94"/>
      <c r="G78" s="94"/>
    </row>
    <row r="79" spans="5:7" x14ac:dyDescent="0.3">
      <c r="E79" s="94"/>
      <c r="F79" s="94"/>
      <c r="G79" s="94"/>
    </row>
    <row r="80" spans="5:7" x14ac:dyDescent="0.3">
      <c r="E80" s="94"/>
      <c r="F80" s="94"/>
      <c r="G80" s="94"/>
    </row>
    <row r="81" spans="5:7" x14ac:dyDescent="0.3">
      <c r="E81" s="94"/>
      <c r="F81" s="94"/>
      <c r="G81" s="94"/>
    </row>
    <row r="82" spans="5:7" x14ac:dyDescent="0.3">
      <c r="E82" s="94"/>
      <c r="F82" s="94"/>
      <c r="G82" s="94"/>
    </row>
    <row r="83" spans="5:7" x14ac:dyDescent="0.3">
      <c r="E83" s="94"/>
      <c r="F83" s="94"/>
      <c r="G83" s="94"/>
    </row>
    <row r="84" spans="5:7" x14ac:dyDescent="0.3">
      <c r="E84" s="94"/>
      <c r="F84" s="94"/>
      <c r="G84" s="94"/>
    </row>
    <row r="85" spans="5:7" x14ac:dyDescent="0.3">
      <c r="E85" s="94"/>
      <c r="F85" s="94"/>
      <c r="G85" s="94"/>
    </row>
    <row r="86" spans="5:7" x14ac:dyDescent="0.3">
      <c r="E86" s="94"/>
      <c r="F86" s="94"/>
      <c r="G86" s="94"/>
    </row>
    <row r="87" spans="5:7" x14ac:dyDescent="0.3">
      <c r="E87" s="94"/>
      <c r="F87" s="94"/>
      <c r="G87" s="94"/>
    </row>
    <row r="88" spans="5:7" x14ac:dyDescent="0.3">
      <c r="E88" s="94"/>
      <c r="F88" s="94"/>
      <c r="G88" s="94"/>
    </row>
    <row r="89" spans="5:7" x14ac:dyDescent="0.3">
      <c r="E89" s="94"/>
      <c r="F89" s="94"/>
      <c r="G89" s="94"/>
    </row>
    <row r="90" spans="5:7" x14ac:dyDescent="0.3">
      <c r="E90" s="94"/>
      <c r="F90" s="94"/>
      <c r="G90" s="94"/>
    </row>
    <row r="91" spans="5:7" x14ac:dyDescent="0.3">
      <c r="E91" s="94"/>
      <c r="F91" s="94"/>
      <c r="G91" s="94"/>
    </row>
    <row r="92" spans="5:7" x14ac:dyDescent="0.3">
      <c r="E92" s="94"/>
      <c r="F92" s="94"/>
      <c r="G92" s="94"/>
    </row>
    <row r="93" spans="5:7" x14ac:dyDescent="0.3">
      <c r="E93" s="94"/>
      <c r="F93" s="94"/>
      <c r="G93" s="94"/>
    </row>
    <row r="94" spans="5:7" x14ac:dyDescent="0.3">
      <c r="E94" s="94"/>
      <c r="F94" s="94"/>
      <c r="G94" s="94"/>
    </row>
    <row r="95" spans="5:7" x14ac:dyDescent="0.3">
      <c r="E95" s="94"/>
      <c r="F95" s="94"/>
      <c r="G95" s="94"/>
    </row>
    <row r="96" spans="5:7" x14ac:dyDescent="0.3">
      <c r="E96" s="94"/>
      <c r="F96" s="94"/>
      <c r="G96" s="94"/>
    </row>
    <row r="97" spans="5:7" x14ac:dyDescent="0.3">
      <c r="E97" s="94"/>
      <c r="F97" s="94"/>
      <c r="G97" s="94"/>
    </row>
    <row r="98" spans="5:7" x14ac:dyDescent="0.3">
      <c r="E98" s="94"/>
      <c r="F98" s="94"/>
      <c r="G98" s="94"/>
    </row>
    <row r="99" spans="5:7" x14ac:dyDescent="0.3">
      <c r="E99" s="94"/>
      <c r="F99" s="94"/>
      <c r="G99" s="94"/>
    </row>
    <row r="100" spans="5:7" x14ac:dyDescent="0.3">
      <c r="E100" s="94"/>
      <c r="F100" s="94"/>
      <c r="G100" s="94"/>
    </row>
    <row r="101" spans="5:7" x14ac:dyDescent="0.3">
      <c r="E101" s="94"/>
      <c r="F101" s="94"/>
      <c r="G101" s="94"/>
    </row>
    <row r="102" spans="5:7" x14ac:dyDescent="0.3">
      <c r="E102" s="94"/>
      <c r="F102" s="94"/>
      <c r="G102" s="94"/>
    </row>
    <row r="103" spans="5:7" x14ac:dyDescent="0.3">
      <c r="E103" s="94"/>
      <c r="F103" s="94"/>
      <c r="G103" s="94"/>
    </row>
    <row r="104" spans="5:7" x14ac:dyDescent="0.3">
      <c r="E104" s="94"/>
      <c r="F104" s="94"/>
      <c r="G104" s="94"/>
    </row>
    <row r="105" spans="5:7" x14ac:dyDescent="0.3">
      <c r="E105" s="94"/>
      <c r="F105" s="94"/>
      <c r="G105" s="94"/>
    </row>
    <row r="106" spans="5:7" x14ac:dyDescent="0.3">
      <c r="E106" s="94"/>
      <c r="F106" s="94"/>
      <c r="G106" s="94"/>
    </row>
    <row r="107" spans="5:7" x14ac:dyDescent="0.3">
      <c r="E107" s="94"/>
      <c r="F107" s="94"/>
      <c r="G107" s="94"/>
    </row>
    <row r="108" spans="5:7" x14ac:dyDescent="0.3">
      <c r="E108" s="94"/>
      <c r="F108" s="94"/>
      <c r="G108" s="94"/>
    </row>
    <row r="109" spans="5:7" x14ac:dyDescent="0.3">
      <c r="E109" s="94"/>
      <c r="F109" s="94"/>
      <c r="G109" s="94"/>
    </row>
    <row r="110" spans="5:7" x14ac:dyDescent="0.3">
      <c r="E110" s="94"/>
      <c r="F110" s="94"/>
      <c r="G110" s="94"/>
    </row>
    <row r="111" spans="5:7" x14ac:dyDescent="0.3">
      <c r="E111" s="94"/>
      <c r="F111" s="94"/>
      <c r="G111" s="94"/>
    </row>
    <row r="112" spans="5:7" x14ac:dyDescent="0.3">
      <c r="E112" s="94"/>
      <c r="F112" s="94"/>
      <c r="G112" s="94"/>
    </row>
    <row r="113" spans="5:7" x14ac:dyDescent="0.3">
      <c r="E113" s="94"/>
      <c r="F113" s="94"/>
      <c r="G113" s="94"/>
    </row>
    <row r="114" spans="5:7" x14ac:dyDescent="0.3">
      <c r="E114" s="94"/>
      <c r="F114" s="94"/>
      <c r="G114" s="94"/>
    </row>
    <row r="115" spans="5:7" x14ac:dyDescent="0.3">
      <c r="E115" s="94"/>
      <c r="F115" s="94"/>
      <c r="G115" s="94"/>
    </row>
    <row r="116" spans="5:7" x14ac:dyDescent="0.3">
      <c r="E116" s="94"/>
      <c r="F116" s="94"/>
      <c r="G116" s="94"/>
    </row>
    <row r="117" spans="5:7" x14ac:dyDescent="0.3">
      <c r="E117" s="94"/>
      <c r="F117" s="94"/>
      <c r="G117" s="94"/>
    </row>
    <row r="118" spans="5:7" x14ac:dyDescent="0.3">
      <c r="E118" s="94"/>
      <c r="F118" s="94"/>
      <c r="G118" s="94"/>
    </row>
    <row r="119" spans="5:7" x14ac:dyDescent="0.3">
      <c r="E119" s="94"/>
      <c r="F119" s="94"/>
      <c r="G119" s="94"/>
    </row>
    <row r="120" spans="5:7" x14ac:dyDescent="0.3">
      <c r="E120" s="94"/>
      <c r="F120" s="94"/>
      <c r="G120" s="94"/>
    </row>
    <row r="121" spans="5:7" x14ac:dyDescent="0.3">
      <c r="E121" s="94"/>
      <c r="F121" s="94"/>
      <c r="G121" s="94"/>
    </row>
    <row r="122" spans="5:7" x14ac:dyDescent="0.3">
      <c r="E122" s="94"/>
      <c r="F122" s="94"/>
      <c r="G122" s="94"/>
    </row>
    <row r="123" spans="5:7" x14ac:dyDescent="0.3">
      <c r="E123" s="94"/>
      <c r="F123" s="94"/>
      <c r="G123" s="94"/>
    </row>
    <row r="124" spans="5:7" x14ac:dyDescent="0.3">
      <c r="E124" s="94"/>
      <c r="F124" s="94"/>
      <c r="G124" s="94"/>
    </row>
    <row r="125" spans="5:7" x14ac:dyDescent="0.3">
      <c r="E125" s="94"/>
      <c r="F125" s="94"/>
      <c r="G125" s="94"/>
    </row>
    <row r="126" spans="5:7" x14ac:dyDescent="0.3">
      <c r="E126" s="94"/>
      <c r="F126" s="94"/>
      <c r="G126" s="94"/>
    </row>
    <row r="127" spans="5:7" x14ac:dyDescent="0.3">
      <c r="E127" s="94"/>
      <c r="F127" s="94"/>
      <c r="G127" s="94"/>
    </row>
    <row r="128" spans="5:7" x14ac:dyDescent="0.3">
      <c r="E128" s="94"/>
      <c r="F128" s="94"/>
      <c r="G128" s="94"/>
    </row>
    <row r="129" spans="5:7" x14ac:dyDescent="0.3">
      <c r="E129" s="94"/>
      <c r="F129" s="94"/>
      <c r="G129" s="94"/>
    </row>
    <row r="130" spans="5:7" x14ac:dyDescent="0.3">
      <c r="E130" s="94"/>
      <c r="F130" s="94"/>
      <c r="G130" s="94"/>
    </row>
    <row r="131" spans="5:7" x14ac:dyDescent="0.3">
      <c r="E131" s="94"/>
      <c r="F131" s="94"/>
      <c r="G131" s="94"/>
    </row>
    <row r="132" spans="5:7" x14ac:dyDescent="0.3">
      <c r="E132" s="94"/>
      <c r="F132" s="94"/>
      <c r="G132" s="94"/>
    </row>
    <row r="133" spans="5:7" x14ac:dyDescent="0.3">
      <c r="E133" s="94"/>
      <c r="F133" s="94"/>
      <c r="G133" s="94"/>
    </row>
    <row r="134" spans="5:7" x14ac:dyDescent="0.3">
      <c r="E134" s="94"/>
      <c r="F134" s="94"/>
      <c r="G134" s="94"/>
    </row>
    <row r="135" spans="5:7" x14ac:dyDescent="0.3">
      <c r="E135" s="94"/>
      <c r="F135" s="94"/>
      <c r="G135" s="94"/>
    </row>
    <row r="136" spans="5:7" x14ac:dyDescent="0.3">
      <c r="E136" s="94"/>
      <c r="F136" s="94"/>
      <c r="G136" s="94"/>
    </row>
    <row r="137" spans="5:7" x14ac:dyDescent="0.3">
      <c r="E137" s="94"/>
      <c r="F137" s="94"/>
      <c r="G137" s="94"/>
    </row>
    <row r="138" spans="5:7" x14ac:dyDescent="0.3">
      <c r="E138" s="94"/>
      <c r="F138" s="94"/>
      <c r="G138" s="94"/>
    </row>
    <row r="139" spans="5:7" x14ac:dyDescent="0.3">
      <c r="E139" s="94"/>
      <c r="F139" s="94"/>
      <c r="G139" s="94"/>
    </row>
    <row r="140" spans="5:7" x14ac:dyDescent="0.3">
      <c r="E140" s="94"/>
      <c r="F140" s="94"/>
      <c r="G140" s="94"/>
    </row>
    <row r="141" spans="5:7" x14ac:dyDescent="0.3">
      <c r="E141" s="94"/>
      <c r="F141" s="94"/>
      <c r="G141" s="94"/>
    </row>
    <row r="142" spans="5:7" x14ac:dyDescent="0.3">
      <c r="E142" s="94"/>
      <c r="F142" s="94"/>
      <c r="G142" s="94"/>
    </row>
    <row r="143" spans="5:7" x14ac:dyDescent="0.3">
      <c r="E143" s="94"/>
      <c r="F143" s="94"/>
      <c r="G143" s="94"/>
    </row>
    <row r="144" spans="5:7" x14ac:dyDescent="0.3">
      <c r="E144" s="94"/>
      <c r="F144" s="94"/>
      <c r="G144" s="94"/>
    </row>
    <row r="145" spans="5:7" x14ac:dyDescent="0.3">
      <c r="E145" s="94"/>
      <c r="F145" s="94"/>
      <c r="G145" s="94"/>
    </row>
    <row r="146" spans="5:7" x14ac:dyDescent="0.3">
      <c r="E146" s="94"/>
      <c r="F146" s="94"/>
      <c r="G146" s="94"/>
    </row>
    <row r="147" spans="5:7" x14ac:dyDescent="0.3">
      <c r="E147" s="94"/>
      <c r="F147" s="94"/>
      <c r="G147" s="94"/>
    </row>
    <row r="148" spans="5:7" x14ac:dyDescent="0.3">
      <c r="E148" s="94"/>
      <c r="F148" s="94"/>
      <c r="G148" s="94"/>
    </row>
    <row r="149" spans="5:7" x14ac:dyDescent="0.3">
      <c r="E149" s="94"/>
      <c r="F149" s="94"/>
      <c r="G149" s="94"/>
    </row>
    <row r="150" spans="5:7" x14ac:dyDescent="0.3">
      <c r="E150" s="94"/>
      <c r="F150" s="94"/>
      <c r="G150" s="94"/>
    </row>
    <row r="151" spans="5:7" x14ac:dyDescent="0.3">
      <c r="E151" s="94"/>
      <c r="F151" s="94"/>
      <c r="G151" s="94"/>
    </row>
    <row r="152" spans="5:7" x14ac:dyDescent="0.3">
      <c r="E152" s="94"/>
      <c r="F152" s="94"/>
      <c r="G152" s="94"/>
    </row>
    <row r="153" spans="5:7" x14ac:dyDescent="0.3">
      <c r="E153" s="94"/>
      <c r="F153" s="94"/>
      <c r="G153" s="94"/>
    </row>
    <row r="154" spans="5:7" x14ac:dyDescent="0.3">
      <c r="E154" s="94"/>
      <c r="F154" s="94"/>
      <c r="G154" s="94"/>
    </row>
    <row r="155" spans="5:7" x14ac:dyDescent="0.3">
      <c r="E155" s="94"/>
      <c r="F155" s="94"/>
      <c r="G155" s="94"/>
    </row>
    <row r="156" spans="5:7" x14ac:dyDescent="0.3">
      <c r="E156" s="94"/>
      <c r="F156" s="94"/>
      <c r="G156" s="94"/>
    </row>
    <row r="157" spans="5:7" x14ac:dyDescent="0.3">
      <c r="E157" s="94"/>
      <c r="F157" s="94"/>
      <c r="G157" s="94"/>
    </row>
    <row r="158" spans="5:7" x14ac:dyDescent="0.3">
      <c r="E158" s="94"/>
      <c r="F158" s="94"/>
      <c r="G158" s="94"/>
    </row>
    <row r="159" spans="5:7" x14ac:dyDescent="0.3">
      <c r="E159" s="94"/>
      <c r="F159" s="94"/>
      <c r="G159" s="94"/>
    </row>
    <row r="160" spans="5:7" x14ac:dyDescent="0.3">
      <c r="E160" s="94"/>
      <c r="F160" s="94"/>
      <c r="G160" s="94"/>
    </row>
    <row r="161" spans="5:7" x14ac:dyDescent="0.3">
      <c r="E161" s="94"/>
      <c r="F161" s="94"/>
      <c r="G161" s="94"/>
    </row>
    <row r="162" spans="5:7" x14ac:dyDescent="0.3">
      <c r="E162" s="94"/>
      <c r="F162" s="94"/>
      <c r="G162" s="94"/>
    </row>
    <row r="163" spans="5:7" x14ac:dyDescent="0.3">
      <c r="E163" s="94"/>
      <c r="F163" s="94"/>
      <c r="G163" s="94"/>
    </row>
    <row r="164" spans="5:7" x14ac:dyDescent="0.3">
      <c r="E164" s="94"/>
      <c r="F164" s="94"/>
      <c r="G164" s="94"/>
    </row>
    <row r="165" spans="5:7" x14ac:dyDescent="0.3">
      <c r="E165" s="94"/>
      <c r="F165" s="94"/>
      <c r="G165" s="94"/>
    </row>
    <row r="166" spans="5:7" x14ac:dyDescent="0.3">
      <c r="E166" s="94"/>
      <c r="F166" s="94"/>
      <c r="G166" s="94"/>
    </row>
    <row r="167" spans="5:7" x14ac:dyDescent="0.3">
      <c r="E167" s="94"/>
      <c r="F167" s="94"/>
      <c r="G167" s="94"/>
    </row>
    <row r="168" spans="5:7" x14ac:dyDescent="0.3">
      <c r="E168" s="94"/>
      <c r="F168" s="94"/>
      <c r="G168" s="94"/>
    </row>
    <row r="169" spans="5:7" x14ac:dyDescent="0.3">
      <c r="E169" s="94"/>
      <c r="F169" s="94"/>
      <c r="G169" s="94"/>
    </row>
    <row r="170" spans="5:7" x14ac:dyDescent="0.3">
      <c r="E170" s="94"/>
      <c r="F170" s="94"/>
      <c r="G170" s="94"/>
    </row>
    <row r="171" spans="5:7" x14ac:dyDescent="0.3">
      <c r="E171" s="94"/>
      <c r="F171" s="94"/>
      <c r="G171" s="94"/>
    </row>
    <row r="172" spans="5:7" x14ac:dyDescent="0.3">
      <c r="E172" s="94"/>
      <c r="F172" s="94"/>
      <c r="G172" s="94"/>
    </row>
    <row r="173" spans="5:7" x14ac:dyDescent="0.3">
      <c r="E173" s="94"/>
      <c r="F173" s="94"/>
      <c r="G173" s="94"/>
    </row>
    <row r="174" spans="5:7" x14ac:dyDescent="0.3">
      <c r="E174" s="94"/>
      <c r="F174" s="94"/>
      <c r="G174" s="94"/>
    </row>
    <row r="175" spans="5:7" x14ac:dyDescent="0.3">
      <c r="E175" s="94"/>
      <c r="F175" s="94"/>
      <c r="G175" s="94"/>
    </row>
    <row r="176" spans="5:7" x14ac:dyDescent="0.3">
      <c r="E176" s="94"/>
      <c r="F176" s="94"/>
      <c r="G176" s="94"/>
    </row>
    <row r="177" spans="5:7" x14ac:dyDescent="0.3">
      <c r="E177" s="94"/>
      <c r="F177" s="94"/>
      <c r="G177" s="94"/>
    </row>
    <row r="178" spans="5:7" x14ac:dyDescent="0.3">
      <c r="E178" s="94"/>
      <c r="F178" s="94"/>
      <c r="G178" s="94"/>
    </row>
    <row r="179" spans="5:7" x14ac:dyDescent="0.3">
      <c r="E179" s="94"/>
      <c r="F179" s="94"/>
      <c r="G179" s="94"/>
    </row>
    <row r="180" spans="5:7" x14ac:dyDescent="0.3">
      <c r="E180" s="94"/>
      <c r="F180" s="94"/>
      <c r="G180" s="94"/>
    </row>
    <row r="181" spans="5:7" x14ac:dyDescent="0.3">
      <c r="E181" s="94"/>
      <c r="F181" s="94"/>
      <c r="G181" s="94"/>
    </row>
    <row r="182" spans="5:7" x14ac:dyDescent="0.3">
      <c r="E182" s="94"/>
      <c r="F182" s="94"/>
      <c r="G182" s="94"/>
    </row>
    <row r="183" spans="5:7" x14ac:dyDescent="0.3">
      <c r="E183" s="94"/>
      <c r="F183" s="94"/>
      <c r="G183" s="94"/>
    </row>
    <row r="184" spans="5:7" x14ac:dyDescent="0.3">
      <c r="E184" s="94"/>
      <c r="F184" s="94"/>
      <c r="G184" s="94"/>
    </row>
    <row r="185" spans="5:7" x14ac:dyDescent="0.3">
      <c r="E185" s="94"/>
      <c r="F185" s="94"/>
      <c r="G185" s="94"/>
    </row>
    <row r="186" spans="5:7" x14ac:dyDescent="0.3">
      <c r="E186" s="94"/>
      <c r="F186" s="94"/>
      <c r="G186" s="94"/>
    </row>
    <row r="187" spans="5:7" x14ac:dyDescent="0.3">
      <c r="E187" s="94"/>
      <c r="F187" s="94"/>
      <c r="G187" s="94"/>
    </row>
    <row r="188" spans="5:7" x14ac:dyDescent="0.3">
      <c r="E188" s="94"/>
      <c r="F188" s="94"/>
      <c r="G188" s="94"/>
    </row>
    <row r="189" spans="5:7" x14ac:dyDescent="0.3">
      <c r="E189" s="94"/>
      <c r="F189" s="94"/>
      <c r="G189" s="94"/>
    </row>
    <row r="190" spans="5:7" x14ac:dyDescent="0.3">
      <c r="E190" s="94"/>
      <c r="F190" s="94"/>
      <c r="G190" s="94"/>
    </row>
    <row r="191" spans="5:7" x14ac:dyDescent="0.3">
      <c r="E191" s="94"/>
      <c r="F191" s="94"/>
      <c r="G191" s="94"/>
    </row>
    <row r="192" spans="5:7" x14ac:dyDescent="0.3">
      <c r="E192" s="94"/>
      <c r="F192" s="94"/>
      <c r="G192" s="94"/>
    </row>
    <row r="193" spans="5:7" x14ac:dyDescent="0.3">
      <c r="E193" s="94"/>
      <c r="F193" s="94"/>
      <c r="G193" s="94"/>
    </row>
    <row r="194" spans="5:7" x14ac:dyDescent="0.3">
      <c r="E194" s="94"/>
      <c r="F194" s="94"/>
      <c r="G194" s="94"/>
    </row>
    <row r="195" spans="5:7" x14ac:dyDescent="0.3">
      <c r="E195" s="94"/>
      <c r="F195" s="94"/>
      <c r="G195" s="94"/>
    </row>
    <row r="196" spans="5:7" x14ac:dyDescent="0.3">
      <c r="E196" s="94"/>
      <c r="F196" s="94"/>
      <c r="G196" s="94"/>
    </row>
    <row r="197" spans="5:7" x14ac:dyDescent="0.3">
      <c r="E197" s="94"/>
      <c r="F197" s="94"/>
      <c r="G197" s="94"/>
    </row>
    <row r="198" spans="5:7" x14ac:dyDescent="0.3">
      <c r="E198" s="94"/>
      <c r="F198" s="94"/>
      <c r="G198" s="94"/>
    </row>
    <row r="199" spans="5:7" x14ac:dyDescent="0.3">
      <c r="E199" s="94"/>
      <c r="F199" s="94"/>
      <c r="G199" s="94"/>
    </row>
    <row r="200" spans="5:7" x14ac:dyDescent="0.3">
      <c r="E200" s="94"/>
      <c r="F200" s="94"/>
      <c r="G200" s="94"/>
    </row>
    <row r="201" spans="5:7" x14ac:dyDescent="0.3">
      <c r="E201" s="94"/>
      <c r="F201" s="94"/>
      <c r="G201" s="94"/>
    </row>
    <row r="202" spans="5:7" x14ac:dyDescent="0.3">
      <c r="E202" s="94"/>
      <c r="F202" s="94"/>
      <c r="G202" s="94"/>
    </row>
    <row r="203" spans="5:7" x14ac:dyDescent="0.3">
      <c r="E203" s="94"/>
      <c r="F203" s="94"/>
      <c r="G203" s="94"/>
    </row>
    <row r="204" spans="5:7" x14ac:dyDescent="0.3">
      <c r="E204" s="94"/>
      <c r="F204" s="94"/>
      <c r="G204" s="94"/>
    </row>
    <row r="205" spans="5:7" x14ac:dyDescent="0.3">
      <c r="E205" s="94"/>
      <c r="F205" s="94"/>
      <c r="G205" s="94"/>
    </row>
    <row r="206" spans="5:7" x14ac:dyDescent="0.3">
      <c r="E206" s="94"/>
      <c r="F206" s="94"/>
      <c r="G206" s="94"/>
    </row>
    <row r="207" spans="5:7" x14ac:dyDescent="0.3">
      <c r="E207" s="94"/>
      <c r="F207" s="94"/>
      <c r="G207" s="94"/>
    </row>
    <row r="208" spans="5:7" x14ac:dyDescent="0.3">
      <c r="E208" s="94"/>
      <c r="F208" s="94"/>
      <c r="G208" s="94"/>
    </row>
    <row r="209" spans="5:7" x14ac:dyDescent="0.3">
      <c r="E209" s="94"/>
      <c r="F209" s="94"/>
      <c r="G209" s="94"/>
    </row>
    <row r="210" spans="5:7" x14ac:dyDescent="0.3">
      <c r="E210" s="94"/>
      <c r="F210" s="94"/>
      <c r="G210" s="94"/>
    </row>
    <row r="211" spans="5:7" x14ac:dyDescent="0.3">
      <c r="E211" s="94"/>
      <c r="F211" s="94"/>
      <c r="G211" s="94"/>
    </row>
    <row r="212" spans="5:7" x14ac:dyDescent="0.3">
      <c r="E212" s="94"/>
      <c r="F212" s="94"/>
      <c r="G212" s="94"/>
    </row>
    <row r="213" spans="5:7" x14ac:dyDescent="0.3">
      <c r="E213" s="94"/>
      <c r="F213" s="94"/>
      <c r="G213" s="94"/>
    </row>
    <row r="214" spans="5:7" x14ac:dyDescent="0.3">
      <c r="E214" s="94"/>
      <c r="F214" s="94"/>
      <c r="G214" s="94"/>
    </row>
    <row r="215" spans="5:7" x14ac:dyDescent="0.3">
      <c r="E215" s="94"/>
      <c r="F215" s="94"/>
      <c r="G215" s="94"/>
    </row>
    <row r="216" spans="5:7" x14ac:dyDescent="0.3">
      <c r="E216" s="94"/>
      <c r="F216" s="94"/>
      <c r="G216" s="94"/>
    </row>
    <row r="217" spans="5:7" x14ac:dyDescent="0.3">
      <c r="E217" s="94"/>
      <c r="F217" s="94"/>
      <c r="G217" s="94"/>
    </row>
    <row r="218" spans="5:7" x14ac:dyDescent="0.3">
      <c r="E218" s="94"/>
      <c r="F218" s="94"/>
      <c r="G218" s="94"/>
    </row>
    <row r="219" spans="5:7" x14ac:dyDescent="0.3">
      <c r="E219" s="94"/>
      <c r="F219" s="94"/>
      <c r="G219" s="94"/>
    </row>
    <row r="220" spans="5:7" x14ac:dyDescent="0.3">
      <c r="E220" s="94"/>
      <c r="F220" s="94"/>
      <c r="G220" s="94"/>
    </row>
    <row r="221" spans="5:7" x14ac:dyDescent="0.3">
      <c r="E221" s="94"/>
      <c r="F221" s="94"/>
      <c r="G221" s="94"/>
    </row>
    <row r="222" spans="5:7" x14ac:dyDescent="0.3">
      <c r="E222" s="94"/>
      <c r="F222" s="94"/>
      <c r="G222" s="94"/>
    </row>
    <row r="223" spans="5:7" x14ac:dyDescent="0.3">
      <c r="E223" s="94"/>
      <c r="F223" s="94"/>
      <c r="G223" s="94"/>
    </row>
    <row r="224" spans="5:7" x14ac:dyDescent="0.3">
      <c r="E224" s="94"/>
      <c r="F224" s="94"/>
      <c r="G224" s="94"/>
    </row>
    <row r="225" spans="5:7" x14ac:dyDescent="0.3">
      <c r="E225" s="94"/>
      <c r="F225" s="94"/>
      <c r="G225" s="94"/>
    </row>
    <row r="226" spans="5:7" x14ac:dyDescent="0.3">
      <c r="E226" s="94"/>
      <c r="F226" s="94"/>
      <c r="G226" s="94"/>
    </row>
    <row r="227" spans="5:7" x14ac:dyDescent="0.3">
      <c r="E227" s="94"/>
      <c r="F227" s="94"/>
      <c r="G227" s="94"/>
    </row>
    <row r="228" spans="5:7" x14ac:dyDescent="0.3">
      <c r="E228" s="94"/>
      <c r="F228" s="94"/>
      <c r="G228" s="94"/>
    </row>
    <row r="229" spans="5:7" x14ac:dyDescent="0.3">
      <c r="E229" s="94"/>
      <c r="F229" s="94"/>
      <c r="G229" s="94"/>
    </row>
    <row r="230" spans="5:7" x14ac:dyDescent="0.3">
      <c r="E230" s="94"/>
      <c r="F230" s="94"/>
      <c r="G230" s="94"/>
    </row>
    <row r="231" spans="5:7" x14ac:dyDescent="0.3">
      <c r="E231" s="94"/>
      <c r="F231" s="94"/>
      <c r="G231" s="94"/>
    </row>
    <row r="232" spans="5:7" x14ac:dyDescent="0.3">
      <c r="E232" s="94"/>
      <c r="F232" s="94"/>
      <c r="G232" s="94"/>
    </row>
    <row r="233" spans="5:7" x14ac:dyDescent="0.3">
      <c r="E233" s="94"/>
      <c r="F233" s="94"/>
      <c r="G233" s="94"/>
    </row>
    <row r="234" spans="5:7" x14ac:dyDescent="0.3">
      <c r="E234" s="94"/>
      <c r="F234" s="94"/>
      <c r="G234" s="94"/>
    </row>
    <row r="235" spans="5:7" x14ac:dyDescent="0.3">
      <c r="E235" s="94"/>
      <c r="F235" s="94"/>
      <c r="G235" s="94"/>
    </row>
    <row r="236" spans="5:7" x14ac:dyDescent="0.3">
      <c r="E236" s="94"/>
      <c r="F236" s="94"/>
      <c r="G236" s="94"/>
    </row>
    <row r="237" spans="5:7" x14ac:dyDescent="0.3">
      <c r="E237" s="94"/>
      <c r="F237" s="94"/>
      <c r="G237" s="94"/>
    </row>
    <row r="238" spans="5:7" x14ac:dyDescent="0.3">
      <c r="E238" s="94"/>
      <c r="F238" s="94"/>
      <c r="G238" s="94"/>
    </row>
    <row r="239" spans="5:7" x14ac:dyDescent="0.3">
      <c r="E239" s="94"/>
      <c r="F239" s="94"/>
      <c r="G239" s="94"/>
    </row>
    <row r="240" spans="5:7" x14ac:dyDescent="0.3">
      <c r="E240" s="94"/>
      <c r="F240" s="94"/>
      <c r="G240" s="94"/>
    </row>
    <row r="241" spans="5:7" x14ac:dyDescent="0.3">
      <c r="E241" s="94"/>
      <c r="F241" s="94"/>
      <c r="G241" s="94"/>
    </row>
    <row r="242" spans="5:7" x14ac:dyDescent="0.3">
      <c r="E242" s="94"/>
      <c r="F242" s="94"/>
      <c r="G242" s="94"/>
    </row>
    <row r="243" spans="5:7" x14ac:dyDescent="0.3">
      <c r="E243" s="94"/>
      <c r="F243" s="94"/>
      <c r="G243" s="94"/>
    </row>
    <row r="244" spans="5:7" x14ac:dyDescent="0.3">
      <c r="E244" s="94"/>
      <c r="F244" s="94"/>
      <c r="G244" s="94"/>
    </row>
    <row r="245" spans="5:7" x14ac:dyDescent="0.3">
      <c r="E245" s="94"/>
      <c r="F245" s="94"/>
      <c r="G245" s="94"/>
    </row>
    <row r="246" spans="5:7" x14ac:dyDescent="0.3">
      <c r="E246" s="94"/>
      <c r="F246" s="94"/>
      <c r="G246" s="94"/>
    </row>
    <row r="247" spans="5:7" x14ac:dyDescent="0.3">
      <c r="E247" s="94"/>
      <c r="F247" s="94"/>
      <c r="G247" s="94"/>
    </row>
    <row r="248" spans="5:7" x14ac:dyDescent="0.3">
      <c r="E248" s="94"/>
      <c r="F248" s="94"/>
      <c r="G248" s="94"/>
    </row>
    <row r="249" spans="5:7" x14ac:dyDescent="0.3">
      <c r="E249" s="94"/>
      <c r="F249" s="94"/>
      <c r="G249" s="94"/>
    </row>
    <row r="250" spans="5:7" x14ac:dyDescent="0.3">
      <c r="E250" s="94"/>
      <c r="F250" s="94"/>
      <c r="G250" s="94"/>
    </row>
    <row r="251" spans="5:7" x14ac:dyDescent="0.3">
      <c r="E251" s="94"/>
      <c r="F251" s="94"/>
      <c r="G251" s="94"/>
    </row>
    <row r="252" spans="5:7" x14ac:dyDescent="0.3">
      <c r="E252" s="94"/>
      <c r="F252" s="94"/>
      <c r="G252" s="94"/>
    </row>
    <row r="253" spans="5:7" x14ac:dyDescent="0.3">
      <c r="E253" s="94"/>
      <c r="F253" s="94"/>
      <c r="G253" s="94"/>
    </row>
    <row r="254" spans="5:7" x14ac:dyDescent="0.3">
      <c r="E254" s="94"/>
      <c r="F254" s="94"/>
      <c r="G254" s="94"/>
    </row>
    <row r="255" spans="5:7" x14ac:dyDescent="0.3">
      <c r="E255" s="94"/>
      <c r="F255" s="94"/>
      <c r="G255" s="94"/>
    </row>
    <row r="256" spans="5:7" x14ac:dyDescent="0.3">
      <c r="E256" s="94"/>
      <c r="F256" s="94"/>
      <c r="G256" s="94"/>
    </row>
    <row r="257" spans="5:7" x14ac:dyDescent="0.3">
      <c r="E257" s="94"/>
      <c r="F257" s="94"/>
      <c r="G257" s="94"/>
    </row>
    <row r="258" spans="5:7" x14ac:dyDescent="0.3">
      <c r="E258" s="94"/>
      <c r="F258" s="94"/>
      <c r="G258" s="94"/>
    </row>
    <row r="259" spans="5:7" x14ac:dyDescent="0.3">
      <c r="E259" s="94"/>
      <c r="F259" s="94"/>
      <c r="G259" s="94"/>
    </row>
    <row r="260" spans="5:7" x14ac:dyDescent="0.3">
      <c r="E260" s="94"/>
      <c r="F260" s="94"/>
      <c r="G260" s="94"/>
    </row>
    <row r="261" spans="5:7" x14ac:dyDescent="0.3">
      <c r="E261" s="94"/>
      <c r="F261" s="94"/>
      <c r="G261" s="94"/>
    </row>
    <row r="262" spans="5:7" x14ac:dyDescent="0.3">
      <c r="E262" s="94"/>
      <c r="F262" s="94"/>
      <c r="G262" s="94"/>
    </row>
    <row r="263" spans="5:7" x14ac:dyDescent="0.3">
      <c r="E263" s="94"/>
      <c r="F263" s="94"/>
      <c r="G263" s="94"/>
    </row>
    <row r="264" spans="5:7" x14ac:dyDescent="0.3">
      <c r="E264" s="94"/>
      <c r="F264" s="94"/>
      <c r="G264" s="94"/>
    </row>
    <row r="265" spans="5:7" x14ac:dyDescent="0.3">
      <c r="E265" s="94"/>
      <c r="F265" s="94"/>
      <c r="G265" s="94"/>
    </row>
    <row r="266" spans="5:7" x14ac:dyDescent="0.3">
      <c r="E266" s="94"/>
      <c r="F266" s="94"/>
      <c r="G266" s="94"/>
    </row>
    <row r="267" spans="5:7" x14ac:dyDescent="0.3">
      <c r="E267" s="94"/>
      <c r="F267" s="94"/>
      <c r="G267" s="94"/>
    </row>
    <row r="268" spans="5:7" x14ac:dyDescent="0.3">
      <c r="E268" s="94"/>
      <c r="F268" s="94"/>
      <c r="G268" s="94"/>
    </row>
    <row r="269" spans="5:7" x14ac:dyDescent="0.3">
      <c r="E269" s="94"/>
      <c r="F269" s="94"/>
      <c r="G269" s="94"/>
    </row>
    <row r="270" spans="5:7" x14ac:dyDescent="0.3">
      <c r="E270" s="94"/>
      <c r="F270" s="94"/>
      <c r="G270" s="94"/>
    </row>
    <row r="271" spans="5:7" x14ac:dyDescent="0.3">
      <c r="E271" s="94"/>
      <c r="F271" s="94"/>
      <c r="G271" s="94"/>
    </row>
    <row r="272" spans="5:7" x14ac:dyDescent="0.3">
      <c r="E272" s="94"/>
      <c r="F272" s="94"/>
      <c r="G272" s="94"/>
    </row>
    <row r="273" spans="5:7" x14ac:dyDescent="0.3">
      <c r="E273" s="94"/>
      <c r="F273" s="94"/>
      <c r="G273" s="94"/>
    </row>
    <row r="274" spans="5:7" x14ac:dyDescent="0.3">
      <c r="E274" s="94"/>
      <c r="F274" s="94"/>
      <c r="G274" s="94"/>
    </row>
    <row r="275" spans="5:7" x14ac:dyDescent="0.3">
      <c r="E275" s="94"/>
      <c r="F275" s="94"/>
      <c r="G275" s="94"/>
    </row>
    <row r="276" spans="5:7" x14ac:dyDescent="0.3">
      <c r="E276" s="94"/>
      <c r="F276" s="94"/>
      <c r="G276" s="94"/>
    </row>
    <row r="277" spans="5:7" x14ac:dyDescent="0.3">
      <c r="E277" s="94"/>
      <c r="F277" s="94"/>
      <c r="G277" s="94"/>
    </row>
    <row r="278" spans="5:7" x14ac:dyDescent="0.3">
      <c r="E278" s="94"/>
      <c r="F278" s="94"/>
      <c r="G278" s="94"/>
    </row>
    <row r="279" spans="5:7" x14ac:dyDescent="0.3">
      <c r="E279" s="94"/>
      <c r="F279" s="94"/>
      <c r="G279" s="94"/>
    </row>
    <row r="280" spans="5:7" x14ac:dyDescent="0.3">
      <c r="E280" s="94"/>
      <c r="F280" s="94"/>
      <c r="G280" s="94"/>
    </row>
    <row r="281" spans="5:7" x14ac:dyDescent="0.3">
      <c r="E281" s="94"/>
      <c r="F281" s="94"/>
      <c r="G281" s="94"/>
    </row>
    <row r="282" spans="5:7" x14ac:dyDescent="0.3">
      <c r="E282" s="94"/>
      <c r="F282" s="94"/>
      <c r="G282" s="94"/>
    </row>
    <row r="283" spans="5:7" x14ac:dyDescent="0.3">
      <c r="E283" s="94"/>
      <c r="F283" s="94"/>
      <c r="G283" s="94"/>
    </row>
    <row r="284" spans="5:7" x14ac:dyDescent="0.3">
      <c r="E284" s="94"/>
      <c r="F284" s="94"/>
      <c r="G284" s="94"/>
    </row>
    <row r="285" spans="5:7" x14ac:dyDescent="0.3">
      <c r="E285" s="94"/>
      <c r="F285" s="94"/>
      <c r="G285" s="94"/>
    </row>
    <row r="286" spans="5:7" x14ac:dyDescent="0.3">
      <c r="E286" s="94"/>
      <c r="F286" s="94"/>
      <c r="G286" s="94"/>
    </row>
    <row r="287" spans="5:7" x14ac:dyDescent="0.3">
      <c r="E287" s="94"/>
      <c r="F287" s="94"/>
      <c r="G287" s="94"/>
    </row>
    <row r="288" spans="5:7" x14ac:dyDescent="0.3">
      <c r="E288" s="94"/>
      <c r="F288" s="94"/>
      <c r="G288" s="94"/>
    </row>
    <row r="289" spans="5:7" x14ac:dyDescent="0.3">
      <c r="E289" s="94"/>
      <c r="F289" s="94"/>
      <c r="G289" s="94"/>
    </row>
    <row r="290" spans="5:7" x14ac:dyDescent="0.3">
      <c r="E290" s="94"/>
      <c r="F290" s="94"/>
      <c r="G290" s="94"/>
    </row>
    <row r="291" spans="5:7" x14ac:dyDescent="0.3">
      <c r="E291" s="94"/>
      <c r="F291" s="94"/>
      <c r="G291" s="94"/>
    </row>
    <row r="292" spans="5:7" x14ac:dyDescent="0.3">
      <c r="E292" s="94"/>
      <c r="F292" s="94"/>
      <c r="G292" s="94"/>
    </row>
    <row r="293" spans="5:7" x14ac:dyDescent="0.3">
      <c r="E293" s="94"/>
      <c r="F293" s="94"/>
      <c r="G293" s="94"/>
    </row>
    <row r="294" spans="5:7" x14ac:dyDescent="0.3">
      <c r="E294" s="94"/>
      <c r="F294" s="94"/>
      <c r="G294" s="94"/>
    </row>
    <row r="295" spans="5:7" x14ac:dyDescent="0.3">
      <c r="E295" s="94"/>
      <c r="F295" s="94"/>
      <c r="G295" s="94"/>
    </row>
    <row r="296" spans="5:7" x14ac:dyDescent="0.3">
      <c r="E296" s="94"/>
      <c r="F296" s="94"/>
      <c r="G296" s="94"/>
    </row>
    <row r="297" spans="5:7" x14ac:dyDescent="0.3">
      <c r="E297" s="94"/>
      <c r="F297" s="94"/>
      <c r="G297" s="94"/>
    </row>
    <row r="298" spans="5:7" x14ac:dyDescent="0.3">
      <c r="E298" s="94"/>
      <c r="F298" s="94"/>
      <c r="G298" s="94"/>
    </row>
    <row r="299" spans="5:7" x14ac:dyDescent="0.3">
      <c r="E299" s="94"/>
      <c r="F299" s="94"/>
      <c r="G299" s="94"/>
    </row>
    <row r="300" spans="5:7" x14ac:dyDescent="0.3">
      <c r="E300" s="94"/>
      <c r="F300" s="94"/>
      <c r="G300" s="94"/>
    </row>
    <row r="301" spans="5:7" x14ac:dyDescent="0.3">
      <c r="E301" s="94"/>
      <c r="F301" s="94"/>
      <c r="G301" s="94"/>
    </row>
    <row r="302" spans="5:7" x14ac:dyDescent="0.3">
      <c r="E302" s="94"/>
      <c r="F302" s="94"/>
      <c r="G302" s="94"/>
    </row>
    <row r="303" spans="5:7" x14ac:dyDescent="0.3">
      <c r="E303" s="94"/>
      <c r="F303" s="94"/>
      <c r="G303" s="94"/>
    </row>
    <row r="304" spans="5:7" x14ac:dyDescent="0.3">
      <c r="E304" s="94"/>
      <c r="F304" s="94"/>
      <c r="G304" s="94"/>
    </row>
    <row r="305" spans="5:7" x14ac:dyDescent="0.3">
      <c r="E305" s="94"/>
      <c r="F305" s="94"/>
      <c r="G305" s="94"/>
    </row>
    <row r="306" spans="5:7" x14ac:dyDescent="0.3">
      <c r="E306" s="94"/>
      <c r="F306" s="94"/>
      <c r="G306" s="94"/>
    </row>
    <row r="307" spans="5:7" x14ac:dyDescent="0.3">
      <c r="E307" s="94"/>
      <c r="F307" s="94"/>
      <c r="G307" s="94"/>
    </row>
    <row r="308" spans="5:7" x14ac:dyDescent="0.3">
      <c r="E308" s="94"/>
      <c r="F308" s="94"/>
      <c r="G308" s="94"/>
    </row>
    <row r="309" spans="5:7" x14ac:dyDescent="0.3">
      <c r="E309" s="94"/>
      <c r="F309" s="94"/>
      <c r="G309" s="94"/>
    </row>
    <row r="310" spans="5:7" x14ac:dyDescent="0.3">
      <c r="E310" s="94"/>
      <c r="F310" s="94"/>
      <c r="G310" s="94"/>
    </row>
    <row r="311" spans="5:7" x14ac:dyDescent="0.3">
      <c r="E311" s="94"/>
      <c r="F311" s="94"/>
      <c r="G311" s="94"/>
    </row>
    <row r="312" spans="5:7" x14ac:dyDescent="0.3">
      <c r="E312" s="94"/>
      <c r="F312" s="94"/>
      <c r="G312" s="94"/>
    </row>
    <row r="313" spans="5:7" x14ac:dyDescent="0.3">
      <c r="E313" s="94"/>
      <c r="F313" s="94"/>
      <c r="G313" s="94"/>
    </row>
    <row r="314" spans="5:7" x14ac:dyDescent="0.3">
      <c r="E314" s="94"/>
      <c r="F314" s="94"/>
      <c r="G314" s="94"/>
    </row>
    <row r="315" spans="5:7" x14ac:dyDescent="0.3">
      <c r="E315" s="94"/>
      <c r="F315" s="94"/>
      <c r="G315" s="94"/>
    </row>
    <row r="316" spans="5:7" x14ac:dyDescent="0.3">
      <c r="E316" s="94"/>
      <c r="F316" s="94"/>
      <c r="G316" s="94"/>
    </row>
    <row r="317" spans="5:7" x14ac:dyDescent="0.3">
      <c r="E317" s="94"/>
      <c r="F317" s="94"/>
      <c r="G317" s="94"/>
    </row>
    <row r="318" spans="5:7" x14ac:dyDescent="0.3">
      <c r="E318" s="94"/>
      <c r="F318" s="94"/>
      <c r="G318" s="94"/>
    </row>
    <row r="319" spans="5:7" x14ac:dyDescent="0.3">
      <c r="E319" s="94"/>
      <c r="F319" s="94"/>
      <c r="G319" s="94"/>
    </row>
    <row r="320" spans="5:7" x14ac:dyDescent="0.3">
      <c r="E320" s="94"/>
      <c r="F320" s="94"/>
      <c r="G320" s="94"/>
    </row>
    <row r="321" spans="5:7" x14ac:dyDescent="0.3">
      <c r="E321" s="94"/>
      <c r="F321" s="94"/>
      <c r="G321" s="94"/>
    </row>
    <row r="322" spans="5:7" x14ac:dyDescent="0.3">
      <c r="E322" s="94"/>
      <c r="F322" s="94"/>
      <c r="G322" s="94"/>
    </row>
    <row r="323" spans="5:7" x14ac:dyDescent="0.3">
      <c r="E323" s="94"/>
      <c r="F323" s="94"/>
      <c r="G323" s="94"/>
    </row>
    <row r="324" spans="5:7" x14ac:dyDescent="0.3">
      <c r="E324" s="94"/>
      <c r="F324" s="94"/>
      <c r="G324" s="94"/>
    </row>
    <row r="325" spans="5:7" x14ac:dyDescent="0.3">
      <c r="E325" s="94"/>
      <c r="F325" s="94"/>
      <c r="G325" s="94"/>
    </row>
    <row r="326" spans="5:7" x14ac:dyDescent="0.3">
      <c r="E326" s="94"/>
      <c r="F326" s="94"/>
      <c r="G326" s="94"/>
    </row>
    <row r="327" spans="5:7" x14ac:dyDescent="0.3">
      <c r="E327" s="94"/>
      <c r="F327" s="94"/>
      <c r="G327" s="94"/>
    </row>
    <row r="328" spans="5:7" x14ac:dyDescent="0.3">
      <c r="E328" s="94"/>
      <c r="F328" s="94"/>
      <c r="G328" s="94"/>
    </row>
    <row r="329" spans="5:7" x14ac:dyDescent="0.3">
      <c r="E329" s="94"/>
      <c r="F329" s="94"/>
      <c r="G329" s="94"/>
    </row>
    <row r="330" spans="5:7" x14ac:dyDescent="0.3">
      <c r="E330" s="94"/>
      <c r="F330" s="94"/>
      <c r="G330" s="94"/>
    </row>
    <row r="331" spans="5:7" x14ac:dyDescent="0.3">
      <c r="E331" s="94"/>
      <c r="F331" s="94"/>
      <c r="G331" s="94"/>
    </row>
    <row r="332" spans="5:7" x14ac:dyDescent="0.3">
      <c r="E332" s="94"/>
      <c r="F332" s="94"/>
      <c r="G332" s="94"/>
    </row>
    <row r="333" spans="5:7" x14ac:dyDescent="0.3">
      <c r="E333" s="94"/>
      <c r="F333" s="94"/>
      <c r="G333" s="94"/>
    </row>
    <row r="334" spans="5:7" x14ac:dyDescent="0.3">
      <c r="E334" s="94"/>
      <c r="F334" s="94"/>
      <c r="G334" s="94"/>
    </row>
    <row r="335" spans="5:7" x14ac:dyDescent="0.3">
      <c r="E335" s="94"/>
      <c r="F335" s="94"/>
      <c r="G335" s="94"/>
    </row>
    <row r="336" spans="5:7" x14ac:dyDescent="0.3">
      <c r="E336" s="94"/>
      <c r="F336" s="94"/>
      <c r="G336" s="94"/>
    </row>
    <row r="337" spans="5:7" x14ac:dyDescent="0.3">
      <c r="E337" s="94"/>
      <c r="F337" s="94"/>
      <c r="G337" s="94"/>
    </row>
    <row r="338" spans="5:7" x14ac:dyDescent="0.3">
      <c r="E338" s="94"/>
      <c r="F338" s="94"/>
      <c r="G338" s="94"/>
    </row>
    <row r="339" spans="5:7" x14ac:dyDescent="0.3">
      <c r="E339" s="94"/>
      <c r="F339" s="94"/>
      <c r="G339" s="94"/>
    </row>
    <row r="340" spans="5:7" x14ac:dyDescent="0.3">
      <c r="E340" s="94"/>
      <c r="F340" s="94"/>
      <c r="G340" s="94"/>
    </row>
    <row r="341" spans="5:7" x14ac:dyDescent="0.3">
      <c r="E341" s="94"/>
      <c r="F341" s="94"/>
      <c r="G341" s="94"/>
    </row>
    <row r="342" spans="5:7" x14ac:dyDescent="0.3">
      <c r="E342" s="94"/>
      <c r="F342" s="94"/>
      <c r="G342" s="94"/>
    </row>
    <row r="343" spans="5:7" x14ac:dyDescent="0.3">
      <c r="E343" s="94"/>
      <c r="F343" s="94"/>
      <c r="G343" s="94"/>
    </row>
    <row r="344" spans="5:7" x14ac:dyDescent="0.3">
      <c r="E344" s="94"/>
      <c r="F344" s="94"/>
      <c r="G344" s="94"/>
    </row>
    <row r="345" spans="5:7" x14ac:dyDescent="0.3">
      <c r="E345" s="94"/>
      <c r="F345" s="94"/>
      <c r="G345" s="94"/>
    </row>
    <row r="346" spans="5:7" x14ac:dyDescent="0.3">
      <c r="E346" s="94"/>
      <c r="F346" s="94"/>
      <c r="G346" s="94"/>
    </row>
    <row r="347" spans="5:7" x14ac:dyDescent="0.3">
      <c r="E347" s="94"/>
      <c r="F347" s="94"/>
      <c r="G347" s="94"/>
    </row>
    <row r="348" spans="5:7" x14ac:dyDescent="0.3">
      <c r="E348" s="94"/>
      <c r="F348" s="94"/>
      <c r="G348" s="94"/>
    </row>
    <row r="349" spans="5:7" x14ac:dyDescent="0.3">
      <c r="E349" s="94"/>
      <c r="F349" s="94"/>
      <c r="G349" s="94"/>
    </row>
    <row r="350" spans="5:7" x14ac:dyDescent="0.3">
      <c r="E350" s="94"/>
      <c r="F350" s="94"/>
      <c r="G350" s="94"/>
    </row>
    <row r="351" spans="5:7" x14ac:dyDescent="0.3">
      <c r="E351" s="94"/>
      <c r="F351" s="94"/>
      <c r="G351" s="94"/>
    </row>
    <row r="352" spans="5:7" x14ac:dyDescent="0.3">
      <c r="E352" s="94"/>
      <c r="F352" s="94"/>
      <c r="G352" s="94"/>
    </row>
    <row r="353" spans="5:7" x14ac:dyDescent="0.3">
      <c r="E353" s="94"/>
      <c r="F353" s="94"/>
      <c r="G353" s="94"/>
    </row>
    <row r="354" spans="5:7" x14ac:dyDescent="0.3">
      <c r="E354" s="94"/>
      <c r="F354" s="94"/>
      <c r="G354" s="94"/>
    </row>
    <row r="355" spans="5:7" x14ac:dyDescent="0.3">
      <c r="E355" s="94"/>
      <c r="F355" s="94"/>
      <c r="G355" s="94"/>
    </row>
    <row r="356" spans="5:7" x14ac:dyDescent="0.3">
      <c r="E356" s="94"/>
      <c r="F356" s="94"/>
      <c r="G356" s="94"/>
    </row>
    <row r="357" spans="5:7" x14ac:dyDescent="0.3">
      <c r="E357" s="94"/>
      <c r="F357" s="94"/>
      <c r="G357" s="94"/>
    </row>
    <row r="358" spans="5:7" x14ac:dyDescent="0.3">
      <c r="E358" s="94"/>
      <c r="F358" s="94"/>
      <c r="G358" s="94"/>
    </row>
    <row r="359" spans="5:7" x14ac:dyDescent="0.3">
      <c r="E359" s="94"/>
      <c r="F359" s="94"/>
      <c r="G359" s="94"/>
    </row>
    <row r="360" spans="5:7" x14ac:dyDescent="0.3">
      <c r="E360" s="94"/>
      <c r="F360" s="94"/>
      <c r="G360" s="94"/>
    </row>
    <row r="361" spans="5:7" x14ac:dyDescent="0.3">
      <c r="E361" s="94"/>
      <c r="F361" s="94"/>
      <c r="G361" s="94"/>
    </row>
    <row r="362" spans="5:7" x14ac:dyDescent="0.3">
      <c r="E362" s="94"/>
      <c r="F362" s="94"/>
      <c r="G362" s="94"/>
    </row>
    <row r="363" spans="5:7" x14ac:dyDescent="0.3">
      <c r="E363" s="94"/>
      <c r="F363" s="94"/>
      <c r="G363" s="94"/>
    </row>
    <row r="364" spans="5:7" x14ac:dyDescent="0.3">
      <c r="E364" s="94"/>
      <c r="F364" s="94"/>
      <c r="G364" s="94"/>
    </row>
    <row r="365" spans="5:7" x14ac:dyDescent="0.3">
      <c r="E365" s="94"/>
      <c r="F365" s="94"/>
      <c r="G365" s="94"/>
    </row>
    <row r="366" spans="5:7" x14ac:dyDescent="0.3">
      <c r="E366" s="94"/>
      <c r="F366" s="94"/>
      <c r="G366" s="94"/>
    </row>
    <row r="367" spans="5:7" x14ac:dyDescent="0.3">
      <c r="E367" s="94"/>
      <c r="F367" s="94"/>
      <c r="G367" s="94"/>
    </row>
    <row r="368" spans="5:7" x14ac:dyDescent="0.3">
      <c r="E368" s="94"/>
      <c r="F368" s="94"/>
      <c r="G368" s="94"/>
    </row>
    <row r="369" spans="5:7" x14ac:dyDescent="0.3">
      <c r="E369" s="94"/>
      <c r="F369" s="94"/>
      <c r="G369" s="94"/>
    </row>
    <row r="370" spans="5:7" x14ac:dyDescent="0.3">
      <c r="E370" s="94"/>
      <c r="F370" s="94"/>
      <c r="G370" s="94"/>
    </row>
    <row r="371" spans="5:7" x14ac:dyDescent="0.3">
      <c r="E371" s="94"/>
      <c r="F371" s="94"/>
      <c r="G371" s="94"/>
    </row>
    <row r="372" spans="5:7" x14ac:dyDescent="0.3">
      <c r="E372" s="94"/>
      <c r="F372" s="94"/>
      <c r="G372" s="94"/>
    </row>
    <row r="373" spans="5:7" x14ac:dyDescent="0.3">
      <c r="E373" s="94"/>
      <c r="F373" s="94"/>
      <c r="G373" s="94"/>
    </row>
    <row r="374" spans="5:7" x14ac:dyDescent="0.3">
      <c r="E374" s="94"/>
      <c r="F374" s="94"/>
      <c r="G374" s="94"/>
    </row>
    <row r="375" spans="5:7" x14ac:dyDescent="0.3">
      <c r="E375" s="94"/>
      <c r="F375" s="94"/>
      <c r="G375" s="94"/>
    </row>
    <row r="376" spans="5:7" x14ac:dyDescent="0.3">
      <c r="E376" s="94"/>
      <c r="F376" s="94"/>
      <c r="G376" s="94"/>
    </row>
    <row r="377" spans="5:7" x14ac:dyDescent="0.3">
      <c r="E377" s="94"/>
      <c r="F377" s="94"/>
      <c r="G377" s="94"/>
    </row>
    <row r="378" spans="5:7" x14ac:dyDescent="0.3">
      <c r="E378" s="94"/>
      <c r="F378" s="94"/>
      <c r="G378" s="94"/>
    </row>
    <row r="379" spans="5:7" x14ac:dyDescent="0.3">
      <c r="E379" s="94"/>
      <c r="F379" s="94"/>
      <c r="G379" s="94"/>
    </row>
    <row r="380" spans="5:7" x14ac:dyDescent="0.3">
      <c r="E380" s="94"/>
      <c r="F380" s="94"/>
      <c r="G380" s="94"/>
    </row>
    <row r="381" spans="5:7" x14ac:dyDescent="0.3">
      <c r="E381" s="94"/>
      <c r="F381" s="94"/>
      <c r="G381" s="94"/>
    </row>
    <row r="382" spans="5:7" x14ac:dyDescent="0.3">
      <c r="E382" s="94"/>
      <c r="F382" s="94"/>
      <c r="G382" s="94"/>
    </row>
    <row r="383" spans="5:7" x14ac:dyDescent="0.3">
      <c r="E383" s="94"/>
      <c r="F383" s="94"/>
      <c r="G383" s="94"/>
    </row>
    <row r="384" spans="5:7" x14ac:dyDescent="0.3">
      <c r="E384" s="94"/>
      <c r="F384" s="94"/>
      <c r="G384" s="94"/>
    </row>
    <row r="385" spans="5:7" x14ac:dyDescent="0.3">
      <c r="E385" s="94"/>
      <c r="F385" s="94"/>
      <c r="G385" s="94"/>
    </row>
    <row r="386" spans="5:7" x14ac:dyDescent="0.3">
      <c r="E386" s="94"/>
      <c r="F386" s="94"/>
      <c r="G386" s="94"/>
    </row>
    <row r="387" spans="5:7" x14ac:dyDescent="0.3">
      <c r="E387" s="94"/>
      <c r="F387" s="94"/>
      <c r="G387" s="94"/>
    </row>
    <row r="388" spans="5:7" x14ac:dyDescent="0.3">
      <c r="E388" s="94"/>
      <c r="F388" s="94"/>
      <c r="G388" s="94"/>
    </row>
    <row r="389" spans="5:7" x14ac:dyDescent="0.3">
      <c r="E389" s="94"/>
      <c r="F389" s="94"/>
      <c r="G389" s="94"/>
    </row>
    <row r="390" spans="5:7" x14ac:dyDescent="0.3">
      <c r="E390" s="94"/>
      <c r="F390" s="94"/>
      <c r="G390" s="94"/>
    </row>
    <row r="391" spans="5:7" x14ac:dyDescent="0.3">
      <c r="E391" s="94"/>
      <c r="F391" s="94"/>
      <c r="G391" s="94"/>
    </row>
    <row r="392" spans="5:7" x14ac:dyDescent="0.3">
      <c r="E392" s="94"/>
      <c r="F392" s="94"/>
      <c r="G392" s="94"/>
    </row>
    <row r="393" spans="5:7" x14ac:dyDescent="0.3">
      <c r="E393" s="94"/>
      <c r="F393" s="94"/>
      <c r="G393" s="94"/>
    </row>
    <row r="394" spans="5:7" x14ac:dyDescent="0.3">
      <c r="E394" s="94"/>
      <c r="F394" s="94"/>
      <c r="G394" s="94"/>
    </row>
    <row r="395" spans="5:7" x14ac:dyDescent="0.3">
      <c r="E395" s="94"/>
      <c r="F395" s="94"/>
      <c r="G395" s="94"/>
    </row>
    <row r="396" spans="5:7" x14ac:dyDescent="0.3">
      <c r="E396" s="94"/>
      <c r="F396" s="94"/>
      <c r="G396" s="94"/>
    </row>
    <row r="397" spans="5:7" x14ac:dyDescent="0.3">
      <c r="E397" s="94"/>
      <c r="F397" s="94"/>
      <c r="G397" s="94"/>
    </row>
    <row r="398" spans="5:7" x14ac:dyDescent="0.3">
      <c r="E398" s="94"/>
      <c r="F398" s="94"/>
      <c r="G398" s="94"/>
    </row>
    <row r="399" spans="5:7" x14ac:dyDescent="0.3">
      <c r="E399" s="94"/>
      <c r="F399" s="94"/>
      <c r="G399" s="94"/>
    </row>
    <row r="400" spans="5:7" x14ac:dyDescent="0.3">
      <c r="E400" s="94"/>
      <c r="F400" s="94"/>
      <c r="G400" s="94"/>
    </row>
    <row r="401" spans="5:7" x14ac:dyDescent="0.3">
      <c r="E401" s="94"/>
      <c r="F401" s="94"/>
      <c r="G401" s="94"/>
    </row>
    <row r="402" spans="5:7" x14ac:dyDescent="0.3">
      <c r="E402" s="94"/>
      <c r="F402" s="94"/>
      <c r="G402" s="94"/>
    </row>
    <row r="403" spans="5:7" x14ac:dyDescent="0.3">
      <c r="E403" s="94"/>
      <c r="F403" s="94"/>
      <c r="G403" s="94"/>
    </row>
    <row r="404" spans="5:7" x14ac:dyDescent="0.3">
      <c r="E404" s="94"/>
      <c r="F404" s="94"/>
      <c r="G404" s="94"/>
    </row>
    <row r="405" spans="5:7" x14ac:dyDescent="0.3">
      <c r="E405" s="94"/>
      <c r="F405" s="94"/>
      <c r="G405" s="94"/>
    </row>
    <row r="406" spans="5:7" x14ac:dyDescent="0.3">
      <c r="E406" s="94"/>
      <c r="F406" s="94"/>
      <c r="G406" s="94"/>
    </row>
    <row r="407" spans="5:7" x14ac:dyDescent="0.3">
      <c r="E407" s="94"/>
      <c r="F407" s="94"/>
      <c r="G407" s="94"/>
    </row>
    <row r="408" spans="5:7" x14ac:dyDescent="0.3">
      <c r="E408" s="94"/>
      <c r="F408" s="94"/>
      <c r="G408" s="94"/>
    </row>
    <row r="409" spans="5:7" x14ac:dyDescent="0.3">
      <c r="E409" s="94"/>
      <c r="F409" s="94"/>
      <c r="G409" s="94"/>
    </row>
    <row r="410" spans="5:7" x14ac:dyDescent="0.3">
      <c r="E410" s="94"/>
      <c r="F410" s="94"/>
      <c r="G410" s="94"/>
    </row>
    <row r="411" spans="5:7" x14ac:dyDescent="0.3">
      <c r="E411" s="94"/>
      <c r="F411" s="94"/>
      <c r="G411" s="94"/>
    </row>
    <row r="412" spans="5:7" x14ac:dyDescent="0.3">
      <c r="E412" s="94"/>
      <c r="F412" s="94"/>
      <c r="G412" s="94"/>
    </row>
    <row r="413" spans="5:7" x14ac:dyDescent="0.3">
      <c r="E413" s="94"/>
      <c r="F413" s="94"/>
      <c r="G413" s="94"/>
    </row>
    <row r="414" spans="5:7" x14ac:dyDescent="0.3">
      <c r="E414" s="94"/>
      <c r="F414" s="94"/>
      <c r="G414" s="94"/>
    </row>
    <row r="415" spans="5:7" x14ac:dyDescent="0.3">
      <c r="E415" s="94"/>
      <c r="F415" s="94"/>
      <c r="G415" s="94"/>
    </row>
    <row r="416" spans="5:7" x14ac:dyDescent="0.3">
      <c r="E416" s="94"/>
      <c r="F416" s="94"/>
      <c r="G416" s="94"/>
    </row>
    <row r="417" spans="5:7" x14ac:dyDescent="0.3">
      <c r="E417" s="94"/>
      <c r="F417" s="94"/>
      <c r="G417" s="94"/>
    </row>
    <row r="418" spans="5:7" x14ac:dyDescent="0.3">
      <c r="E418" s="94"/>
      <c r="F418" s="94"/>
      <c r="G418" s="94"/>
    </row>
    <row r="419" spans="5:7" x14ac:dyDescent="0.3">
      <c r="E419" s="94"/>
      <c r="F419" s="94"/>
      <c r="G419" s="94"/>
    </row>
    <row r="420" spans="5:7" x14ac:dyDescent="0.3">
      <c r="E420" s="94"/>
      <c r="F420" s="94"/>
      <c r="G420" s="94"/>
    </row>
    <row r="421" spans="5:7" x14ac:dyDescent="0.3">
      <c r="E421" s="94"/>
      <c r="F421" s="94"/>
      <c r="G421" s="94"/>
    </row>
    <row r="422" spans="5:7" x14ac:dyDescent="0.3">
      <c r="E422" s="94"/>
      <c r="F422" s="94"/>
      <c r="G422" s="94"/>
    </row>
    <row r="423" spans="5:7" x14ac:dyDescent="0.3">
      <c r="E423" s="94"/>
      <c r="F423" s="94"/>
      <c r="G423" s="94"/>
    </row>
    <row r="424" spans="5:7" x14ac:dyDescent="0.3">
      <c r="E424" s="94"/>
      <c r="F424" s="94"/>
      <c r="G424" s="94"/>
    </row>
    <row r="425" spans="5:7" x14ac:dyDescent="0.3">
      <c r="E425" s="94"/>
      <c r="F425" s="94"/>
      <c r="G425" s="94"/>
    </row>
    <row r="426" spans="5:7" x14ac:dyDescent="0.3">
      <c r="E426" s="94"/>
      <c r="F426" s="94"/>
      <c r="G426" s="94"/>
    </row>
    <row r="427" spans="5:7" x14ac:dyDescent="0.3">
      <c r="E427" s="94"/>
      <c r="F427" s="94"/>
      <c r="G427" s="94"/>
    </row>
    <row r="428" spans="5:7" x14ac:dyDescent="0.3">
      <c r="E428" s="94"/>
      <c r="F428" s="94"/>
      <c r="G428" s="94"/>
    </row>
    <row r="429" spans="5:7" x14ac:dyDescent="0.3">
      <c r="E429" s="94"/>
      <c r="F429" s="94"/>
      <c r="G429" s="94"/>
    </row>
    <row r="430" spans="5:7" x14ac:dyDescent="0.3">
      <c r="E430" s="94"/>
      <c r="F430" s="94"/>
      <c r="G430" s="94"/>
    </row>
    <row r="431" spans="5:7" x14ac:dyDescent="0.3">
      <c r="E431" s="94"/>
      <c r="F431" s="94"/>
      <c r="G431" s="94"/>
    </row>
    <row r="432" spans="5:7" x14ac:dyDescent="0.3">
      <c r="E432" s="94"/>
      <c r="F432" s="94"/>
      <c r="G432" s="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C1" sqref="C1"/>
    </sheetView>
  </sheetViews>
  <sheetFormatPr defaultRowHeight="14.4" x14ac:dyDescent="0.3"/>
  <cols>
    <col min="1" max="1" width="12.77734375" bestFit="1" customWidth="1"/>
    <col min="4" max="4" width="12.33203125" bestFit="1" customWidth="1"/>
  </cols>
  <sheetData>
    <row r="1" spans="1:4" x14ac:dyDescent="0.3">
      <c r="A1" s="86" t="s">
        <v>95</v>
      </c>
      <c r="B1" t="s">
        <v>96</v>
      </c>
      <c r="C1" s="88" t="s">
        <v>102</v>
      </c>
      <c r="D1" s="87">
        <f>INDEX(B3:B9,MATCH(C1,A3:A9,0))</f>
        <v>1000000</v>
      </c>
    </row>
    <row r="3" spans="1:4" x14ac:dyDescent="0.3">
      <c r="A3" s="83" t="s">
        <v>97</v>
      </c>
      <c r="B3">
        <v>1</v>
      </c>
    </row>
    <row r="4" spans="1:4" x14ac:dyDescent="0.3">
      <c r="A4" s="83" t="s">
        <v>98</v>
      </c>
      <c r="B4">
        <v>10</v>
      </c>
    </row>
    <row r="5" spans="1:4" x14ac:dyDescent="0.3">
      <c r="A5" s="83" t="s">
        <v>99</v>
      </c>
      <c r="B5">
        <v>100</v>
      </c>
    </row>
    <row r="6" spans="1:4" x14ac:dyDescent="0.3">
      <c r="A6" s="83" t="s">
        <v>100</v>
      </c>
      <c r="B6">
        <v>1000</v>
      </c>
    </row>
    <row r="7" spans="1:4" x14ac:dyDescent="0.3">
      <c r="A7" s="83" t="s">
        <v>101</v>
      </c>
      <c r="B7">
        <v>100000</v>
      </c>
    </row>
    <row r="8" spans="1:4" x14ac:dyDescent="0.3">
      <c r="A8" s="83" t="s">
        <v>102</v>
      </c>
      <c r="B8">
        <v>1000000</v>
      </c>
    </row>
    <row r="9" spans="1:4" x14ac:dyDescent="0.3">
      <c r="A9" s="83" t="s">
        <v>103</v>
      </c>
      <c r="B9">
        <v>10000000</v>
      </c>
    </row>
  </sheetData>
  <dataValidations count="1">
    <dataValidation type="list" allowBlank="1" showInputMessage="1" showErrorMessage="1" sqref="C1" xr:uid="{C4234109-C54C-45AC-9E85-2FB2A9895061}">
      <formula1>$A$3:$A$9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71A6-B3A9-4330-A4A7-BEF27504F9C8}">
  <dimension ref="A1:AN78"/>
  <sheetViews>
    <sheetView workbookViewId="0">
      <pane xSplit="4" ySplit="7" topLeftCell="E65" activePane="bottomRight" state="frozen"/>
      <selection pane="topRight" activeCell="E1" sqref="E1"/>
      <selection pane="bottomLeft" activeCell="A8" sqref="A8"/>
      <selection pane="bottomRight" activeCell="B1" sqref="B1"/>
    </sheetView>
  </sheetViews>
  <sheetFormatPr defaultRowHeight="14.4" x14ac:dyDescent="0.3"/>
  <cols>
    <col min="1" max="1" width="14.77734375" bestFit="1" customWidth="1"/>
    <col min="3" max="3" width="5.77734375" customWidth="1"/>
    <col min="4" max="4" width="2" bestFit="1" customWidth="1"/>
    <col min="5" max="5" width="9.109375" style="94" bestFit="1" customWidth="1"/>
    <col min="6" max="6" width="9.88671875" style="94" bestFit="1" customWidth="1"/>
    <col min="7" max="7" width="9" style="94" bestFit="1" customWidth="1"/>
    <col min="8" max="32" width="10.33203125" style="94" bestFit="1" customWidth="1"/>
    <col min="33" max="40" width="11.33203125" style="94" bestFit="1" customWidth="1"/>
  </cols>
  <sheetData>
    <row r="1" spans="1:40" x14ac:dyDescent="0.3">
      <c r="A1" s="90" t="s">
        <v>104</v>
      </c>
      <c r="B1" s="88" t="str">
        <f>Converter!C1</f>
        <v>Millions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3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ht="15" thickBot="1" x14ac:dyDescent="0.35">
      <c r="D3">
        <v>0</v>
      </c>
      <c r="E3" s="91">
        <v>1</v>
      </c>
      <c r="F3" s="91">
        <f>E3+1</f>
        <v>2</v>
      </c>
      <c r="G3" s="91">
        <f t="shared" ref="G3:AN3" si="0">F3+1</f>
        <v>3</v>
      </c>
      <c r="H3" s="91">
        <f t="shared" si="0"/>
        <v>4</v>
      </c>
      <c r="I3" s="91">
        <f t="shared" si="0"/>
        <v>5</v>
      </c>
      <c r="J3" s="91">
        <f t="shared" si="0"/>
        <v>6</v>
      </c>
      <c r="K3" s="91">
        <f t="shared" si="0"/>
        <v>7</v>
      </c>
      <c r="L3" s="91">
        <f t="shared" si="0"/>
        <v>8</v>
      </c>
      <c r="M3" s="91">
        <f t="shared" si="0"/>
        <v>9</v>
      </c>
      <c r="N3" s="91">
        <f t="shared" si="0"/>
        <v>10</v>
      </c>
      <c r="O3" s="91">
        <f t="shared" si="0"/>
        <v>11</v>
      </c>
      <c r="P3" s="91">
        <f t="shared" si="0"/>
        <v>12</v>
      </c>
      <c r="Q3" s="91">
        <f t="shared" si="0"/>
        <v>13</v>
      </c>
      <c r="R3" s="91">
        <f t="shared" si="0"/>
        <v>14</v>
      </c>
      <c r="S3" s="91">
        <f t="shared" si="0"/>
        <v>15</v>
      </c>
      <c r="T3" s="91">
        <f t="shared" si="0"/>
        <v>16</v>
      </c>
      <c r="U3" s="91">
        <f t="shared" si="0"/>
        <v>17</v>
      </c>
      <c r="V3" s="91">
        <f t="shared" si="0"/>
        <v>18</v>
      </c>
      <c r="W3" s="91">
        <f t="shared" si="0"/>
        <v>19</v>
      </c>
      <c r="X3" s="91">
        <f t="shared" si="0"/>
        <v>20</v>
      </c>
      <c r="Y3" s="91">
        <f t="shared" si="0"/>
        <v>21</v>
      </c>
      <c r="Z3" s="91">
        <f t="shared" si="0"/>
        <v>22</v>
      </c>
      <c r="AA3" s="91">
        <f t="shared" si="0"/>
        <v>23</v>
      </c>
      <c r="AB3" s="91">
        <f t="shared" si="0"/>
        <v>24</v>
      </c>
      <c r="AC3" s="91">
        <f t="shared" si="0"/>
        <v>25</v>
      </c>
      <c r="AD3" s="91">
        <f t="shared" si="0"/>
        <v>26</v>
      </c>
      <c r="AE3" s="91">
        <f t="shared" si="0"/>
        <v>27</v>
      </c>
      <c r="AF3" s="91">
        <f t="shared" si="0"/>
        <v>28</v>
      </c>
      <c r="AG3" s="91">
        <f t="shared" si="0"/>
        <v>29</v>
      </c>
      <c r="AH3" s="91">
        <f t="shared" si="0"/>
        <v>30</v>
      </c>
      <c r="AI3" s="91">
        <f t="shared" si="0"/>
        <v>31</v>
      </c>
      <c r="AJ3" s="91">
        <f t="shared" si="0"/>
        <v>32</v>
      </c>
      <c r="AK3" s="91">
        <f t="shared" si="0"/>
        <v>33</v>
      </c>
      <c r="AL3" s="91">
        <f t="shared" si="0"/>
        <v>34</v>
      </c>
      <c r="AM3" s="91">
        <f t="shared" si="0"/>
        <v>35</v>
      </c>
      <c r="AN3" s="91">
        <f t="shared" si="0"/>
        <v>36</v>
      </c>
    </row>
    <row r="4" spans="1:40" x14ac:dyDescent="0.3">
      <c r="D4" s="89"/>
      <c r="E4" s="93">
        <f>EOMONTH(Assumptions!G3,0)</f>
        <v>43951</v>
      </c>
      <c r="F4" s="92">
        <f>EOMONTH(E4,1)</f>
        <v>43982</v>
      </c>
      <c r="G4" s="92">
        <f t="shared" ref="G4:AN4" si="1">EOMONTH(F4,1)</f>
        <v>44012</v>
      </c>
      <c r="H4" s="92">
        <f t="shared" si="1"/>
        <v>44043</v>
      </c>
      <c r="I4" s="92">
        <f t="shared" si="1"/>
        <v>44074</v>
      </c>
      <c r="J4" s="92">
        <f t="shared" si="1"/>
        <v>44104</v>
      </c>
      <c r="K4" s="92">
        <f t="shared" si="1"/>
        <v>44135</v>
      </c>
      <c r="L4" s="92">
        <f t="shared" si="1"/>
        <v>44165</v>
      </c>
      <c r="M4" s="92">
        <f t="shared" si="1"/>
        <v>44196</v>
      </c>
      <c r="N4" s="92">
        <f t="shared" si="1"/>
        <v>44227</v>
      </c>
      <c r="O4" s="92">
        <f t="shared" si="1"/>
        <v>44255</v>
      </c>
      <c r="P4" s="92">
        <f t="shared" si="1"/>
        <v>44286</v>
      </c>
      <c r="Q4" s="92">
        <f t="shared" si="1"/>
        <v>44316</v>
      </c>
      <c r="R4" s="92">
        <f t="shared" si="1"/>
        <v>44347</v>
      </c>
      <c r="S4" s="92">
        <f t="shared" si="1"/>
        <v>44377</v>
      </c>
      <c r="T4" s="92">
        <f t="shared" si="1"/>
        <v>44408</v>
      </c>
      <c r="U4" s="92">
        <f t="shared" si="1"/>
        <v>44439</v>
      </c>
      <c r="V4" s="92">
        <f t="shared" si="1"/>
        <v>44469</v>
      </c>
      <c r="W4" s="92">
        <f t="shared" si="1"/>
        <v>44500</v>
      </c>
      <c r="X4" s="92">
        <f t="shared" si="1"/>
        <v>44530</v>
      </c>
      <c r="Y4" s="92">
        <f t="shared" si="1"/>
        <v>44561</v>
      </c>
      <c r="Z4" s="92">
        <f t="shared" si="1"/>
        <v>44592</v>
      </c>
      <c r="AA4" s="92">
        <f t="shared" si="1"/>
        <v>44620</v>
      </c>
      <c r="AB4" s="92">
        <f t="shared" si="1"/>
        <v>44651</v>
      </c>
      <c r="AC4" s="92">
        <f t="shared" si="1"/>
        <v>44681</v>
      </c>
      <c r="AD4" s="92">
        <f t="shared" si="1"/>
        <v>44712</v>
      </c>
      <c r="AE4" s="92">
        <f t="shared" si="1"/>
        <v>44742</v>
      </c>
      <c r="AF4" s="92">
        <f t="shared" si="1"/>
        <v>44773</v>
      </c>
      <c r="AG4" s="92">
        <f t="shared" si="1"/>
        <v>44804</v>
      </c>
      <c r="AH4" s="92">
        <f t="shared" si="1"/>
        <v>44834</v>
      </c>
      <c r="AI4" s="92">
        <f t="shared" si="1"/>
        <v>44865</v>
      </c>
      <c r="AJ4" s="92">
        <f t="shared" si="1"/>
        <v>44895</v>
      </c>
      <c r="AK4" s="92">
        <f t="shared" si="1"/>
        <v>44926</v>
      </c>
      <c r="AL4" s="92">
        <f t="shared" si="1"/>
        <v>44957</v>
      </c>
      <c r="AM4" s="92">
        <f t="shared" si="1"/>
        <v>44985</v>
      </c>
      <c r="AN4" s="92">
        <f t="shared" si="1"/>
        <v>45016</v>
      </c>
    </row>
    <row r="5" spans="1:40" x14ac:dyDescent="0.3">
      <c r="A5" t="s">
        <v>105</v>
      </c>
      <c r="E5" s="95">
        <f>IF(E4&gt;Assumptions!$G$5,DAY('Monthly Revenue'!E4),0)</f>
        <v>0</v>
      </c>
      <c r="F5" s="95">
        <f>IF(F4&gt;Assumptions!$G$5,DAY('Monthly Revenue'!F4),0)</f>
        <v>0</v>
      </c>
      <c r="G5" s="95">
        <f>IF(G4&gt;Assumptions!$G$5,DAY('Monthly Revenue'!G4),0)</f>
        <v>0</v>
      </c>
      <c r="H5" s="95">
        <f>IF(H4&gt;Assumptions!$G$5,DAY('Monthly Revenue'!H4),0)</f>
        <v>31</v>
      </c>
      <c r="I5" s="95">
        <f>IF(I4&gt;Assumptions!$G$5,DAY('Monthly Revenue'!I4),0)</f>
        <v>31</v>
      </c>
      <c r="J5" s="95">
        <f>IF(J4&gt;Assumptions!$G$5,DAY('Monthly Revenue'!J4),0)</f>
        <v>30</v>
      </c>
      <c r="K5" s="95">
        <f>IF(K4&gt;Assumptions!$G$5,DAY('Monthly Revenue'!K4),0)</f>
        <v>31</v>
      </c>
      <c r="L5" s="95">
        <f>IF(L4&gt;Assumptions!$G$5,DAY('Monthly Revenue'!L4),0)</f>
        <v>30</v>
      </c>
      <c r="M5" s="95">
        <f>IF(M4&gt;Assumptions!$G$5,DAY('Monthly Revenue'!M4),0)</f>
        <v>31</v>
      </c>
      <c r="N5" s="95">
        <f>IF(N4&gt;Assumptions!$G$5,DAY('Monthly Revenue'!N4),0)</f>
        <v>31</v>
      </c>
      <c r="O5" s="95">
        <f>IF(O4&gt;Assumptions!$G$5,DAY('Monthly Revenue'!O4),0)</f>
        <v>28</v>
      </c>
      <c r="P5" s="95">
        <f>IF(P4&gt;Assumptions!$G$5,DAY('Monthly Revenue'!P4),0)</f>
        <v>31</v>
      </c>
      <c r="Q5" s="95">
        <f>IF(Q4&gt;Assumptions!$G$5,DAY('Monthly Revenue'!Q4),0)</f>
        <v>30</v>
      </c>
      <c r="R5" s="95">
        <f>IF(R4&gt;Assumptions!$G$5,DAY('Monthly Revenue'!R4),0)</f>
        <v>31</v>
      </c>
      <c r="S5" s="95">
        <f>IF(S4&gt;Assumptions!$G$5,DAY('Monthly Revenue'!S4),0)</f>
        <v>30</v>
      </c>
      <c r="T5" s="95">
        <f>IF(T4&gt;Assumptions!$G$5,DAY('Monthly Revenue'!T4),0)</f>
        <v>31</v>
      </c>
      <c r="U5" s="95">
        <f>IF(U4&gt;Assumptions!$G$5,DAY('Monthly Revenue'!U4),0)</f>
        <v>31</v>
      </c>
      <c r="V5" s="95">
        <f>IF(V4&gt;Assumptions!$G$5,DAY('Monthly Revenue'!V4),0)</f>
        <v>30</v>
      </c>
      <c r="W5" s="95">
        <f>IF(W4&gt;Assumptions!$G$5,DAY('Monthly Revenue'!W4),0)</f>
        <v>31</v>
      </c>
      <c r="X5" s="95">
        <f>IF(X4&gt;Assumptions!$G$5,DAY('Monthly Revenue'!X4),0)</f>
        <v>30</v>
      </c>
      <c r="Y5" s="95">
        <f>IF(Y4&gt;Assumptions!$G$5,DAY('Monthly Revenue'!Y4),0)</f>
        <v>31</v>
      </c>
      <c r="Z5" s="95">
        <f>IF(Z4&gt;Assumptions!$G$5,DAY('Monthly Revenue'!Z4),0)</f>
        <v>31</v>
      </c>
      <c r="AA5" s="95">
        <f>IF(AA4&gt;Assumptions!$G$5,DAY('Monthly Revenue'!AA4),0)</f>
        <v>28</v>
      </c>
      <c r="AB5" s="95">
        <f>IF(AB4&gt;Assumptions!$G$5,DAY('Monthly Revenue'!AB4),0)</f>
        <v>31</v>
      </c>
      <c r="AC5" s="95">
        <f>IF(AC4&gt;Assumptions!$G$5,DAY('Monthly Revenue'!AC4),0)</f>
        <v>30</v>
      </c>
      <c r="AD5" s="95">
        <f>IF(AD4&gt;Assumptions!$G$5,DAY('Monthly Revenue'!AD4),0)</f>
        <v>31</v>
      </c>
      <c r="AE5" s="95">
        <f>IF(AE4&gt;Assumptions!$G$5,DAY('Monthly Revenue'!AE4),0)</f>
        <v>30</v>
      </c>
      <c r="AF5" s="95">
        <f>IF(AF4&gt;Assumptions!$G$5,DAY('Monthly Revenue'!AF4),0)</f>
        <v>31</v>
      </c>
      <c r="AG5" s="95">
        <f>IF(AG4&gt;Assumptions!$G$5,DAY('Monthly Revenue'!AG4),0)</f>
        <v>31</v>
      </c>
      <c r="AH5" s="95">
        <f>IF(AH4&gt;Assumptions!$G$5,DAY('Monthly Revenue'!AH4),0)</f>
        <v>30</v>
      </c>
      <c r="AI5" s="95">
        <f>IF(AI4&gt;Assumptions!$G$5,DAY('Monthly Revenue'!AI4),0)</f>
        <v>31</v>
      </c>
      <c r="AJ5" s="95">
        <f>IF(AJ4&gt;Assumptions!$G$5,DAY('Monthly Revenue'!AJ4),0)</f>
        <v>30</v>
      </c>
      <c r="AK5" s="95">
        <f>IF(AK4&gt;Assumptions!$G$5,DAY('Monthly Revenue'!AK4),0)</f>
        <v>31</v>
      </c>
      <c r="AL5" s="95">
        <f>IF(AL4&gt;Assumptions!$G$5,DAY('Monthly Revenue'!AL4),0)</f>
        <v>31</v>
      </c>
      <c r="AM5" s="95">
        <f>IF(AM4&gt;Assumptions!$G$5,DAY('Monthly Revenue'!AM4),0)</f>
        <v>28</v>
      </c>
      <c r="AN5" s="95">
        <f>IF(AN4&gt;Assumptions!$G$5,DAY('Monthly Revenue'!AN4),0)</f>
        <v>31</v>
      </c>
    </row>
    <row r="6" spans="1:40" x14ac:dyDescent="0.3">
      <c r="A6" t="s">
        <v>106</v>
      </c>
      <c r="E6" s="94">
        <f>IF(E5&gt;0,NETWORKDAYS(D4+1,E4),0)</f>
        <v>0</v>
      </c>
      <c r="F6" s="94">
        <f t="shared" ref="F6:AN6" si="2">IF(F5&gt;0,NETWORKDAYS(E4+1,F4),0)</f>
        <v>0</v>
      </c>
      <c r="G6" s="94">
        <f t="shared" si="2"/>
        <v>0</v>
      </c>
      <c r="H6" s="94">
        <f t="shared" si="2"/>
        <v>23</v>
      </c>
      <c r="I6" s="94">
        <f t="shared" si="2"/>
        <v>21</v>
      </c>
      <c r="J6" s="94">
        <f t="shared" si="2"/>
        <v>22</v>
      </c>
      <c r="K6" s="94">
        <f t="shared" si="2"/>
        <v>22</v>
      </c>
      <c r="L6" s="94">
        <f t="shared" si="2"/>
        <v>21</v>
      </c>
      <c r="M6" s="94">
        <f t="shared" si="2"/>
        <v>23</v>
      </c>
      <c r="N6" s="94">
        <f t="shared" si="2"/>
        <v>21</v>
      </c>
      <c r="O6" s="94">
        <f t="shared" si="2"/>
        <v>20</v>
      </c>
      <c r="P6" s="94">
        <f t="shared" si="2"/>
        <v>23</v>
      </c>
      <c r="Q6" s="94">
        <f t="shared" si="2"/>
        <v>22</v>
      </c>
      <c r="R6" s="94">
        <f t="shared" si="2"/>
        <v>21</v>
      </c>
      <c r="S6" s="94">
        <f t="shared" si="2"/>
        <v>22</v>
      </c>
      <c r="T6" s="94">
        <f t="shared" si="2"/>
        <v>22</v>
      </c>
      <c r="U6" s="94">
        <f t="shared" si="2"/>
        <v>22</v>
      </c>
      <c r="V6" s="94">
        <f t="shared" si="2"/>
        <v>22</v>
      </c>
      <c r="W6" s="94">
        <f t="shared" si="2"/>
        <v>21</v>
      </c>
      <c r="X6" s="94">
        <f t="shared" si="2"/>
        <v>22</v>
      </c>
      <c r="Y6" s="94">
        <f t="shared" si="2"/>
        <v>23</v>
      </c>
      <c r="Z6" s="94">
        <f t="shared" si="2"/>
        <v>21</v>
      </c>
      <c r="AA6" s="94">
        <f t="shared" si="2"/>
        <v>20</v>
      </c>
      <c r="AB6" s="94">
        <f t="shared" si="2"/>
        <v>23</v>
      </c>
      <c r="AC6" s="94">
        <f t="shared" si="2"/>
        <v>21</v>
      </c>
      <c r="AD6" s="94">
        <f t="shared" si="2"/>
        <v>22</v>
      </c>
      <c r="AE6" s="94">
        <f t="shared" si="2"/>
        <v>22</v>
      </c>
      <c r="AF6" s="94">
        <f t="shared" si="2"/>
        <v>21</v>
      </c>
      <c r="AG6" s="94">
        <f t="shared" si="2"/>
        <v>23</v>
      </c>
      <c r="AH6" s="94">
        <f t="shared" si="2"/>
        <v>22</v>
      </c>
      <c r="AI6" s="94">
        <f t="shared" si="2"/>
        <v>21</v>
      </c>
      <c r="AJ6" s="94">
        <f t="shared" si="2"/>
        <v>22</v>
      </c>
      <c r="AK6" s="94">
        <f t="shared" si="2"/>
        <v>22</v>
      </c>
      <c r="AL6" s="94">
        <f t="shared" si="2"/>
        <v>22</v>
      </c>
      <c r="AM6" s="94">
        <f t="shared" si="2"/>
        <v>20</v>
      </c>
      <c r="AN6" s="94">
        <f t="shared" si="2"/>
        <v>23</v>
      </c>
    </row>
    <row r="7" spans="1:40" x14ac:dyDescent="0.3">
      <c r="A7" t="s">
        <v>107</v>
      </c>
      <c r="E7" s="94">
        <f>E5-E6</f>
        <v>0</v>
      </c>
      <c r="F7" s="94">
        <f t="shared" ref="F7:AN7" si="3">F5-F6</f>
        <v>0</v>
      </c>
      <c r="G7" s="94">
        <f t="shared" si="3"/>
        <v>0</v>
      </c>
      <c r="H7" s="94">
        <f t="shared" si="3"/>
        <v>8</v>
      </c>
      <c r="I7" s="94">
        <f t="shared" si="3"/>
        <v>10</v>
      </c>
      <c r="J7" s="94">
        <f t="shared" si="3"/>
        <v>8</v>
      </c>
      <c r="K7" s="94">
        <f t="shared" si="3"/>
        <v>9</v>
      </c>
      <c r="L7" s="94">
        <f t="shared" si="3"/>
        <v>9</v>
      </c>
      <c r="M7" s="94">
        <f t="shared" si="3"/>
        <v>8</v>
      </c>
      <c r="N7" s="94">
        <f t="shared" si="3"/>
        <v>10</v>
      </c>
      <c r="O7" s="94">
        <f t="shared" si="3"/>
        <v>8</v>
      </c>
      <c r="P7" s="94">
        <f t="shared" si="3"/>
        <v>8</v>
      </c>
      <c r="Q7" s="94">
        <f t="shared" si="3"/>
        <v>8</v>
      </c>
      <c r="R7" s="94">
        <f t="shared" si="3"/>
        <v>10</v>
      </c>
      <c r="S7" s="94">
        <f t="shared" si="3"/>
        <v>8</v>
      </c>
      <c r="T7" s="94">
        <f t="shared" si="3"/>
        <v>9</v>
      </c>
      <c r="U7" s="94">
        <f t="shared" si="3"/>
        <v>9</v>
      </c>
      <c r="V7" s="94">
        <f t="shared" si="3"/>
        <v>8</v>
      </c>
      <c r="W7" s="94">
        <f t="shared" si="3"/>
        <v>10</v>
      </c>
      <c r="X7" s="94">
        <f t="shared" si="3"/>
        <v>8</v>
      </c>
      <c r="Y7" s="94">
        <f t="shared" si="3"/>
        <v>8</v>
      </c>
      <c r="Z7" s="94">
        <f t="shared" si="3"/>
        <v>10</v>
      </c>
      <c r="AA7" s="94">
        <f t="shared" si="3"/>
        <v>8</v>
      </c>
      <c r="AB7" s="94">
        <f t="shared" si="3"/>
        <v>8</v>
      </c>
      <c r="AC7" s="94">
        <f t="shared" si="3"/>
        <v>9</v>
      </c>
      <c r="AD7" s="94">
        <f t="shared" si="3"/>
        <v>9</v>
      </c>
      <c r="AE7" s="94">
        <f t="shared" si="3"/>
        <v>8</v>
      </c>
      <c r="AF7" s="94">
        <f t="shared" si="3"/>
        <v>10</v>
      </c>
      <c r="AG7" s="94">
        <f t="shared" si="3"/>
        <v>8</v>
      </c>
      <c r="AH7" s="94">
        <f t="shared" si="3"/>
        <v>8</v>
      </c>
      <c r="AI7" s="94">
        <f t="shared" si="3"/>
        <v>10</v>
      </c>
      <c r="AJ7" s="94">
        <f t="shared" si="3"/>
        <v>8</v>
      </c>
      <c r="AK7" s="94">
        <f t="shared" si="3"/>
        <v>9</v>
      </c>
      <c r="AL7" s="94">
        <f t="shared" si="3"/>
        <v>9</v>
      </c>
      <c r="AM7" s="94">
        <f t="shared" si="3"/>
        <v>8</v>
      </c>
      <c r="AN7" s="94">
        <f t="shared" si="3"/>
        <v>8</v>
      </c>
    </row>
    <row r="9" spans="1:40" x14ac:dyDescent="0.3">
      <c r="A9" s="90" t="s">
        <v>110</v>
      </c>
    </row>
    <row r="10" spans="1:40" x14ac:dyDescent="0.3">
      <c r="A10" s="83" t="s">
        <v>6</v>
      </c>
    </row>
    <row r="11" spans="1:40" x14ac:dyDescent="0.3">
      <c r="A11" t="s">
        <v>108</v>
      </c>
      <c r="E11" s="94">
        <f>IF(E$6&gt;0,MIN(MAX(Assumptions!$B$19*Assumptions!$B$18,'Monthly Revenue'!D11*(1+Assumptions!$B$20)),Assumptions!$B$21),0)</f>
        <v>0</v>
      </c>
      <c r="F11" s="94">
        <f>IF(F$6&gt;0,MIN(MAX(Assumptions!$B$19*Assumptions!$B$18,'Monthly Revenue'!E11*(1+Assumptions!$B$20)),Assumptions!$B$21),0)</f>
        <v>0</v>
      </c>
      <c r="G11" s="94">
        <f>IF(G$6&gt;0,MIN(MAX(Assumptions!$B$19*Assumptions!$B$18,'Monthly Revenue'!F11*(1+Assumptions!$B$20)),Assumptions!$B$21),0)</f>
        <v>0</v>
      </c>
      <c r="H11" s="94">
        <f>IF(H$6&gt;0,MIN(MAX(Assumptions!$B$19*Assumptions!$B$18,'Monthly Revenue'!G11*(1+Assumptions!$B$20)),Assumptions!$B$21),0)</f>
        <v>20</v>
      </c>
      <c r="I11" s="94">
        <f>IF(I$6&gt;0,MIN(MAX(Assumptions!$B$19*Assumptions!$B$18,'Monthly Revenue'!H11*(1+Assumptions!$B$20)),Assumptions!$B$21),0)</f>
        <v>20.399999999999999</v>
      </c>
      <c r="J11" s="94">
        <f>IF(J$6&gt;0,MIN(MAX(Assumptions!$B$19*Assumptions!$B$18,'Monthly Revenue'!I11*(1+Assumptions!$B$20)),Assumptions!$B$21),0)</f>
        <v>20.808</v>
      </c>
      <c r="K11" s="94">
        <f>IF(K$6&gt;0,MIN(MAX(Assumptions!$B$19*Assumptions!$B$18,'Monthly Revenue'!J11*(1+Assumptions!$B$20)),Assumptions!$B$21),0)</f>
        <v>21.224160000000001</v>
      </c>
      <c r="L11" s="94">
        <f>IF(L$6&gt;0,MIN(MAX(Assumptions!$B$19*Assumptions!$B$18,'Monthly Revenue'!K11*(1+Assumptions!$B$20)),Assumptions!$B$21),0)</f>
        <v>21.648643200000002</v>
      </c>
      <c r="M11" s="94">
        <f>IF(M$6&gt;0,MIN(MAX(Assumptions!$B$19*Assumptions!$B$18,'Monthly Revenue'!L11*(1+Assumptions!$B$20)),Assumptions!$B$21),0)</f>
        <v>22.081616064000002</v>
      </c>
      <c r="N11" s="94">
        <f>IF(N$6&gt;0,MIN(MAX(Assumptions!$B$19*Assumptions!$B$18,'Monthly Revenue'!M11*(1+Assumptions!$B$20)),Assumptions!$B$21),0)</f>
        <v>22.523248385280002</v>
      </c>
      <c r="O11" s="94">
        <f>IF(O$6&gt;0,MIN(MAX(Assumptions!$B$19*Assumptions!$B$18,'Monthly Revenue'!N11*(1+Assumptions!$B$20)),Assumptions!$B$21),0)</f>
        <v>22.973713352985602</v>
      </c>
      <c r="P11" s="94">
        <f>IF(P$6&gt;0,MIN(MAX(Assumptions!$B$19*Assumptions!$B$18,'Monthly Revenue'!O11*(1+Assumptions!$B$20)),Assumptions!$B$21),0)</f>
        <v>23.433187620045313</v>
      </c>
      <c r="Q11" s="94">
        <f>IF(Q$6&gt;0,MIN(MAX(Assumptions!$B$19*Assumptions!$B$18,'Monthly Revenue'!P11*(1+Assumptions!$B$20)),Assumptions!$B$21),0)</f>
        <v>23.90185137244622</v>
      </c>
      <c r="R11" s="94">
        <f>IF(R$6&gt;0,MIN(MAX(Assumptions!$B$19*Assumptions!$B$18,'Monthly Revenue'!Q11*(1+Assumptions!$B$20)),Assumptions!$B$21),0)</f>
        <v>24.379888399895144</v>
      </c>
      <c r="S11" s="94">
        <f>IF(S$6&gt;0,MIN(MAX(Assumptions!$B$19*Assumptions!$B$18,'Monthly Revenue'!R11*(1+Assumptions!$B$20)),Assumptions!$B$21),0)</f>
        <v>24.867486167893048</v>
      </c>
      <c r="T11" s="94">
        <f>IF(T$6&gt;0,MIN(MAX(Assumptions!$B$19*Assumptions!$B$18,'Monthly Revenue'!S11*(1+Assumptions!$B$20)),Assumptions!$B$21),0)</f>
        <v>25.364835891250909</v>
      </c>
      <c r="U11" s="94">
        <f>IF(U$6&gt;0,MIN(MAX(Assumptions!$B$19*Assumptions!$B$18,'Monthly Revenue'!T11*(1+Assumptions!$B$20)),Assumptions!$B$21),0)</f>
        <v>25.872132609075926</v>
      </c>
      <c r="V11" s="94">
        <f>IF(V$6&gt;0,MIN(MAX(Assumptions!$B$19*Assumptions!$B$18,'Monthly Revenue'!U11*(1+Assumptions!$B$20)),Assumptions!$B$21),0)</f>
        <v>26.389575261257445</v>
      </c>
      <c r="W11" s="94">
        <f>IF(W$6&gt;0,MIN(MAX(Assumptions!$B$19*Assumptions!$B$18,'Monthly Revenue'!V11*(1+Assumptions!$B$20)),Assumptions!$B$21),0)</f>
        <v>26.917366766482594</v>
      </c>
      <c r="X11" s="94">
        <f>IF(X$6&gt;0,MIN(MAX(Assumptions!$B$19*Assumptions!$B$18,'Monthly Revenue'!W11*(1+Assumptions!$B$20)),Assumptions!$B$21),0)</f>
        <v>27.455714101812248</v>
      </c>
      <c r="Y11" s="94">
        <f>IF(Y$6&gt;0,MIN(MAX(Assumptions!$B$19*Assumptions!$B$18,'Monthly Revenue'!X11*(1+Assumptions!$B$20)),Assumptions!$B$21),0)</f>
        <v>28.004828383848494</v>
      </c>
      <c r="Z11" s="94">
        <f>IF(Z$6&gt;0,MIN(MAX(Assumptions!$B$19*Assumptions!$B$18,'Monthly Revenue'!Y11*(1+Assumptions!$B$20)),Assumptions!$B$21),0)</f>
        <v>28.564924951525466</v>
      </c>
      <c r="AA11" s="94">
        <f>IF(AA$6&gt;0,MIN(MAX(Assumptions!$B$19*Assumptions!$B$18,'Monthly Revenue'!Z11*(1+Assumptions!$B$20)),Assumptions!$B$21),0)</f>
        <v>29.136223450555974</v>
      </c>
      <c r="AB11" s="94">
        <f>IF(AB$6&gt;0,MIN(MAX(Assumptions!$B$19*Assumptions!$B$18,'Monthly Revenue'!AA11*(1+Assumptions!$B$20)),Assumptions!$B$21),0)</f>
        <v>29.718947919567093</v>
      </c>
      <c r="AC11" s="94">
        <f>IF(AC$6&gt;0,MIN(MAX(Assumptions!$B$19*Assumptions!$B$18,'Monthly Revenue'!AB11*(1+Assumptions!$B$20)),Assumptions!$B$21),0)</f>
        <v>30.313326877958435</v>
      </c>
      <c r="AD11" s="94">
        <f>IF(AD$6&gt;0,MIN(MAX(Assumptions!$B$19*Assumptions!$B$18,'Monthly Revenue'!AC11*(1+Assumptions!$B$20)),Assumptions!$B$21),0)</f>
        <v>30.919593415517603</v>
      </c>
      <c r="AE11" s="94">
        <f>IF(AE$6&gt;0,MIN(MAX(Assumptions!$B$19*Assumptions!$B$18,'Monthly Revenue'!AD11*(1+Assumptions!$B$20)),Assumptions!$B$21),0)</f>
        <v>31.537985283827958</v>
      </c>
      <c r="AF11" s="94">
        <f>IF(AF$6&gt;0,MIN(MAX(Assumptions!$B$19*Assumptions!$B$18,'Monthly Revenue'!AE11*(1+Assumptions!$B$20)),Assumptions!$B$21),0)</f>
        <v>32.168744989504518</v>
      </c>
      <c r="AG11" s="94">
        <f>IF(AG$6&gt;0,MIN(MAX(Assumptions!$B$19*Assumptions!$B$18,'Monthly Revenue'!AF11*(1+Assumptions!$B$20)),Assumptions!$B$21),0)</f>
        <v>32.812119889294607</v>
      </c>
      <c r="AH11" s="94">
        <f>IF(AH$6&gt;0,MIN(MAX(Assumptions!$B$19*Assumptions!$B$18,'Monthly Revenue'!AG11*(1+Assumptions!$B$20)),Assumptions!$B$21),0)</f>
        <v>33.468362287080502</v>
      </c>
      <c r="AI11" s="94">
        <f>IF(AI$6&gt;0,MIN(MAX(Assumptions!$B$19*Assumptions!$B$18,'Monthly Revenue'!AH11*(1+Assumptions!$B$20)),Assumptions!$B$21),0)</f>
        <v>34.137729532822114</v>
      </c>
      <c r="AJ11" s="94">
        <f>IF(AJ$6&gt;0,MIN(MAX(Assumptions!$B$19*Assumptions!$B$18,'Monthly Revenue'!AI11*(1+Assumptions!$B$20)),Assumptions!$B$21),0)</f>
        <v>34.820484123478558</v>
      </c>
      <c r="AK11" s="94">
        <f>IF(AK$6&gt;0,MIN(MAX(Assumptions!$B$19*Assumptions!$B$18,'Monthly Revenue'!AJ11*(1+Assumptions!$B$20)),Assumptions!$B$21),0)</f>
        <v>35.516893805948129</v>
      </c>
      <c r="AL11" s="94">
        <f>IF(AL$6&gt;0,MIN(MAX(Assumptions!$B$19*Assumptions!$B$18,'Monthly Revenue'!AK11*(1+Assumptions!$B$20)),Assumptions!$B$21),0)</f>
        <v>36.227231682067092</v>
      </c>
      <c r="AM11" s="94">
        <f>IF(AM$6&gt;0,MIN(MAX(Assumptions!$B$19*Assumptions!$B$18,'Monthly Revenue'!AL11*(1+Assumptions!$B$20)),Assumptions!$B$21),0)</f>
        <v>36.951776315708436</v>
      </c>
      <c r="AN11" s="94">
        <f>IF(AN$6&gt;0,MIN(MAX(Assumptions!$B$19*Assumptions!$B$18,'Monthly Revenue'!AM11*(1+Assumptions!$B$20)),Assumptions!$B$21),0)</f>
        <v>37.690811842022605</v>
      </c>
    </row>
    <row r="12" spans="1:40" x14ac:dyDescent="0.3">
      <c r="A12" t="s">
        <v>9</v>
      </c>
      <c r="E12" s="94">
        <f>IF(E$6&gt;0,MIN(MAX(Assumptions!$F$18*Assumptions!$F$19,'Monthly Revenue'!D12*(1+Assumptions!$F$20)),Assumptions!$F$21),0)</f>
        <v>0</v>
      </c>
      <c r="F12" s="94">
        <f>IF(F$6&gt;0,MIN(MAX(Assumptions!$F$18*Assumptions!$F$19,'Monthly Revenue'!E12*(1+Assumptions!$F$20)),Assumptions!$F$21),0)</f>
        <v>0</v>
      </c>
      <c r="G12" s="94">
        <f>IF(G$6&gt;0,MIN(MAX(Assumptions!$F$18*Assumptions!$F$19,'Monthly Revenue'!F12*(1+Assumptions!$F$20)),Assumptions!$F$21),0)</f>
        <v>0</v>
      </c>
      <c r="H12" s="94">
        <f>IF(H$6&gt;0,MIN(MAX(Assumptions!$F$18*Assumptions!$F$19,'Monthly Revenue'!G12*(1+Assumptions!$F$20)),Assumptions!$F$21),0)</f>
        <v>26</v>
      </c>
      <c r="I12" s="94">
        <f>IF(I$6&gt;0,MIN(MAX(Assumptions!$F$18*Assumptions!$F$19,'Monthly Revenue'!H12*(1+Assumptions!$F$20)),Assumptions!$F$21),0)</f>
        <v>26.52</v>
      </c>
      <c r="J12" s="94">
        <f>IF(J$6&gt;0,MIN(MAX(Assumptions!$F$18*Assumptions!$F$19,'Monthly Revenue'!I12*(1+Assumptions!$F$20)),Assumptions!$F$21),0)</f>
        <v>27.0504</v>
      </c>
      <c r="K12" s="94">
        <f>IF(K$6&gt;0,MIN(MAX(Assumptions!$F$18*Assumptions!$F$19,'Monthly Revenue'!J12*(1+Assumptions!$F$20)),Assumptions!$F$21),0)</f>
        <v>27.591408000000001</v>
      </c>
      <c r="L12" s="94">
        <f>IF(L$6&gt;0,MIN(MAX(Assumptions!$F$18*Assumptions!$F$19,'Monthly Revenue'!K12*(1+Assumptions!$F$20)),Assumptions!$F$21),0)</f>
        <v>28.143236160000001</v>
      </c>
      <c r="M12" s="94">
        <f>IF(M$6&gt;0,MIN(MAX(Assumptions!$F$18*Assumptions!$F$19,'Monthly Revenue'!L12*(1+Assumptions!$F$20)),Assumptions!$F$21),0)</f>
        <v>28.706100883200001</v>
      </c>
      <c r="N12" s="94">
        <f>IF(N$6&gt;0,MIN(MAX(Assumptions!$F$18*Assumptions!$F$19,'Monthly Revenue'!M12*(1+Assumptions!$F$20)),Assumptions!$F$21),0)</f>
        <v>29.280222900864</v>
      </c>
      <c r="O12" s="94">
        <f>IF(O$6&gt;0,MIN(MAX(Assumptions!$F$18*Assumptions!$F$19,'Monthly Revenue'!N12*(1+Assumptions!$F$20)),Assumptions!$F$21),0)</f>
        <v>29.86582735888128</v>
      </c>
      <c r="P12" s="94">
        <f>IF(P$6&gt;0,MIN(MAX(Assumptions!$F$18*Assumptions!$F$19,'Monthly Revenue'!O12*(1+Assumptions!$F$20)),Assumptions!$F$21),0)</f>
        <v>30.463143906058907</v>
      </c>
      <c r="Q12" s="94">
        <f>IF(Q$6&gt;0,MIN(MAX(Assumptions!$F$18*Assumptions!$F$19,'Monthly Revenue'!P12*(1+Assumptions!$F$20)),Assumptions!$F$21),0)</f>
        <v>31.072406784180085</v>
      </c>
      <c r="R12" s="94">
        <f>IF(R$6&gt;0,MIN(MAX(Assumptions!$F$18*Assumptions!$F$19,'Monthly Revenue'!Q12*(1+Assumptions!$F$20)),Assumptions!$F$21),0)</f>
        <v>31.693854919863689</v>
      </c>
      <c r="S12" s="94">
        <f>IF(S$6&gt;0,MIN(MAX(Assumptions!$F$18*Assumptions!$F$19,'Monthly Revenue'!R12*(1+Assumptions!$F$20)),Assumptions!$F$21),0)</f>
        <v>32.32773201826096</v>
      </c>
      <c r="T12" s="94">
        <f>IF(T$6&gt;0,MIN(MAX(Assumptions!$F$18*Assumptions!$F$19,'Monthly Revenue'!S12*(1+Assumptions!$F$20)),Assumptions!$F$21),0)</f>
        <v>32.974286658626177</v>
      </c>
      <c r="U12" s="94">
        <f>IF(U$6&gt;0,MIN(MAX(Assumptions!$F$18*Assumptions!$F$19,'Monthly Revenue'!T12*(1+Assumptions!$F$20)),Assumptions!$F$21),0)</f>
        <v>33.633772391798701</v>
      </c>
      <c r="V12" s="94">
        <f>IF(V$6&gt;0,MIN(MAX(Assumptions!$F$18*Assumptions!$F$19,'Monthly Revenue'!U12*(1+Assumptions!$F$20)),Assumptions!$F$21),0)</f>
        <v>34.306447839634679</v>
      </c>
      <c r="W12" s="94">
        <f>IF(W$6&gt;0,MIN(MAX(Assumptions!$F$18*Assumptions!$F$19,'Monthly Revenue'!V12*(1+Assumptions!$F$20)),Assumptions!$F$21),0)</f>
        <v>34.992576796427372</v>
      </c>
      <c r="X12" s="94">
        <f>IF(X$6&gt;0,MIN(MAX(Assumptions!$F$18*Assumptions!$F$19,'Monthly Revenue'!W12*(1+Assumptions!$F$20)),Assumptions!$F$21),0)</f>
        <v>35.692428332355917</v>
      </c>
      <c r="Y12" s="94">
        <f>IF(Y$6&gt;0,MIN(MAX(Assumptions!$F$18*Assumptions!$F$19,'Monthly Revenue'!X12*(1+Assumptions!$F$20)),Assumptions!$F$21),0)</f>
        <v>36.406276899003032</v>
      </c>
      <c r="Z12" s="94">
        <f>IF(Z$6&gt;0,MIN(MAX(Assumptions!$F$18*Assumptions!$F$19,'Monthly Revenue'!Y12*(1+Assumptions!$F$20)),Assumptions!$F$21),0)</f>
        <v>37.134402436983095</v>
      </c>
      <c r="AA12" s="94">
        <f>IF(AA$6&gt;0,MIN(MAX(Assumptions!$F$18*Assumptions!$F$19,'Monthly Revenue'!Z12*(1+Assumptions!$F$20)),Assumptions!$F$21),0)</f>
        <v>37.877090485722761</v>
      </c>
      <c r="AB12" s="94">
        <f>IF(AB$6&gt;0,MIN(MAX(Assumptions!$F$18*Assumptions!$F$19,'Monthly Revenue'!AA12*(1+Assumptions!$F$20)),Assumptions!$F$21),0)</f>
        <v>38.634632295437214</v>
      </c>
      <c r="AC12" s="94">
        <f>IF(AC$6&gt;0,MIN(MAX(Assumptions!$F$18*Assumptions!$F$19,'Monthly Revenue'!AB12*(1+Assumptions!$F$20)),Assumptions!$F$21),0)</f>
        <v>39.407324941345962</v>
      </c>
      <c r="AD12" s="94">
        <f>IF(AD$6&gt;0,MIN(MAX(Assumptions!$F$18*Assumptions!$F$19,'Monthly Revenue'!AC12*(1+Assumptions!$F$20)),Assumptions!$F$21),0)</f>
        <v>40.195471440172881</v>
      </c>
      <c r="AE12" s="94">
        <f>IF(AE$6&gt;0,MIN(MAX(Assumptions!$F$18*Assumptions!$F$19,'Monthly Revenue'!AD12*(1+Assumptions!$F$20)),Assumptions!$F$21),0)</f>
        <v>40.999380868976338</v>
      </c>
      <c r="AF12" s="94">
        <f>IF(AF$6&gt;0,MIN(MAX(Assumptions!$F$18*Assumptions!$F$19,'Monthly Revenue'!AE12*(1+Assumptions!$F$20)),Assumptions!$F$21),0)</f>
        <v>41.819368486355863</v>
      </c>
      <c r="AG12" s="94">
        <f>IF(AG$6&gt;0,MIN(MAX(Assumptions!$F$18*Assumptions!$F$19,'Monthly Revenue'!AF12*(1+Assumptions!$F$20)),Assumptions!$F$21),0)</f>
        <v>42.655755856082983</v>
      </c>
      <c r="AH12" s="94">
        <f>IF(AH$6&gt;0,MIN(MAX(Assumptions!$F$18*Assumptions!$F$19,'Monthly Revenue'!AG12*(1+Assumptions!$F$20)),Assumptions!$F$21),0)</f>
        <v>43.508870973204644</v>
      </c>
      <c r="AI12" s="94">
        <f>IF(AI$6&gt;0,MIN(MAX(Assumptions!$F$18*Assumptions!$F$19,'Monthly Revenue'!AH12*(1+Assumptions!$F$20)),Assumptions!$F$21),0)</f>
        <v>44.379048392668736</v>
      </c>
      <c r="AJ12" s="94">
        <f>IF(AJ$6&gt;0,MIN(MAX(Assumptions!$F$18*Assumptions!$F$19,'Monthly Revenue'!AI12*(1+Assumptions!$F$20)),Assumptions!$F$21),0)</f>
        <v>45.26662936052211</v>
      </c>
      <c r="AK12" s="94">
        <f>IF(AK$6&gt;0,MIN(MAX(Assumptions!$F$18*Assumptions!$F$19,'Monthly Revenue'!AJ12*(1+Assumptions!$F$20)),Assumptions!$F$21),0)</f>
        <v>46.171961947732555</v>
      </c>
      <c r="AL12" s="94">
        <f>IF(AL$6&gt;0,MIN(MAX(Assumptions!$F$18*Assumptions!$F$19,'Monthly Revenue'!AK12*(1+Assumptions!$F$20)),Assumptions!$F$21),0)</f>
        <v>47.095401186687205</v>
      </c>
      <c r="AM12" s="94">
        <f>IF(AM$6&gt;0,MIN(MAX(Assumptions!$F$18*Assumptions!$F$19,'Monthly Revenue'!AL12*(1+Assumptions!$F$20)),Assumptions!$F$21),0)</f>
        <v>48.03730921042095</v>
      </c>
      <c r="AN12" s="94">
        <f>IF(AN$6&gt;0,MIN(MAX(Assumptions!$F$18*Assumptions!$F$19,'Monthly Revenue'!AM12*(1+Assumptions!$F$20)),Assumptions!$F$21),0)</f>
        <v>48.998055394629368</v>
      </c>
    </row>
    <row r="14" spans="1:40" x14ac:dyDescent="0.3">
      <c r="A14" s="83" t="s">
        <v>109</v>
      </c>
    </row>
    <row r="15" spans="1:40" x14ac:dyDescent="0.3">
      <c r="A15" t="s">
        <v>108</v>
      </c>
      <c r="E15" s="94">
        <f>IF(E$7&gt;0,MIN(MAX(Assumptions!$C$18*Assumptions!$C$19,'Monthly Revenue'!D15*(1+Assumptions!$C$20)),Assumptions!$C$21),0)</f>
        <v>0</v>
      </c>
      <c r="F15" s="94">
        <f>IF(F$7&gt;0,MIN(MAX(Assumptions!$C$18*Assumptions!$C$19,'Monthly Revenue'!E15*(1+Assumptions!$C$20)),Assumptions!$C$21),0)</f>
        <v>0</v>
      </c>
      <c r="G15" s="94">
        <f>IF(G$7&gt;0,MIN(MAX(Assumptions!$C$18*Assumptions!$C$19,'Monthly Revenue'!F15*(1+Assumptions!$C$20)),Assumptions!$C$21),0)</f>
        <v>0</v>
      </c>
      <c r="H15" s="94">
        <f>IF(H$7&gt;0,MIN(MAX(Assumptions!$C$18*Assumptions!$C$19,'Monthly Revenue'!G15*(1+Assumptions!$C$20)),Assumptions!$C$21),0)</f>
        <v>26</v>
      </c>
      <c r="I15" s="94">
        <f>IF(I$7&gt;0,MIN(MAX(Assumptions!$C$18*Assumptions!$C$19,'Monthly Revenue'!H15*(1+Assumptions!$C$20)),Assumptions!$C$21),0)</f>
        <v>27.04</v>
      </c>
      <c r="J15" s="94">
        <f>IF(J$7&gt;0,MIN(MAX(Assumptions!$C$18*Assumptions!$C$19,'Monthly Revenue'!I15*(1+Assumptions!$C$20)),Assumptions!$C$21),0)</f>
        <v>28.121600000000001</v>
      </c>
      <c r="K15" s="94">
        <f>IF(K$7&gt;0,MIN(MAX(Assumptions!$C$18*Assumptions!$C$19,'Monthly Revenue'!J15*(1+Assumptions!$C$20)),Assumptions!$C$21),0)</f>
        <v>29.246464000000003</v>
      </c>
      <c r="L15" s="94">
        <f>IF(L$7&gt;0,MIN(MAX(Assumptions!$C$18*Assumptions!$C$19,'Monthly Revenue'!K15*(1+Assumptions!$C$20)),Assumptions!$C$21),0)</f>
        <v>30.416322560000005</v>
      </c>
      <c r="M15" s="94">
        <f>IF(M$7&gt;0,MIN(MAX(Assumptions!$C$18*Assumptions!$C$19,'Monthly Revenue'!L15*(1+Assumptions!$C$20)),Assumptions!$C$21),0)</f>
        <v>31.632975462400005</v>
      </c>
      <c r="N15" s="94">
        <f>IF(N$7&gt;0,MIN(MAX(Assumptions!$C$18*Assumptions!$C$19,'Monthly Revenue'!M15*(1+Assumptions!$C$20)),Assumptions!$C$21),0)</f>
        <v>32.898294480896006</v>
      </c>
      <c r="O15" s="94">
        <f>IF(O$7&gt;0,MIN(MAX(Assumptions!$C$18*Assumptions!$C$19,'Monthly Revenue'!N15*(1+Assumptions!$C$20)),Assumptions!$C$21),0)</f>
        <v>34.214226260131845</v>
      </c>
      <c r="P15" s="94">
        <f>IF(P$7&gt;0,MIN(MAX(Assumptions!$C$18*Assumptions!$C$19,'Monthly Revenue'!O15*(1+Assumptions!$C$20)),Assumptions!$C$21),0)</f>
        <v>35.582795310537122</v>
      </c>
      <c r="Q15" s="94">
        <f>IF(Q$7&gt;0,MIN(MAX(Assumptions!$C$18*Assumptions!$C$19,'Monthly Revenue'!P15*(1+Assumptions!$C$20)),Assumptions!$C$21),0)</f>
        <v>37.00610712295861</v>
      </c>
      <c r="R15" s="94">
        <f>IF(R$7&gt;0,MIN(MAX(Assumptions!$C$18*Assumptions!$C$19,'Monthly Revenue'!Q15*(1+Assumptions!$C$20)),Assumptions!$C$21),0)</f>
        <v>38.48635140787696</v>
      </c>
      <c r="S15" s="94">
        <f>IF(S$7&gt;0,MIN(MAX(Assumptions!$C$18*Assumptions!$C$19,'Monthly Revenue'!R15*(1+Assumptions!$C$20)),Assumptions!$C$21),0)</f>
        <v>40.02580546419204</v>
      </c>
      <c r="T15" s="94">
        <f>IF(T$7&gt;0,MIN(MAX(Assumptions!$C$18*Assumptions!$C$19,'Monthly Revenue'!S15*(1+Assumptions!$C$20)),Assumptions!$C$21),0)</f>
        <v>41.626837682759721</v>
      </c>
      <c r="U15" s="94">
        <f>IF(U$7&gt;0,MIN(MAX(Assumptions!$C$18*Assumptions!$C$19,'Monthly Revenue'!T15*(1+Assumptions!$C$20)),Assumptions!$C$21),0)</f>
        <v>43.29191119007011</v>
      </c>
      <c r="V15" s="94">
        <f>IF(V$7&gt;0,MIN(MAX(Assumptions!$C$18*Assumptions!$C$19,'Monthly Revenue'!U15*(1+Assumptions!$C$20)),Assumptions!$C$21),0)</f>
        <v>45.023587637672918</v>
      </c>
      <c r="W15" s="94">
        <f>IF(W$7&gt;0,MIN(MAX(Assumptions!$C$18*Assumptions!$C$19,'Monthly Revenue'!V15*(1+Assumptions!$C$20)),Assumptions!$C$21),0)</f>
        <v>46.82453114317984</v>
      </c>
      <c r="X15" s="94">
        <f>IF(X$7&gt;0,MIN(MAX(Assumptions!$C$18*Assumptions!$C$19,'Monthly Revenue'!W15*(1+Assumptions!$C$20)),Assumptions!$C$21),0)</f>
        <v>48.697512388907036</v>
      </c>
      <c r="Y15" s="94">
        <f>IF(Y$7&gt;0,MIN(MAX(Assumptions!$C$18*Assumptions!$C$19,'Monthly Revenue'!X15*(1+Assumptions!$C$20)),Assumptions!$C$21),0)</f>
        <v>50.645412884463319</v>
      </c>
      <c r="Z15" s="94">
        <f>IF(Z$7&gt;0,MIN(MAX(Assumptions!$C$18*Assumptions!$C$19,'Monthly Revenue'!Y15*(1+Assumptions!$C$20)),Assumptions!$C$21),0)</f>
        <v>52.671229399841856</v>
      </c>
      <c r="AA15" s="94">
        <f>IF(AA$7&gt;0,MIN(MAX(Assumptions!$C$18*Assumptions!$C$19,'Monthly Revenue'!Z15*(1+Assumptions!$C$20)),Assumptions!$C$21),0)</f>
        <v>54.778078575835529</v>
      </c>
      <c r="AB15" s="94">
        <f>IF(AB$7&gt;0,MIN(MAX(Assumptions!$C$18*Assumptions!$C$19,'Monthly Revenue'!AA15*(1+Assumptions!$C$20)),Assumptions!$C$21),0)</f>
        <v>56.969201718868952</v>
      </c>
      <c r="AC15" s="94">
        <f>IF(AC$7&gt;0,MIN(MAX(Assumptions!$C$18*Assumptions!$C$19,'Monthly Revenue'!AB15*(1+Assumptions!$C$20)),Assumptions!$C$21),0)</f>
        <v>59.24796978762371</v>
      </c>
      <c r="AD15" s="94">
        <f>IF(AD$7&gt;0,MIN(MAX(Assumptions!$C$18*Assumptions!$C$19,'Monthly Revenue'!AC15*(1+Assumptions!$C$20)),Assumptions!$C$21),0)</f>
        <v>61.61788857912866</v>
      </c>
      <c r="AE15" s="94">
        <f>IF(AE$7&gt;0,MIN(MAX(Assumptions!$C$18*Assumptions!$C$19,'Monthly Revenue'!AD15*(1+Assumptions!$C$20)),Assumptions!$C$21),0)</f>
        <v>64.082604122293816</v>
      </c>
      <c r="AF15" s="94">
        <f>IF(AF$7&gt;0,MIN(MAX(Assumptions!$C$18*Assumptions!$C$19,'Monthly Revenue'!AE15*(1+Assumptions!$C$20)),Assumptions!$C$21),0)</f>
        <v>66.645908287185577</v>
      </c>
      <c r="AG15" s="94">
        <f>IF(AG$7&gt;0,MIN(MAX(Assumptions!$C$18*Assumptions!$C$19,'Monthly Revenue'!AF15*(1+Assumptions!$C$20)),Assumptions!$C$21),0)</f>
        <v>69.311744618673004</v>
      </c>
      <c r="AH15" s="94">
        <f>IF(AH$7&gt;0,MIN(MAX(Assumptions!$C$18*Assumptions!$C$19,'Monthly Revenue'!AG15*(1+Assumptions!$C$20)),Assumptions!$C$21),0)</f>
        <v>72.084214403419921</v>
      </c>
      <c r="AI15" s="94">
        <f>IF(AI$7&gt;0,MIN(MAX(Assumptions!$C$18*Assumptions!$C$19,'Monthly Revenue'!AH15*(1+Assumptions!$C$20)),Assumptions!$C$21),0)</f>
        <v>74.967582979556724</v>
      </c>
      <c r="AJ15" s="94">
        <f>IF(AJ$7&gt;0,MIN(MAX(Assumptions!$C$18*Assumptions!$C$19,'Monthly Revenue'!AI15*(1+Assumptions!$C$20)),Assumptions!$C$21),0)</f>
        <v>77.966286298738993</v>
      </c>
      <c r="AK15" s="94">
        <f>IF(AK$7&gt;0,MIN(MAX(Assumptions!$C$18*Assumptions!$C$19,'Monthly Revenue'!AJ15*(1+Assumptions!$C$20)),Assumptions!$C$21),0)</f>
        <v>80</v>
      </c>
      <c r="AL15" s="94">
        <f>IF(AL$7&gt;0,MIN(MAX(Assumptions!$C$18*Assumptions!$C$19,'Monthly Revenue'!AK15*(1+Assumptions!$C$20)),Assumptions!$C$21),0)</f>
        <v>80</v>
      </c>
      <c r="AM15" s="94">
        <f>IF(AM$7&gt;0,MIN(MAX(Assumptions!$C$18*Assumptions!$C$19,'Monthly Revenue'!AL15*(1+Assumptions!$C$20)),Assumptions!$C$21),0)</f>
        <v>80</v>
      </c>
      <c r="AN15" s="94">
        <f>IF(AN$7&gt;0,MIN(MAX(Assumptions!$C$18*Assumptions!$C$19,'Monthly Revenue'!AM15*(1+Assumptions!$C$20)),Assumptions!$C$21),0)</f>
        <v>80</v>
      </c>
    </row>
    <row r="16" spans="1:40" x14ac:dyDescent="0.3">
      <c r="A16" t="s">
        <v>9</v>
      </c>
      <c r="E16" s="94">
        <f>IF(E$7&gt;0,MIN(MAX(Assumptions!$G$18*Assumptions!$G$19,'Monthly Revenue'!D16*(1+Assumptions!$G$20)),Assumptions!$G$21),0)</f>
        <v>0</v>
      </c>
      <c r="F16" s="94">
        <f>IF(F$7&gt;0,MIN(MAX(Assumptions!$G$18*Assumptions!$G$19,'Monthly Revenue'!E16*(1+Assumptions!$G$20)),Assumptions!$G$21),0)</f>
        <v>0</v>
      </c>
      <c r="G16" s="94">
        <f>IF(G$7&gt;0,MIN(MAX(Assumptions!$G$18*Assumptions!$G$19,'Monthly Revenue'!F16*(1+Assumptions!$G$20)),Assumptions!$G$21),0)</f>
        <v>0</v>
      </c>
      <c r="H16" s="94">
        <f>IF(H$7&gt;0,MIN(MAX(Assumptions!$G$18*Assumptions!$G$19,'Monthly Revenue'!G16*(1+Assumptions!$G$20)),Assumptions!$G$21),0)</f>
        <v>30</v>
      </c>
      <c r="I16" s="94">
        <f>IF(I$7&gt;0,MIN(MAX(Assumptions!$G$18*Assumptions!$G$19,'Monthly Revenue'!H16*(1+Assumptions!$G$20)),Assumptions!$G$21),0)</f>
        <v>31.200000000000003</v>
      </c>
      <c r="J16" s="94">
        <f>IF(J$7&gt;0,MIN(MAX(Assumptions!$G$18*Assumptions!$G$19,'Monthly Revenue'!I16*(1+Assumptions!$G$20)),Assumptions!$G$21),0)</f>
        <v>32.448000000000008</v>
      </c>
      <c r="K16" s="94">
        <f>IF(K$7&gt;0,MIN(MAX(Assumptions!$G$18*Assumptions!$G$19,'Monthly Revenue'!J16*(1+Assumptions!$G$20)),Assumptions!$G$21),0)</f>
        <v>33.745920000000012</v>
      </c>
      <c r="L16" s="94">
        <f>IF(L$7&gt;0,MIN(MAX(Assumptions!$G$18*Assumptions!$G$19,'Monthly Revenue'!K16*(1+Assumptions!$G$20)),Assumptions!$G$21),0)</f>
        <v>35.095756800000011</v>
      </c>
      <c r="M16" s="94">
        <f>IF(M$7&gt;0,MIN(MAX(Assumptions!$G$18*Assumptions!$G$19,'Monthly Revenue'!L16*(1+Assumptions!$G$20)),Assumptions!$G$21),0)</f>
        <v>36.499587072000011</v>
      </c>
      <c r="N16" s="94">
        <f>IF(N$7&gt;0,MIN(MAX(Assumptions!$G$18*Assumptions!$G$19,'Monthly Revenue'!M16*(1+Assumptions!$G$20)),Assumptions!$G$21),0)</f>
        <v>37.95957055488001</v>
      </c>
      <c r="O16" s="94">
        <f>IF(O$7&gt;0,MIN(MAX(Assumptions!$G$18*Assumptions!$G$19,'Monthly Revenue'!N16*(1+Assumptions!$G$20)),Assumptions!$G$21),0)</f>
        <v>39.47795337707521</v>
      </c>
      <c r="P16" s="94">
        <f>IF(P$7&gt;0,MIN(MAX(Assumptions!$G$18*Assumptions!$G$19,'Monthly Revenue'!O16*(1+Assumptions!$G$20)),Assumptions!$G$21),0)</f>
        <v>41.057071512158217</v>
      </c>
      <c r="Q16" s="94">
        <f>IF(Q$7&gt;0,MIN(MAX(Assumptions!$G$18*Assumptions!$G$19,'Monthly Revenue'!P16*(1+Assumptions!$G$20)),Assumptions!$G$21),0)</f>
        <v>42.699354372644549</v>
      </c>
      <c r="R16" s="94">
        <f>IF(R$7&gt;0,MIN(MAX(Assumptions!$G$18*Assumptions!$G$19,'Monthly Revenue'!Q16*(1+Assumptions!$G$20)),Assumptions!$G$21),0)</f>
        <v>44.407328547550335</v>
      </c>
      <c r="S16" s="94">
        <f>IF(S$7&gt;0,MIN(MAX(Assumptions!$G$18*Assumptions!$G$19,'Monthly Revenue'!R16*(1+Assumptions!$G$20)),Assumptions!$G$21),0)</f>
        <v>46.183621689452352</v>
      </c>
      <c r="T16" s="94">
        <f>IF(T$7&gt;0,MIN(MAX(Assumptions!$G$18*Assumptions!$G$19,'Monthly Revenue'!S16*(1+Assumptions!$G$20)),Assumptions!$G$21),0)</f>
        <v>48.030966557030446</v>
      </c>
      <c r="U16" s="94">
        <f>IF(U$7&gt;0,MIN(MAX(Assumptions!$G$18*Assumptions!$G$19,'Monthly Revenue'!T16*(1+Assumptions!$G$20)),Assumptions!$G$21),0)</f>
        <v>49.952205219311665</v>
      </c>
      <c r="V16" s="94">
        <f>IF(V$7&gt;0,MIN(MAX(Assumptions!$G$18*Assumptions!$G$19,'Monthly Revenue'!U16*(1+Assumptions!$G$20)),Assumptions!$G$21),0)</f>
        <v>51.95029342808413</v>
      </c>
      <c r="W16" s="94">
        <f>IF(W$7&gt;0,MIN(MAX(Assumptions!$G$18*Assumptions!$G$19,'Monthly Revenue'!V16*(1+Assumptions!$G$20)),Assumptions!$G$21),0)</f>
        <v>54.028305165207499</v>
      </c>
      <c r="X16" s="94">
        <f>IF(X$7&gt;0,MIN(MAX(Assumptions!$G$18*Assumptions!$G$19,'Monthly Revenue'!W16*(1+Assumptions!$G$20)),Assumptions!$G$21),0)</f>
        <v>56.189437371815799</v>
      </c>
      <c r="Y16" s="94">
        <f>IF(Y$7&gt;0,MIN(MAX(Assumptions!$G$18*Assumptions!$G$19,'Monthly Revenue'!X16*(1+Assumptions!$G$20)),Assumptions!$G$21),0)</f>
        <v>58.437014866688436</v>
      </c>
      <c r="Z16" s="94">
        <f>IF(Z$7&gt;0,MIN(MAX(Assumptions!$G$18*Assumptions!$G$19,'Monthly Revenue'!Y16*(1+Assumptions!$G$20)),Assumptions!$G$21),0)</f>
        <v>60.774495461355976</v>
      </c>
      <c r="AA16" s="94">
        <f>IF(AA$7&gt;0,MIN(MAX(Assumptions!$G$18*Assumptions!$G$19,'Monthly Revenue'!Z16*(1+Assumptions!$G$20)),Assumptions!$G$21),0)</f>
        <v>63.205475279810216</v>
      </c>
      <c r="AB16" s="94">
        <f>IF(AB$7&gt;0,MIN(MAX(Assumptions!$G$18*Assumptions!$G$19,'Monthly Revenue'!AA16*(1+Assumptions!$G$20)),Assumptions!$G$21),0)</f>
        <v>65.733694291002621</v>
      </c>
      <c r="AC16" s="94">
        <f>IF(AC$7&gt;0,MIN(MAX(Assumptions!$G$18*Assumptions!$G$19,'Monthly Revenue'!AB16*(1+Assumptions!$G$20)),Assumptions!$G$21),0)</f>
        <v>68.363042062642734</v>
      </c>
      <c r="AD16" s="94">
        <f>IF(AD$7&gt;0,MIN(MAX(Assumptions!$G$18*Assumptions!$G$19,'Monthly Revenue'!AC16*(1+Assumptions!$G$20)),Assumptions!$G$21),0)</f>
        <v>71.097563745148449</v>
      </c>
      <c r="AE16" s="94">
        <f>IF(AE$7&gt;0,MIN(MAX(Assumptions!$G$18*Assumptions!$G$19,'Monthly Revenue'!AD16*(1+Assumptions!$G$20)),Assumptions!$G$21),0)</f>
        <v>73.941466294954395</v>
      </c>
      <c r="AF16" s="94">
        <f>IF(AF$7&gt;0,MIN(MAX(Assumptions!$G$18*Assumptions!$G$19,'Monthly Revenue'!AE16*(1+Assumptions!$G$20)),Assumptions!$G$21),0)</f>
        <v>76.899124946752579</v>
      </c>
      <c r="AG16" s="94">
        <f>IF(AG$7&gt;0,MIN(MAX(Assumptions!$G$18*Assumptions!$G$19,'Monthly Revenue'!AF16*(1+Assumptions!$G$20)),Assumptions!$G$21),0)</f>
        <v>79.975089944622681</v>
      </c>
      <c r="AH16" s="94">
        <f>IF(AH$7&gt;0,MIN(MAX(Assumptions!$G$18*Assumptions!$G$19,'Monthly Revenue'!AG16*(1+Assumptions!$G$20)),Assumptions!$G$21),0)</f>
        <v>83.17409354240759</v>
      </c>
      <c r="AI16" s="94">
        <f>IF(AI$7&gt;0,MIN(MAX(Assumptions!$G$18*Assumptions!$G$19,'Monthly Revenue'!AH16*(1+Assumptions!$G$20)),Assumptions!$G$21),0)</f>
        <v>86.501057284103894</v>
      </c>
      <c r="AJ16" s="94">
        <f>IF(AJ$7&gt;0,MIN(MAX(Assumptions!$G$18*Assumptions!$G$19,'Monthly Revenue'!AI16*(1+Assumptions!$G$20)),Assumptions!$G$21),0)</f>
        <v>89.961099575468054</v>
      </c>
      <c r="AK16" s="94">
        <f>IF(AK$7&gt;0,MIN(MAX(Assumptions!$G$18*Assumptions!$G$19,'Monthly Revenue'!AJ16*(1+Assumptions!$G$20)),Assumptions!$G$21),0)</f>
        <v>90</v>
      </c>
      <c r="AL16" s="94">
        <f>IF(AL$7&gt;0,MIN(MAX(Assumptions!$G$18*Assumptions!$G$19,'Monthly Revenue'!AK16*(1+Assumptions!$G$20)),Assumptions!$G$21),0)</f>
        <v>90</v>
      </c>
      <c r="AM16" s="94">
        <f>IF(AM$7&gt;0,MIN(MAX(Assumptions!$G$18*Assumptions!$G$19,'Monthly Revenue'!AL16*(1+Assumptions!$G$20)),Assumptions!$G$21),0)</f>
        <v>90</v>
      </c>
      <c r="AN16" s="94">
        <f>IF(AN$7&gt;0,MIN(MAX(Assumptions!$G$18*Assumptions!$G$19,'Monthly Revenue'!AM16*(1+Assumptions!$G$20)),Assumptions!$G$21),0)</f>
        <v>90</v>
      </c>
    </row>
    <row r="18" spans="1:40" x14ac:dyDescent="0.3">
      <c r="A18" s="83" t="s">
        <v>111</v>
      </c>
    </row>
    <row r="19" spans="1:40" x14ac:dyDescent="0.3">
      <c r="A19" s="83" t="s">
        <v>6</v>
      </c>
    </row>
    <row r="20" spans="1:40" x14ac:dyDescent="0.3">
      <c r="A20" s="83" t="s">
        <v>108</v>
      </c>
    </row>
    <row r="21" spans="1:40" x14ac:dyDescent="0.3">
      <c r="A21" t="s">
        <v>11</v>
      </c>
      <c r="E21" s="94">
        <f>IF(MOD(E$3,12)=4,MAX(D21*(1+Assumptions!$B$14),Assumptions!$B11),'Monthly Revenue'!D21)</f>
        <v>0</v>
      </c>
      <c r="F21" s="94">
        <f>IF(MOD(F$3,12)=4,MAX(E21*(1+Assumptions!$B$14),Assumptions!$B11),'Monthly Revenue'!E21)</f>
        <v>0</v>
      </c>
      <c r="G21" s="94">
        <f>IF(MOD(G$3,12)=4,MAX(F21*(1+Assumptions!$B$14),Assumptions!$B11),'Monthly Revenue'!F21)</f>
        <v>0</v>
      </c>
      <c r="H21" s="94">
        <f>IF(MOD(H$3,12)=4,MAX(G21*(1+Assumptions!$B$14),Assumptions!$B11),'Monthly Revenue'!G21)</f>
        <v>300</v>
      </c>
      <c r="I21" s="94">
        <f>IF(MOD(I$3,12)=4,MAX(H21*(1+Assumptions!$B$14),Assumptions!$B11),'Monthly Revenue'!H21)</f>
        <v>300</v>
      </c>
      <c r="J21" s="94">
        <f>IF(MOD(J$3,12)=4,MAX(I21*(1+Assumptions!$B$14),Assumptions!$B11),'Monthly Revenue'!I21)</f>
        <v>300</v>
      </c>
      <c r="K21" s="94">
        <f>IF(MOD(K$3,12)=4,MAX(J21*(1+Assumptions!$B$14),Assumptions!$B11),'Monthly Revenue'!J21)</f>
        <v>300</v>
      </c>
      <c r="L21" s="94">
        <f>IF(MOD(L$3,12)=4,MAX(K21*(1+Assumptions!$B$14),Assumptions!$B11),'Monthly Revenue'!K21)</f>
        <v>300</v>
      </c>
      <c r="M21" s="94">
        <f>IF(MOD(M$3,12)=4,MAX(L21*(1+Assumptions!$B$14),Assumptions!$B11),'Monthly Revenue'!L21)</f>
        <v>300</v>
      </c>
      <c r="N21" s="94">
        <f>IF(MOD(N$3,12)=4,MAX(M21*(1+Assumptions!$B$14),Assumptions!$B11),'Monthly Revenue'!M21)</f>
        <v>300</v>
      </c>
      <c r="O21" s="94">
        <f>IF(MOD(O$3,12)=4,MAX(N21*(1+Assumptions!$B$14),Assumptions!$B11),'Monthly Revenue'!N21)</f>
        <v>300</v>
      </c>
      <c r="P21" s="94">
        <f>IF(MOD(P$3,12)=4,MAX(O21*(1+Assumptions!$B$14),Assumptions!$B11),'Monthly Revenue'!O21)</f>
        <v>300</v>
      </c>
      <c r="Q21" s="94">
        <f>IF(MOD(Q$3,12)=4,MAX(P21*(1+Assumptions!$B$14),Assumptions!$B11),'Monthly Revenue'!P21)</f>
        <v>300</v>
      </c>
      <c r="R21" s="94">
        <f>IF(MOD(R$3,12)=4,MAX(Q21*(1+Assumptions!$B$14),Assumptions!$B11),'Monthly Revenue'!Q21)</f>
        <v>300</v>
      </c>
      <c r="S21" s="94">
        <f>IF(MOD(S$3,12)=4,MAX(R21*(1+Assumptions!$B$14),Assumptions!$B11),'Monthly Revenue'!R21)</f>
        <v>300</v>
      </c>
      <c r="T21" s="94">
        <f>IF(MOD(T$3,12)=4,MAX(S21*(1+Assumptions!$B$14),Assumptions!$B11),'Monthly Revenue'!S21)</f>
        <v>315</v>
      </c>
      <c r="U21" s="94">
        <f>IF(MOD(U$3,12)=4,MAX(T21*(1+Assumptions!$B$14),Assumptions!$B11),'Monthly Revenue'!T21)</f>
        <v>315</v>
      </c>
      <c r="V21" s="94">
        <f>IF(MOD(V$3,12)=4,MAX(U21*(1+Assumptions!$B$14),Assumptions!$B11),'Monthly Revenue'!U21)</f>
        <v>315</v>
      </c>
      <c r="W21" s="94">
        <f>IF(MOD(W$3,12)=4,MAX(V21*(1+Assumptions!$B$14),Assumptions!$B11),'Monthly Revenue'!V21)</f>
        <v>315</v>
      </c>
      <c r="X21" s="94">
        <f>IF(MOD(X$3,12)=4,MAX(W21*(1+Assumptions!$B$14),Assumptions!$B11),'Monthly Revenue'!W21)</f>
        <v>315</v>
      </c>
      <c r="Y21" s="94">
        <f>IF(MOD(Y$3,12)=4,MAX(X21*(1+Assumptions!$B$14),Assumptions!$B11),'Monthly Revenue'!X21)</f>
        <v>315</v>
      </c>
      <c r="Z21" s="94">
        <f>IF(MOD(Z$3,12)=4,MAX(Y21*(1+Assumptions!$B$14),Assumptions!$B11),'Monthly Revenue'!Y21)</f>
        <v>315</v>
      </c>
      <c r="AA21" s="94">
        <f>IF(MOD(AA$3,12)=4,MAX(Z21*(1+Assumptions!$B$14),Assumptions!$B11),'Monthly Revenue'!Z21)</f>
        <v>315</v>
      </c>
      <c r="AB21" s="94">
        <f>IF(MOD(AB$3,12)=4,MAX(AA21*(1+Assumptions!$B$14),Assumptions!$B11),'Monthly Revenue'!AA21)</f>
        <v>315</v>
      </c>
      <c r="AC21" s="94">
        <f>IF(MOD(AC$3,12)=4,MAX(AB21*(1+Assumptions!$B$14),Assumptions!$B11),'Monthly Revenue'!AB21)</f>
        <v>315</v>
      </c>
      <c r="AD21" s="94">
        <f>IF(MOD(AD$3,12)=4,MAX(AC21*(1+Assumptions!$B$14),Assumptions!$B11),'Monthly Revenue'!AC21)</f>
        <v>315</v>
      </c>
      <c r="AE21" s="94">
        <f>IF(MOD(AE$3,12)=4,MAX(AD21*(1+Assumptions!$B$14),Assumptions!$B11),'Monthly Revenue'!AD21)</f>
        <v>315</v>
      </c>
      <c r="AF21" s="94">
        <f>IF(MOD(AF$3,12)=4,MAX(AE21*(1+Assumptions!$B$14),Assumptions!$B11),'Monthly Revenue'!AE21)</f>
        <v>330.75</v>
      </c>
      <c r="AG21" s="94">
        <f>IF(MOD(AG$3,12)=4,MAX(AF21*(1+Assumptions!$B$14),Assumptions!$B11),'Monthly Revenue'!AF21)</f>
        <v>330.75</v>
      </c>
      <c r="AH21" s="94">
        <f>IF(MOD(AH$3,12)=4,MAX(AG21*(1+Assumptions!$B$14),Assumptions!$B11),'Monthly Revenue'!AG21)</f>
        <v>330.75</v>
      </c>
      <c r="AI21" s="94">
        <f>IF(MOD(AI$3,12)=4,MAX(AH21*(1+Assumptions!$B$14),Assumptions!$B11),'Monthly Revenue'!AH21)</f>
        <v>330.75</v>
      </c>
      <c r="AJ21" s="94">
        <f>IF(MOD(AJ$3,12)=4,MAX(AI21*(1+Assumptions!$B$14),Assumptions!$B11),'Monthly Revenue'!AI21)</f>
        <v>330.75</v>
      </c>
      <c r="AK21" s="94">
        <f>IF(MOD(AK$3,12)=4,MAX(AJ21*(1+Assumptions!$B$14),Assumptions!$B11),'Monthly Revenue'!AJ21)</f>
        <v>330.75</v>
      </c>
      <c r="AL21" s="94">
        <f>IF(MOD(AL$3,12)=4,MAX(AK21*(1+Assumptions!$B$14),Assumptions!$B11),'Monthly Revenue'!AK21)</f>
        <v>330.75</v>
      </c>
      <c r="AM21" s="94">
        <f>IF(MOD(AM$3,12)=4,MAX(AL21*(1+Assumptions!$B$14),Assumptions!$B11),'Monthly Revenue'!AL21)</f>
        <v>330.75</v>
      </c>
      <c r="AN21" s="94">
        <f>IF(MOD(AN$3,12)=4,MAX(AM21*(1+Assumptions!$B$14),Assumptions!$B11),'Monthly Revenue'!AM21)</f>
        <v>330.75</v>
      </c>
    </row>
    <row r="22" spans="1:40" x14ac:dyDescent="0.3">
      <c r="A22" t="s">
        <v>112</v>
      </c>
      <c r="E22" s="94">
        <f>IF(MOD(E$3,12)=4,MAX(D22*(1+Assumptions!$B$14),Assumptions!$B12),'Monthly Revenue'!D22)</f>
        <v>0</v>
      </c>
      <c r="F22" s="94">
        <f>IF(MOD(F$3,12)=4,MAX(E22*(1+Assumptions!$B$14),Assumptions!$B12),'Monthly Revenue'!E22)</f>
        <v>0</v>
      </c>
      <c r="G22" s="94">
        <f>IF(MOD(G$3,12)=4,MAX(F22*(1+Assumptions!$B$14),Assumptions!$B12),'Monthly Revenue'!F22)</f>
        <v>0</v>
      </c>
      <c r="H22" s="94">
        <f>IF(MOD(H$3,12)=4,MAX(G22*(1+Assumptions!$B$14),Assumptions!$B12),'Monthly Revenue'!G22)</f>
        <v>200</v>
      </c>
      <c r="I22" s="94">
        <f>IF(MOD(I$3,12)=4,MAX(H22*(1+Assumptions!$B$14),Assumptions!$B12),'Monthly Revenue'!H22)</f>
        <v>200</v>
      </c>
      <c r="J22" s="94">
        <f>IF(MOD(J$3,12)=4,MAX(I22*(1+Assumptions!$B$14),Assumptions!$B12),'Monthly Revenue'!I22)</f>
        <v>200</v>
      </c>
      <c r="K22" s="94">
        <f>IF(MOD(K$3,12)=4,MAX(J22*(1+Assumptions!$B$14),Assumptions!$B12),'Monthly Revenue'!J22)</f>
        <v>200</v>
      </c>
      <c r="L22" s="94">
        <f>IF(MOD(L$3,12)=4,MAX(K22*(1+Assumptions!$B$14),Assumptions!$B12),'Monthly Revenue'!K22)</f>
        <v>200</v>
      </c>
      <c r="M22" s="94">
        <f>IF(MOD(M$3,12)=4,MAX(L22*(1+Assumptions!$B$14),Assumptions!$B12),'Monthly Revenue'!L22)</f>
        <v>200</v>
      </c>
      <c r="N22" s="94">
        <f>IF(MOD(N$3,12)=4,MAX(M22*(1+Assumptions!$B$14),Assumptions!$B12),'Monthly Revenue'!M22)</f>
        <v>200</v>
      </c>
      <c r="O22" s="94">
        <f>IF(MOD(O$3,12)=4,MAX(N22*(1+Assumptions!$B$14),Assumptions!$B12),'Monthly Revenue'!N22)</f>
        <v>200</v>
      </c>
      <c r="P22" s="94">
        <f>IF(MOD(P$3,12)=4,MAX(O22*(1+Assumptions!$B$14),Assumptions!$B12),'Monthly Revenue'!O22)</f>
        <v>200</v>
      </c>
      <c r="Q22" s="94">
        <f>IF(MOD(Q$3,12)=4,MAX(P22*(1+Assumptions!$B$14),Assumptions!$B12),'Monthly Revenue'!P22)</f>
        <v>200</v>
      </c>
      <c r="R22" s="94">
        <f>IF(MOD(R$3,12)=4,MAX(Q22*(1+Assumptions!$B$14),Assumptions!$B12),'Monthly Revenue'!Q22)</f>
        <v>200</v>
      </c>
      <c r="S22" s="94">
        <f>IF(MOD(S$3,12)=4,MAX(R22*(1+Assumptions!$B$14),Assumptions!$B12),'Monthly Revenue'!R22)</f>
        <v>200</v>
      </c>
      <c r="T22" s="94">
        <f>IF(MOD(T$3,12)=4,MAX(S22*(1+Assumptions!$B$14),Assumptions!$B12),'Monthly Revenue'!S22)</f>
        <v>210</v>
      </c>
      <c r="U22" s="94">
        <f>IF(MOD(U$3,12)=4,MAX(T22*(1+Assumptions!$B$14),Assumptions!$B12),'Monthly Revenue'!T22)</f>
        <v>210</v>
      </c>
      <c r="V22" s="94">
        <f>IF(MOD(V$3,12)=4,MAX(U22*(1+Assumptions!$B$14),Assumptions!$B12),'Monthly Revenue'!U22)</f>
        <v>210</v>
      </c>
      <c r="W22" s="94">
        <f>IF(MOD(W$3,12)=4,MAX(V22*(1+Assumptions!$B$14),Assumptions!$B12),'Monthly Revenue'!V22)</f>
        <v>210</v>
      </c>
      <c r="X22" s="94">
        <f>IF(MOD(X$3,12)=4,MAX(W22*(1+Assumptions!$B$14),Assumptions!$B12),'Monthly Revenue'!W22)</f>
        <v>210</v>
      </c>
      <c r="Y22" s="94">
        <f>IF(MOD(Y$3,12)=4,MAX(X22*(1+Assumptions!$B$14),Assumptions!$B12),'Monthly Revenue'!X22)</f>
        <v>210</v>
      </c>
      <c r="Z22" s="94">
        <f>IF(MOD(Z$3,12)=4,MAX(Y22*(1+Assumptions!$B$14),Assumptions!$B12),'Monthly Revenue'!Y22)</f>
        <v>210</v>
      </c>
      <c r="AA22" s="94">
        <f>IF(MOD(AA$3,12)=4,MAX(Z22*(1+Assumptions!$B$14),Assumptions!$B12),'Monthly Revenue'!Z22)</f>
        <v>210</v>
      </c>
      <c r="AB22" s="94">
        <f>IF(MOD(AB$3,12)=4,MAX(AA22*(1+Assumptions!$B$14),Assumptions!$B12),'Monthly Revenue'!AA22)</f>
        <v>210</v>
      </c>
      <c r="AC22" s="94">
        <f>IF(MOD(AC$3,12)=4,MAX(AB22*(1+Assumptions!$B$14),Assumptions!$B12),'Monthly Revenue'!AB22)</f>
        <v>210</v>
      </c>
      <c r="AD22" s="94">
        <f>IF(MOD(AD$3,12)=4,MAX(AC22*(1+Assumptions!$B$14),Assumptions!$B12),'Monthly Revenue'!AC22)</f>
        <v>210</v>
      </c>
      <c r="AE22" s="94">
        <f>IF(MOD(AE$3,12)=4,MAX(AD22*(1+Assumptions!$B$14),Assumptions!$B12),'Monthly Revenue'!AD22)</f>
        <v>210</v>
      </c>
      <c r="AF22" s="94">
        <f>IF(MOD(AF$3,12)=4,MAX(AE22*(1+Assumptions!$B$14),Assumptions!$B12),'Monthly Revenue'!AE22)</f>
        <v>220.5</v>
      </c>
      <c r="AG22" s="94">
        <f>IF(MOD(AG$3,12)=4,MAX(AF22*(1+Assumptions!$B$14),Assumptions!$B12),'Monthly Revenue'!AF22)</f>
        <v>220.5</v>
      </c>
      <c r="AH22" s="94">
        <f>IF(MOD(AH$3,12)=4,MAX(AG22*(1+Assumptions!$B$14),Assumptions!$B12),'Monthly Revenue'!AG22)</f>
        <v>220.5</v>
      </c>
      <c r="AI22" s="94">
        <f>IF(MOD(AI$3,12)=4,MAX(AH22*(1+Assumptions!$B$14),Assumptions!$B12),'Monthly Revenue'!AH22)</f>
        <v>220.5</v>
      </c>
      <c r="AJ22" s="94">
        <f>IF(MOD(AJ$3,12)=4,MAX(AI22*(1+Assumptions!$B$14),Assumptions!$B12),'Monthly Revenue'!AI22)</f>
        <v>220.5</v>
      </c>
      <c r="AK22" s="94">
        <f>IF(MOD(AK$3,12)=4,MAX(AJ22*(1+Assumptions!$B$14),Assumptions!$B12),'Monthly Revenue'!AJ22)</f>
        <v>220.5</v>
      </c>
      <c r="AL22" s="94">
        <f>IF(MOD(AL$3,12)=4,MAX(AK22*(1+Assumptions!$B$14),Assumptions!$B12),'Monthly Revenue'!AK22)</f>
        <v>220.5</v>
      </c>
      <c r="AM22" s="94">
        <f>IF(MOD(AM$3,12)=4,MAX(AL22*(1+Assumptions!$B$14),Assumptions!$B12),'Monthly Revenue'!AL22)</f>
        <v>220.5</v>
      </c>
      <c r="AN22" s="94">
        <f>IF(MOD(AN$3,12)=4,MAX(AM22*(1+Assumptions!$B$14),Assumptions!$B12),'Monthly Revenue'!AM22)</f>
        <v>220.5</v>
      </c>
    </row>
    <row r="23" spans="1:40" x14ac:dyDescent="0.3">
      <c r="A23" t="s">
        <v>13</v>
      </c>
      <c r="E23" s="94">
        <f>IF(MOD(E$3,12)=4,MAX(D23*(1+Assumptions!$B$14),Assumptions!$B13),'Monthly Revenue'!D23)</f>
        <v>0</v>
      </c>
      <c r="F23" s="94">
        <f>IF(MOD(F$3,12)=4,MAX(E23*(1+Assumptions!$B$14),Assumptions!$B13),'Monthly Revenue'!E23)</f>
        <v>0</v>
      </c>
      <c r="G23" s="94">
        <f>IF(MOD(G$3,12)=4,MAX(F23*(1+Assumptions!$B$14),Assumptions!$B13),'Monthly Revenue'!F23)</f>
        <v>0</v>
      </c>
      <c r="H23" s="94">
        <f>IF(MOD(H$3,12)=4,MAX(G23*(1+Assumptions!$B$14),Assumptions!$B13),'Monthly Revenue'!G23)</f>
        <v>1000</v>
      </c>
      <c r="I23" s="94">
        <f>IF(MOD(I$3,12)=4,MAX(H23*(1+Assumptions!$B$14),Assumptions!$B13),'Monthly Revenue'!H23)</f>
        <v>1000</v>
      </c>
      <c r="J23" s="94">
        <f>IF(MOD(J$3,12)=4,MAX(I23*(1+Assumptions!$B$14),Assumptions!$B13),'Monthly Revenue'!I23)</f>
        <v>1000</v>
      </c>
      <c r="K23" s="94">
        <f>IF(MOD(K$3,12)=4,MAX(J23*(1+Assumptions!$B$14),Assumptions!$B13),'Monthly Revenue'!J23)</f>
        <v>1000</v>
      </c>
      <c r="L23" s="94">
        <f>IF(MOD(L$3,12)=4,MAX(K23*(1+Assumptions!$B$14),Assumptions!$B13),'Monthly Revenue'!K23)</f>
        <v>1000</v>
      </c>
      <c r="M23" s="94">
        <f>IF(MOD(M$3,12)=4,MAX(L23*(1+Assumptions!$B$14),Assumptions!$B13),'Monthly Revenue'!L23)</f>
        <v>1000</v>
      </c>
      <c r="N23" s="94">
        <f>IF(MOD(N$3,12)=4,MAX(M23*(1+Assumptions!$B$14),Assumptions!$B13),'Monthly Revenue'!M23)</f>
        <v>1000</v>
      </c>
      <c r="O23" s="94">
        <f>IF(MOD(O$3,12)=4,MAX(N23*(1+Assumptions!$B$14),Assumptions!$B13),'Monthly Revenue'!N23)</f>
        <v>1000</v>
      </c>
      <c r="P23" s="94">
        <f>IF(MOD(P$3,12)=4,MAX(O23*(1+Assumptions!$B$14),Assumptions!$B13),'Monthly Revenue'!O23)</f>
        <v>1000</v>
      </c>
      <c r="Q23" s="94">
        <f>IF(MOD(Q$3,12)=4,MAX(P23*(1+Assumptions!$B$14),Assumptions!$B13),'Monthly Revenue'!P23)</f>
        <v>1000</v>
      </c>
      <c r="R23" s="94">
        <f>IF(MOD(R$3,12)=4,MAX(Q23*(1+Assumptions!$B$14),Assumptions!$B13),'Monthly Revenue'!Q23)</f>
        <v>1000</v>
      </c>
      <c r="S23" s="94">
        <f>IF(MOD(S$3,12)=4,MAX(R23*(1+Assumptions!$B$14),Assumptions!$B13),'Monthly Revenue'!R23)</f>
        <v>1000</v>
      </c>
      <c r="T23" s="94">
        <f>IF(MOD(T$3,12)=4,MAX(S23*(1+Assumptions!$B$14),Assumptions!$B13),'Monthly Revenue'!S23)</f>
        <v>1050</v>
      </c>
      <c r="U23" s="94">
        <f>IF(MOD(U$3,12)=4,MAX(T23*(1+Assumptions!$B$14),Assumptions!$B13),'Monthly Revenue'!T23)</f>
        <v>1050</v>
      </c>
      <c r="V23" s="94">
        <f>IF(MOD(V$3,12)=4,MAX(U23*(1+Assumptions!$B$14),Assumptions!$B13),'Monthly Revenue'!U23)</f>
        <v>1050</v>
      </c>
      <c r="W23" s="94">
        <f>IF(MOD(W$3,12)=4,MAX(V23*(1+Assumptions!$B$14),Assumptions!$B13),'Monthly Revenue'!V23)</f>
        <v>1050</v>
      </c>
      <c r="X23" s="94">
        <f>IF(MOD(X$3,12)=4,MAX(W23*(1+Assumptions!$B$14),Assumptions!$B13),'Monthly Revenue'!W23)</f>
        <v>1050</v>
      </c>
      <c r="Y23" s="94">
        <f>IF(MOD(Y$3,12)=4,MAX(X23*(1+Assumptions!$B$14),Assumptions!$B13),'Monthly Revenue'!X23)</f>
        <v>1050</v>
      </c>
      <c r="Z23" s="94">
        <f>IF(MOD(Z$3,12)=4,MAX(Y23*(1+Assumptions!$B$14),Assumptions!$B13),'Monthly Revenue'!Y23)</f>
        <v>1050</v>
      </c>
      <c r="AA23" s="94">
        <f>IF(MOD(AA$3,12)=4,MAX(Z23*(1+Assumptions!$B$14),Assumptions!$B13),'Monthly Revenue'!Z23)</f>
        <v>1050</v>
      </c>
      <c r="AB23" s="94">
        <f>IF(MOD(AB$3,12)=4,MAX(AA23*(1+Assumptions!$B$14),Assumptions!$B13),'Monthly Revenue'!AA23)</f>
        <v>1050</v>
      </c>
      <c r="AC23" s="94">
        <f>IF(MOD(AC$3,12)=4,MAX(AB23*(1+Assumptions!$B$14),Assumptions!$B13),'Monthly Revenue'!AB23)</f>
        <v>1050</v>
      </c>
      <c r="AD23" s="94">
        <f>IF(MOD(AD$3,12)=4,MAX(AC23*(1+Assumptions!$B$14),Assumptions!$B13),'Monthly Revenue'!AC23)</f>
        <v>1050</v>
      </c>
      <c r="AE23" s="94">
        <f>IF(MOD(AE$3,12)=4,MAX(AD23*(1+Assumptions!$B$14),Assumptions!$B13),'Monthly Revenue'!AD23)</f>
        <v>1050</v>
      </c>
      <c r="AF23" s="94">
        <f>IF(MOD(AF$3,12)=4,MAX(AE23*(1+Assumptions!$B$14),Assumptions!$B13),'Monthly Revenue'!AE23)</f>
        <v>1102.5</v>
      </c>
      <c r="AG23" s="94">
        <f>IF(MOD(AG$3,12)=4,MAX(AF23*(1+Assumptions!$B$14),Assumptions!$B13),'Monthly Revenue'!AF23)</f>
        <v>1102.5</v>
      </c>
      <c r="AH23" s="94">
        <f>IF(MOD(AH$3,12)=4,MAX(AG23*(1+Assumptions!$B$14),Assumptions!$B13),'Monthly Revenue'!AG23)</f>
        <v>1102.5</v>
      </c>
      <c r="AI23" s="94">
        <f>IF(MOD(AI$3,12)=4,MAX(AH23*(1+Assumptions!$B$14),Assumptions!$B13),'Monthly Revenue'!AH23)</f>
        <v>1102.5</v>
      </c>
      <c r="AJ23" s="94">
        <f>IF(MOD(AJ$3,12)=4,MAX(AI23*(1+Assumptions!$B$14),Assumptions!$B13),'Monthly Revenue'!AI23)</f>
        <v>1102.5</v>
      </c>
      <c r="AK23" s="94">
        <f>IF(MOD(AK$3,12)=4,MAX(AJ23*(1+Assumptions!$B$14),Assumptions!$B13),'Monthly Revenue'!AJ23)</f>
        <v>1102.5</v>
      </c>
      <c r="AL23" s="94">
        <f>IF(MOD(AL$3,12)=4,MAX(AK23*(1+Assumptions!$B$14),Assumptions!$B13),'Monthly Revenue'!AK23)</f>
        <v>1102.5</v>
      </c>
      <c r="AM23" s="94">
        <f>IF(MOD(AM$3,12)=4,MAX(AL23*(1+Assumptions!$B$14),Assumptions!$B13),'Monthly Revenue'!AL23)</f>
        <v>1102.5</v>
      </c>
      <c r="AN23" s="94">
        <f>IF(MOD(AN$3,12)=4,MAX(AM23*(1+Assumptions!$B$14),Assumptions!$B13),'Monthly Revenue'!AM23)</f>
        <v>1102.5</v>
      </c>
    </row>
    <row r="24" spans="1:40" x14ac:dyDescent="0.3">
      <c r="A24" s="83" t="s">
        <v>39</v>
      </c>
      <c r="E24" s="99">
        <f>SUM(E21:E23)</f>
        <v>0</v>
      </c>
      <c r="F24" s="99">
        <f t="shared" ref="F24:AN24" si="4">SUM(F21:F23)</f>
        <v>0</v>
      </c>
      <c r="G24" s="99">
        <f t="shared" si="4"/>
        <v>0</v>
      </c>
      <c r="H24" s="99">
        <f t="shared" si="4"/>
        <v>1500</v>
      </c>
      <c r="I24" s="99">
        <f t="shared" si="4"/>
        <v>1500</v>
      </c>
      <c r="J24" s="99">
        <f t="shared" si="4"/>
        <v>1500</v>
      </c>
      <c r="K24" s="99">
        <f t="shared" si="4"/>
        <v>1500</v>
      </c>
      <c r="L24" s="99">
        <f t="shared" si="4"/>
        <v>1500</v>
      </c>
      <c r="M24" s="99">
        <f t="shared" si="4"/>
        <v>1500</v>
      </c>
      <c r="N24" s="99">
        <f t="shared" si="4"/>
        <v>1500</v>
      </c>
      <c r="O24" s="99">
        <f t="shared" si="4"/>
        <v>1500</v>
      </c>
      <c r="P24" s="99">
        <f t="shared" si="4"/>
        <v>1500</v>
      </c>
      <c r="Q24" s="99">
        <f t="shared" si="4"/>
        <v>1500</v>
      </c>
      <c r="R24" s="99">
        <f t="shared" si="4"/>
        <v>1500</v>
      </c>
      <c r="S24" s="99">
        <f t="shared" si="4"/>
        <v>1500</v>
      </c>
      <c r="T24" s="99">
        <f t="shared" si="4"/>
        <v>1575</v>
      </c>
      <c r="U24" s="99">
        <f t="shared" si="4"/>
        <v>1575</v>
      </c>
      <c r="V24" s="99">
        <f t="shared" si="4"/>
        <v>1575</v>
      </c>
      <c r="W24" s="99">
        <f t="shared" si="4"/>
        <v>1575</v>
      </c>
      <c r="X24" s="99">
        <f t="shared" si="4"/>
        <v>1575</v>
      </c>
      <c r="Y24" s="99">
        <f t="shared" si="4"/>
        <v>1575</v>
      </c>
      <c r="Z24" s="99">
        <f t="shared" si="4"/>
        <v>1575</v>
      </c>
      <c r="AA24" s="99">
        <f t="shared" si="4"/>
        <v>1575</v>
      </c>
      <c r="AB24" s="99">
        <f t="shared" si="4"/>
        <v>1575</v>
      </c>
      <c r="AC24" s="99">
        <f t="shared" si="4"/>
        <v>1575</v>
      </c>
      <c r="AD24" s="99">
        <f t="shared" si="4"/>
        <v>1575</v>
      </c>
      <c r="AE24" s="99">
        <f t="shared" si="4"/>
        <v>1575</v>
      </c>
      <c r="AF24" s="99">
        <f t="shared" si="4"/>
        <v>1653.75</v>
      </c>
      <c r="AG24" s="99">
        <f t="shared" si="4"/>
        <v>1653.75</v>
      </c>
      <c r="AH24" s="99">
        <f t="shared" si="4"/>
        <v>1653.75</v>
      </c>
      <c r="AI24" s="99">
        <f t="shared" si="4"/>
        <v>1653.75</v>
      </c>
      <c r="AJ24" s="99">
        <f t="shared" si="4"/>
        <v>1653.75</v>
      </c>
      <c r="AK24" s="99">
        <f t="shared" si="4"/>
        <v>1653.75</v>
      </c>
      <c r="AL24" s="99">
        <f t="shared" si="4"/>
        <v>1653.75</v>
      </c>
      <c r="AM24" s="99">
        <f t="shared" si="4"/>
        <v>1653.75</v>
      </c>
      <c r="AN24" s="99">
        <f t="shared" si="4"/>
        <v>1653.75</v>
      </c>
    </row>
    <row r="25" spans="1:40" x14ac:dyDescent="0.3">
      <c r="A25" s="83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</row>
    <row r="26" spans="1:40" x14ac:dyDescent="0.3">
      <c r="A26" s="83" t="s">
        <v>9</v>
      </c>
    </row>
    <row r="27" spans="1:40" x14ac:dyDescent="0.3">
      <c r="A27" t="s">
        <v>11</v>
      </c>
      <c r="E27" s="94">
        <f>IF(MOD(E$3,12)=4,MAX(D27*(1+Assumptions!$F$14),Assumptions!$F11),'Monthly Revenue'!D27)</f>
        <v>0</v>
      </c>
      <c r="F27" s="94">
        <f>IF(MOD(F$3,12)=4,MAX(E27*(1+Assumptions!$F$14),Assumptions!$F11),'Monthly Revenue'!E27)</f>
        <v>0</v>
      </c>
      <c r="G27" s="94">
        <f>IF(MOD(G$3,12)=4,MAX(F27*(1+Assumptions!$F$14),Assumptions!$F11),'Monthly Revenue'!F27)</f>
        <v>0</v>
      </c>
      <c r="H27" s="94">
        <f>IF(MOD(H$3,12)=4,MAX(G27*(1+Assumptions!$F$14),Assumptions!$F11),'Monthly Revenue'!G27)</f>
        <v>400</v>
      </c>
      <c r="I27" s="94">
        <f>IF(MOD(I$3,12)=4,MAX(H27*(1+Assumptions!$F$14),Assumptions!$F11),'Monthly Revenue'!H27)</f>
        <v>400</v>
      </c>
      <c r="J27" s="94">
        <f>IF(MOD(J$3,12)=4,MAX(I27*(1+Assumptions!$F$14),Assumptions!$F11),'Monthly Revenue'!I27)</f>
        <v>400</v>
      </c>
      <c r="K27" s="94">
        <f>IF(MOD(K$3,12)=4,MAX(J27*(1+Assumptions!$F$14),Assumptions!$F11),'Monthly Revenue'!J27)</f>
        <v>400</v>
      </c>
      <c r="L27" s="94">
        <f>IF(MOD(L$3,12)=4,MAX(K27*(1+Assumptions!$F$14),Assumptions!$F11),'Monthly Revenue'!K27)</f>
        <v>400</v>
      </c>
      <c r="M27" s="94">
        <f>IF(MOD(M$3,12)=4,MAX(L27*(1+Assumptions!$F$14),Assumptions!$F11),'Monthly Revenue'!L27)</f>
        <v>400</v>
      </c>
      <c r="N27" s="94">
        <f>IF(MOD(N$3,12)=4,MAX(M27*(1+Assumptions!$F$14),Assumptions!$F11),'Monthly Revenue'!M27)</f>
        <v>400</v>
      </c>
      <c r="O27" s="94">
        <f>IF(MOD(O$3,12)=4,MAX(N27*(1+Assumptions!$F$14),Assumptions!$F11),'Monthly Revenue'!N27)</f>
        <v>400</v>
      </c>
      <c r="P27" s="94">
        <f>IF(MOD(P$3,12)=4,MAX(O27*(1+Assumptions!$F$14),Assumptions!$F11),'Monthly Revenue'!O27)</f>
        <v>400</v>
      </c>
      <c r="Q27" s="94">
        <f>IF(MOD(Q$3,12)=4,MAX(P27*(1+Assumptions!$F$14),Assumptions!$F11),'Monthly Revenue'!P27)</f>
        <v>400</v>
      </c>
      <c r="R27" s="94">
        <f>IF(MOD(R$3,12)=4,MAX(Q27*(1+Assumptions!$F$14),Assumptions!$F11),'Monthly Revenue'!Q27)</f>
        <v>400</v>
      </c>
      <c r="S27" s="94">
        <f>IF(MOD(S$3,12)=4,MAX(R27*(1+Assumptions!$F$14),Assumptions!$F11),'Monthly Revenue'!R27)</f>
        <v>400</v>
      </c>
      <c r="T27" s="94">
        <f>IF(MOD(T$3,12)=4,MAX(S27*(1+Assumptions!$F$14),Assumptions!$F11),'Monthly Revenue'!S27)</f>
        <v>420</v>
      </c>
      <c r="U27" s="94">
        <f>IF(MOD(U$3,12)=4,MAX(T27*(1+Assumptions!$F$14),Assumptions!$F11),'Monthly Revenue'!T27)</f>
        <v>420</v>
      </c>
      <c r="V27" s="94">
        <f>IF(MOD(V$3,12)=4,MAX(U27*(1+Assumptions!$F$14),Assumptions!$F11),'Monthly Revenue'!U27)</f>
        <v>420</v>
      </c>
      <c r="W27" s="94">
        <f>IF(MOD(W$3,12)=4,MAX(V27*(1+Assumptions!$F$14),Assumptions!$F11),'Monthly Revenue'!V27)</f>
        <v>420</v>
      </c>
      <c r="X27" s="94">
        <f>IF(MOD(X$3,12)=4,MAX(W27*(1+Assumptions!$F$14),Assumptions!$F11),'Monthly Revenue'!W27)</f>
        <v>420</v>
      </c>
      <c r="Y27" s="94">
        <f>IF(MOD(Y$3,12)=4,MAX(X27*(1+Assumptions!$F$14),Assumptions!$F11),'Monthly Revenue'!X27)</f>
        <v>420</v>
      </c>
      <c r="Z27" s="94">
        <f>IF(MOD(Z$3,12)=4,MAX(Y27*(1+Assumptions!$F$14),Assumptions!$F11),'Monthly Revenue'!Y27)</f>
        <v>420</v>
      </c>
      <c r="AA27" s="94">
        <f>IF(MOD(AA$3,12)=4,MAX(Z27*(1+Assumptions!$F$14),Assumptions!$F11),'Monthly Revenue'!Z27)</f>
        <v>420</v>
      </c>
      <c r="AB27" s="94">
        <f>IF(MOD(AB$3,12)=4,MAX(AA27*(1+Assumptions!$F$14),Assumptions!$F11),'Monthly Revenue'!AA27)</f>
        <v>420</v>
      </c>
      <c r="AC27" s="94">
        <f>IF(MOD(AC$3,12)=4,MAX(AB27*(1+Assumptions!$F$14),Assumptions!$F11),'Monthly Revenue'!AB27)</f>
        <v>420</v>
      </c>
      <c r="AD27" s="94">
        <f>IF(MOD(AD$3,12)=4,MAX(AC27*(1+Assumptions!$F$14),Assumptions!$F11),'Monthly Revenue'!AC27)</f>
        <v>420</v>
      </c>
      <c r="AE27" s="94">
        <f>IF(MOD(AE$3,12)=4,MAX(AD27*(1+Assumptions!$F$14),Assumptions!$F11),'Monthly Revenue'!AD27)</f>
        <v>420</v>
      </c>
      <c r="AF27" s="94">
        <f>IF(MOD(AF$3,12)=4,MAX(AE27*(1+Assumptions!$F$14),Assumptions!$F11),'Monthly Revenue'!AE27)</f>
        <v>441</v>
      </c>
      <c r="AG27" s="94">
        <f>IF(MOD(AG$3,12)=4,MAX(AF27*(1+Assumptions!$F$14),Assumptions!$F11),'Monthly Revenue'!AF27)</f>
        <v>441</v>
      </c>
      <c r="AH27" s="94">
        <f>IF(MOD(AH$3,12)=4,MAX(AG27*(1+Assumptions!$F$14),Assumptions!$F11),'Monthly Revenue'!AG27)</f>
        <v>441</v>
      </c>
      <c r="AI27" s="94">
        <f>IF(MOD(AI$3,12)=4,MAX(AH27*(1+Assumptions!$F$14),Assumptions!$F11),'Monthly Revenue'!AH27)</f>
        <v>441</v>
      </c>
      <c r="AJ27" s="94">
        <f>IF(MOD(AJ$3,12)=4,MAX(AI27*(1+Assumptions!$F$14),Assumptions!$F11),'Monthly Revenue'!AI27)</f>
        <v>441</v>
      </c>
      <c r="AK27" s="94">
        <f>IF(MOD(AK$3,12)=4,MAX(AJ27*(1+Assumptions!$F$14),Assumptions!$F11),'Monthly Revenue'!AJ27)</f>
        <v>441</v>
      </c>
      <c r="AL27" s="94">
        <f>IF(MOD(AL$3,12)=4,MAX(AK27*(1+Assumptions!$F$14),Assumptions!$F11),'Monthly Revenue'!AK27)</f>
        <v>441</v>
      </c>
      <c r="AM27" s="94">
        <f>IF(MOD(AM$3,12)=4,MAX(AL27*(1+Assumptions!$F$14),Assumptions!$F11),'Monthly Revenue'!AL27)</f>
        <v>441</v>
      </c>
      <c r="AN27" s="94">
        <f>IF(MOD(AN$3,12)=4,MAX(AM27*(1+Assumptions!$F$14),Assumptions!$F11),'Monthly Revenue'!AM27)</f>
        <v>441</v>
      </c>
    </row>
    <row r="28" spans="1:40" x14ac:dyDescent="0.3">
      <c r="A28" t="s">
        <v>112</v>
      </c>
      <c r="E28" s="94">
        <f>IF(MOD(E$3,12)=4,MAX(D28*(1+Assumptions!$F$14),Assumptions!$F12),'Monthly Revenue'!D28)</f>
        <v>0</v>
      </c>
      <c r="F28" s="94">
        <f>IF(MOD(F$3,12)=4,MAX(E28*(1+Assumptions!$F$14),Assumptions!$F12),'Monthly Revenue'!E28)</f>
        <v>0</v>
      </c>
      <c r="G28" s="94">
        <f>IF(MOD(G$3,12)=4,MAX(F28*(1+Assumptions!$F$14),Assumptions!$F12),'Monthly Revenue'!F28)</f>
        <v>0</v>
      </c>
      <c r="H28" s="94">
        <f>IF(MOD(H$3,12)=4,MAX(G28*(1+Assumptions!$F$14),Assumptions!$F12),'Monthly Revenue'!G28)</f>
        <v>200</v>
      </c>
      <c r="I28" s="94">
        <f>IF(MOD(I$3,12)=4,MAX(H28*(1+Assumptions!$F$14),Assumptions!$F12),'Monthly Revenue'!H28)</f>
        <v>200</v>
      </c>
      <c r="J28" s="94">
        <f>IF(MOD(J$3,12)=4,MAX(I28*(1+Assumptions!$F$14),Assumptions!$F12),'Monthly Revenue'!I28)</f>
        <v>200</v>
      </c>
      <c r="K28" s="94">
        <f>IF(MOD(K$3,12)=4,MAX(J28*(1+Assumptions!$F$14),Assumptions!$F12),'Monthly Revenue'!J28)</f>
        <v>200</v>
      </c>
      <c r="L28" s="94">
        <f>IF(MOD(L$3,12)=4,MAX(K28*(1+Assumptions!$F$14),Assumptions!$F12),'Monthly Revenue'!K28)</f>
        <v>200</v>
      </c>
      <c r="M28" s="94">
        <f>IF(MOD(M$3,12)=4,MAX(L28*(1+Assumptions!$F$14),Assumptions!$F12),'Monthly Revenue'!L28)</f>
        <v>200</v>
      </c>
      <c r="N28" s="94">
        <f>IF(MOD(N$3,12)=4,MAX(M28*(1+Assumptions!$F$14),Assumptions!$F12),'Monthly Revenue'!M28)</f>
        <v>200</v>
      </c>
      <c r="O28" s="94">
        <f>IF(MOD(O$3,12)=4,MAX(N28*(1+Assumptions!$F$14),Assumptions!$F12),'Monthly Revenue'!N28)</f>
        <v>200</v>
      </c>
      <c r="P28" s="94">
        <f>IF(MOD(P$3,12)=4,MAX(O28*(1+Assumptions!$F$14),Assumptions!$F12),'Monthly Revenue'!O28)</f>
        <v>200</v>
      </c>
      <c r="Q28" s="94">
        <f>IF(MOD(Q$3,12)=4,MAX(P28*(1+Assumptions!$F$14),Assumptions!$F12),'Monthly Revenue'!P28)</f>
        <v>200</v>
      </c>
      <c r="R28" s="94">
        <f>IF(MOD(R$3,12)=4,MAX(Q28*(1+Assumptions!$F$14),Assumptions!$F12),'Monthly Revenue'!Q28)</f>
        <v>200</v>
      </c>
      <c r="S28" s="94">
        <f>IF(MOD(S$3,12)=4,MAX(R28*(1+Assumptions!$F$14),Assumptions!$F12),'Monthly Revenue'!R28)</f>
        <v>200</v>
      </c>
      <c r="T28" s="94">
        <f>IF(MOD(T$3,12)=4,MAX(S28*(1+Assumptions!$F$14),Assumptions!$F12),'Monthly Revenue'!S28)</f>
        <v>210</v>
      </c>
      <c r="U28" s="94">
        <f>IF(MOD(U$3,12)=4,MAX(T28*(1+Assumptions!$F$14),Assumptions!$F12),'Monthly Revenue'!T28)</f>
        <v>210</v>
      </c>
      <c r="V28" s="94">
        <f>IF(MOD(V$3,12)=4,MAX(U28*(1+Assumptions!$F$14),Assumptions!$F12),'Monthly Revenue'!U28)</f>
        <v>210</v>
      </c>
      <c r="W28" s="94">
        <f>IF(MOD(W$3,12)=4,MAX(V28*(1+Assumptions!$F$14),Assumptions!$F12),'Monthly Revenue'!V28)</f>
        <v>210</v>
      </c>
      <c r="X28" s="94">
        <f>IF(MOD(X$3,12)=4,MAX(W28*(1+Assumptions!$F$14),Assumptions!$F12),'Monthly Revenue'!W28)</f>
        <v>210</v>
      </c>
      <c r="Y28" s="94">
        <f>IF(MOD(Y$3,12)=4,MAX(X28*(1+Assumptions!$F$14),Assumptions!$F12),'Monthly Revenue'!X28)</f>
        <v>210</v>
      </c>
      <c r="Z28" s="94">
        <f>IF(MOD(Z$3,12)=4,MAX(Y28*(1+Assumptions!$F$14),Assumptions!$F12),'Monthly Revenue'!Y28)</f>
        <v>210</v>
      </c>
      <c r="AA28" s="94">
        <f>IF(MOD(AA$3,12)=4,MAX(Z28*(1+Assumptions!$F$14),Assumptions!$F12),'Monthly Revenue'!Z28)</f>
        <v>210</v>
      </c>
      <c r="AB28" s="94">
        <f>IF(MOD(AB$3,12)=4,MAX(AA28*(1+Assumptions!$F$14),Assumptions!$F12),'Monthly Revenue'!AA28)</f>
        <v>210</v>
      </c>
      <c r="AC28" s="94">
        <f>IF(MOD(AC$3,12)=4,MAX(AB28*(1+Assumptions!$F$14),Assumptions!$F12),'Monthly Revenue'!AB28)</f>
        <v>210</v>
      </c>
      <c r="AD28" s="94">
        <f>IF(MOD(AD$3,12)=4,MAX(AC28*(1+Assumptions!$F$14),Assumptions!$F12),'Monthly Revenue'!AC28)</f>
        <v>210</v>
      </c>
      <c r="AE28" s="94">
        <f>IF(MOD(AE$3,12)=4,MAX(AD28*(1+Assumptions!$F$14),Assumptions!$F12),'Monthly Revenue'!AD28)</f>
        <v>210</v>
      </c>
      <c r="AF28" s="94">
        <f>IF(MOD(AF$3,12)=4,MAX(AE28*(1+Assumptions!$F$14),Assumptions!$F12),'Monthly Revenue'!AE28)</f>
        <v>220.5</v>
      </c>
      <c r="AG28" s="94">
        <f>IF(MOD(AG$3,12)=4,MAX(AF28*(1+Assumptions!$F$14),Assumptions!$F12),'Monthly Revenue'!AF28)</f>
        <v>220.5</v>
      </c>
      <c r="AH28" s="94">
        <f>IF(MOD(AH$3,12)=4,MAX(AG28*(1+Assumptions!$F$14),Assumptions!$F12),'Monthly Revenue'!AG28)</f>
        <v>220.5</v>
      </c>
      <c r="AI28" s="94">
        <f>IF(MOD(AI$3,12)=4,MAX(AH28*(1+Assumptions!$F$14),Assumptions!$F12),'Monthly Revenue'!AH28)</f>
        <v>220.5</v>
      </c>
      <c r="AJ28" s="94">
        <f>IF(MOD(AJ$3,12)=4,MAX(AI28*(1+Assumptions!$F$14),Assumptions!$F12),'Monthly Revenue'!AI28)</f>
        <v>220.5</v>
      </c>
      <c r="AK28" s="94">
        <f>IF(MOD(AK$3,12)=4,MAX(AJ28*(1+Assumptions!$F$14),Assumptions!$F12),'Monthly Revenue'!AJ28)</f>
        <v>220.5</v>
      </c>
      <c r="AL28" s="94">
        <f>IF(MOD(AL$3,12)=4,MAX(AK28*(1+Assumptions!$F$14),Assumptions!$F12),'Monthly Revenue'!AK28)</f>
        <v>220.5</v>
      </c>
      <c r="AM28" s="94">
        <f>IF(MOD(AM$3,12)=4,MAX(AL28*(1+Assumptions!$F$14),Assumptions!$F12),'Monthly Revenue'!AL28)</f>
        <v>220.5</v>
      </c>
      <c r="AN28" s="94">
        <f>IF(MOD(AN$3,12)=4,MAX(AM28*(1+Assumptions!$F$14),Assumptions!$F12),'Monthly Revenue'!AM28)</f>
        <v>220.5</v>
      </c>
    </row>
    <row r="29" spans="1:40" x14ac:dyDescent="0.3">
      <c r="A29" t="s">
        <v>13</v>
      </c>
      <c r="E29" s="94">
        <f>IF(MOD(E$3,12)=4,MAX(D29*(1+Assumptions!$F$14),Assumptions!$F13),'Monthly Revenue'!D29)</f>
        <v>0</v>
      </c>
      <c r="F29" s="94">
        <f>IF(MOD(F$3,12)=4,MAX(E29*(1+Assumptions!$F$14),Assumptions!$F13),'Monthly Revenue'!E29)</f>
        <v>0</v>
      </c>
      <c r="G29" s="94">
        <f>IF(MOD(G$3,12)=4,MAX(F29*(1+Assumptions!$F$14),Assumptions!$F13),'Monthly Revenue'!F29)</f>
        <v>0</v>
      </c>
      <c r="H29" s="94">
        <f>IF(MOD(H$3,12)=4,MAX(G29*(1+Assumptions!$F$14),Assumptions!$F13),'Monthly Revenue'!G29)</f>
        <v>1000</v>
      </c>
      <c r="I29" s="94">
        <f>IF(MOD(I$3,12)=4,MAX(H29*(1+Assumptions!$F$14),Assumptions!$F13),'Monthly Revenue'!H29)</f>
        <v>1000</v>
      </c>
      <c r="J29" s="94">
        <f>IF(MOD(J$3,12)=4,MAX(I29*(1+Assumptions!$F$14),Assumptions!$F13),'Monthly Revenue'!I29)</f>
        <v>1000</v>
      </c>
      <c r="K29" s="94">
        <f>IF(MOD(K$3,12)=4,MAX(J29*(1+Assumptions!$F$14),Assumptions!$F13),'Monthly Revenue'!J29)</f>
        <v>1000</v>
      </c>
      <c r="L29" s="94">
        <f>IF(MOD(L$3,12)=4,MAX(K29*(1+Assumptions!$F$14),Assumptions!$F13),'Monthly Revenue'!K29)</f>
        <v>1000</v>
      </c>
      <c r="M29" s="94">
        <f>IF(MOD(M$3,12)=4,MAX(L29*(1+Assumptions!$F$14),Assumptions!$F13),'Monthly Revenue'!L29)</f>
        <v>1000</v>
      </c>
      <c r="N29" s="94">
        <f>IF(MOD(N$3,12)=4,MAX(M29*(1+Assumptions!$F$14),Assumptions!$F13),'Monthly Revenue'!M29)</f>
        <v>1000</v>
      </c>
      <c r="O29" s="94">
        <f>IF(MOD(O$3,12)=4,MAX(N29*(1+Assumptions!$F$14),Assumptions!$F13),'Monthly Revenue'!N29)</f>
        <v>1000</v>
      </c>
      <c r="P29" s="94">
        <f>IF(MOD(P$3,12)=4,MAX(O29*(1+Assumptions!$F$14),Assumptions!$F13),'Monthly Revenue'!O29)</f>
        <v>1000</v>
      </c>
      <c r="Q29" s="94">
        <f>IF(MOD(Q$3,12)=4,MAX(P29*(1+Assumptions!$F$14),Assumptions!$F13),'Monthly Revenue'!P29)</f>
        <v>1000</v>
      </c>
      <c r="R29" s="94">
        <f>IF(MOD(R$3,12)=4,MAX(Q29*(1+Assumptions!$F$14),Assumptions!$F13),'Monthly Revenue'!Q29)</f>
        <v>1000</v>
      </c>
      <c r="S29" s="94">
        <f>IF(MOD(S$3,12)=4,MAX(R29*(1+Assumptions!$F$14),Assumptions!$F13),'Monthly Revenue'!R29)</f>
        <v>1000</v>
      </c>
      <c r="T29" s="94">
        <f>IF(MOD(T$3,12)=4,MAX(S29*(1+Assumptions!$F$14),Assumptions!$F13),'Monthly Revenue'!S29)</f>
        <v>1050</v>
      </c>
      <c r="U29" s="94">
        <f>IF(MOD(U$3,12)=4,MAX(T29*(1+Assumptions!$F$14),Assumptions!$F13),'Monthly Revenue'!T29)</f>
        <v>1050</v>
      </c>
      <c r="V29" s="94">
        <f>IF(MOD(V$3,12)=4,MAX(U29*(1+Assumptions!$F$14),Assumptions!$F13),'Monthly Revenue'!U29)</f>
        <v>1050</v>
      </c>
      <c r="W29" s="94">
        <f>IF(MOD(W$3,12)=4,MAX(V29*(1+Assumptions!$F$14),Assumptions!$F13),'Monthly Revenue'!V29)</f>
        <v>1050</v>
      </c>
      <c r="X29" s="94">
        <f>IF(MOD(X$3,12)=4,MAX(W29*(1+Assumptions!$F$14),Assumptions!$F13),'Monthly Revenue'!W29)</f>
        <v>1050</v>
      </c>
      <c r="Y29" s="94">
        <f>IF(MOD(Y$3,12)=4,MAX(X29*(1+Assumptions!$F$14),Assumptions!$F13),'Monthly Revenue'!X29)</f>
        <v>1050</v>
      </c>
      <c r="Z29" s="94">
        <f>IF(MOD(Z$3,12)=4,MAX(Y29*(1+Assumptions!$F$14),Assumptions!$F13),'Monthly Revenue'!Y29)</f>
        <v>1050</v>
      </c>
      <c r="AA29" s="94">
        <f>IF(MOD(AA$3,12)=4,MAX(Z29*(1+Assumptions!$F$14),Assumptions!$F13),'Monthly Revenue'!Z29)</f>
        <v>1050</v>
      </c>
      <c r="AB29" s="94">
        <f>IF(MOD(AB$3,12)=4,MAX(AA29*(1+Assumptions!$F$14),Assumptions!$F13),'Monthly Revenue'!AA29)</f>
        <v>1050</v>
      </c>
      <c r="AC29" s="94">
        <f>IF(MOD(AC$3,12)=4,MAX(AB29*(1+Assumptions!$F$14),Assumptions!$F13),'Monthly Revenue'!AB29)</f>
        <v>1050</v>
      </c>
      <c r="AD29" s="94">
        <f>IF(MOD(AD$3,12)=4,MAX(AC29*(1+Assumptions!$F$14),Assumptions!$F13),'Monthly Revenue'!AC29)</f>
        <v>1050</v>
      </c>
      <c r="AE29" s="94">
        <f>IF(MOD(AE$3,12)=4,MAX(AD29*(1+Assumptions!$F$14),Assumptions!$F13),'Monthly Revenue'!AD29)</f>
        <v>1050</v>
      </c>
      <c r="AF29" s="94">
        <f>IF(MOD(AF$3,12)=4,MAX(AE29*(1+Assumptions!$F$14),Assumptions!$F13),'Monthly Revenue'!AE29)</f>
        <v>1102.5</v>
      </c>
      <c r="AG29" s="94">
        <f>IF(MOD(AG$3,12)=4,MAX(AF29*(1+Assumptions!$F$14),Assumptions!$F13),'Monthly Revenue'!AF29)</f>
        <v>1102.5</v>
      </c>
      <c r="AH29" s="94">
        <f>IF(MOD(AH$3,12)=4,MAX(AG29*(1+Assumptions!$F$14),Assumptions!$F13),'Monthly Revenue'!AG29)</f>
        <v>1102.5</v>
      </c>
      <c r="AI29" s="94">
        <f>IF(MOD(AI$3,12)=4,MAX(AH29*(1+Assumptions!$F$14),Assumptions!$F13),'Monthly Revenue'!AH29)</f>
        <v>1102.5</v>
      </c>
      <c r="AJ29" s="94">
        <f>IF(MOD(AJ$3,12)=4,MAX(AI29*(1+Assumptions!$F$14),Assumptions!$F13),'Monthly Revenue'!AI29)</f>
        <v>1102.5</v>
      </c>
      <c r="AK29" s="94">
        <f>IF(MOD(AK$3,12)=4,MAX(AJ29*(1+Assumptions!$F$14),Assumptions!$F13),'Monthly Revenue'!AJ29)</f>
        <v>1102.5</v>
      </c>
      <c r="AL29" s="94">
        <f>IF(MOD(AL$3,12)=4,MAX(AK29*(1+Assumptions!$F$14),Assumptions!$F13),'Monthly Revenue'!AK29)</f>
        <v>1102.5</v>
      </c>
      <c r="AM29" s="94">
        <f>IF(MOD(AM$3,12)=4,MAX(AL29*(1+Assumptions!$F$14),Assumptions!$F13),'Monthly Revenue'!AL29)</f>
        <v>1102.5</v>
      </c>
      <c r="AN29" s="94">
        <f>IF(MOD(AN$3,12)=4,MAX(AM29*(1+Assumptions!$F$14),Assumptions!$F13),'Monthly Revenue'!AM29)</f>
        <v>1102.5</v>
      </c>
    </row>
    <row r="30" spans="1:40" x14ac:dyDescent="0.3">
      <c r="A30" s="83" t="s">
        <v>39</v>
      </c>
      <c r="E30" s="99">
        <f>SUM(E27:E29)</f>
        <v>0</v>
      </c>
      <c r="F30" s="99">
        <f t="shared" ref="F30:AN30" si="5">SUM(F27:F29)</f>
        <v>0</v>
      </c>
      <c r="G30" s="99">
        <f t="shared" si="5"/>
        <v>0</v>
      </c>
      <c r="H30" s="99">
        <f t="shared" si="5"/>
        <v>1600</v>
      </c>
      <c r="I30" s="99">
        <f t="shared" si="5"/>
        <v>1600</v>
      </c>
      <c r="J30" s="99">
        <f t="shared" si="5"/>
        <v>1600</v>
      </c>
      <c r="K30" s="99">
        <f t="shared" si="5"/>
        <v>1600</v>
      </c>
      <c r="L30" s="99">
        <f t="shared" si="5"/>
        <v>1600</v>
      </c>
      <c r="M30" s="99">
        <f t="shared" si="5"/>
        <v>1600</v>
      </c>
      <c r="N30" s="99">
        <f t="shared" si="5"/>
        <v>1600</v>
      </c>
      <c r="O30" s="99">
        <f t="shared" si="5"/>
        <v>1600</v>
      </c>
      <c r="P30" s="99">
        <f t="shared" si="5"/>
        <v>1600</v>
      </c>
      <c r="Q30" s="99">
        <f t="shared" si="5"/>
        <v>1600</v>
      </c>
      <c r="R30" s="99">
        <f t="shared" si="5"/>
        <v>1600</v>
      </c>
      <c r="S30" s="99">
        <f t="shared" si="5"/>
        <v>1600</v>
      </c>
      <c r="T30" s="99">
        <f t="shared" si="5"/>
        <v>1680</v>
      </c>
      <c r="U30" s="99">
        <f t="shared" si="5"/>
        <v>1680</v>
      </c>
      <c r="V30" s="99">
        <f t="shared" si="5"/>
        <v>1680</v>
      </c>
      <c r="W30" s="99">
        <f t="shared" si="5"/>
        <v>1680</v>
      </c>
      <c r="X30" s="99">
        <f t="shared" si="5"/>
        <v>1680</v>
      </c>
      <c r="Y30" s="99">
        <f t="shared" si="5"/>
        <v>1680</v>
      </c>
      <c r="Z30" s="99">
        <f t="shared" si="5"/>
        <v>1680</v>
      </c>
      <c r="AA30" s="99">
        <f t="shared" si="5"/>
        <v>1680</v>
      </c>
      <c r="AB30" s="99">
        <f t="shared" si="5"/>
        <v>1680</v>
      </c>
      <c r="AC30" s="99">
        <f t="shared" si="5"/>
        <v>1680</v>
      </c>
      <c r="AD30" s="99">
        <f t="shared" si="5"/>
        <v>1680</v>
      </c>
      <c r="AE30" s="99">
        <f t="shared" si="5"/>
        <v>1680</v>
      </c>
      <c r="AF30" s="99">
        <f t="shared" si="5"/>
        <v>1764</v>
      </c>
      <c r="AG30" s="99">
        <f t="shared" si="5"/>
        <v>1764</v>
      </c>
      <c r="AH30" s="99">
        <f t="shared" si="5"/>
        <v>1764</v>
      </c>
      <c r="AI30" s="99">
        <f t="shared" si="5"/>
        <v>1764</v>
      </c>
      <c r="AJ30" s="99">
        <f t="shared" si="5"/>
        <v>1764</v>
      </c>
      <c r="AK30" s="99">
        <f t="shared" si="5"/>
        <v>1764</v>
      </c>
      <c r="AL30" s="99">
        <f t="shared" si="5"/>
        <v>1764</v>
      </c>
      <c r="AM30" s="99">
        <f t="shared" si="5"/>
        <v>1764</v>
      </c>
      <c r="AN30" s="99">
        <f t="shared" si="5"/>
        <v>1764</v>
      </c>
    </row>
    <row r="32" spans="1:40" x14ac:dyDescent="0.3">
      <c r="A32" s="83" t="s">
        <v>109</v>
      </c>
    </row>
    <row r="33" spans="1:40" x14ac:dyDescent="0.3">
      <c r="A33" s="83" t="s">
        <v>108</v>
      </c>
    </row>
    <row r="34" spans="1:40" x14ac:dyDescent="0.3">
      <c r="A34" t="s">
        <v>11</v>
      </c>
      <c r="E34" s="94">
        <f>IF(MOD(E$3,12)=4,MAX(D34*(1+Assumptions!$C$14),Assumptions!$C11),'Monthly Revenue'!D34)</f>
        <v>0</v>
      </c>
      <c r="F34" s="94">
        <f>IF(MOD(F$3,12)=4,MAX(E34*(1+Assumptions!$C$14),Assumptions!$C11),'Monthly Revenue'!E34)</f>
        <v>0</v>
      </c>
      <c r="G34" s="94">
        <f>IF(MOD(G$3,12)=4,MAX(F34*(1+Assumptions!$C$14),Assumptions!$C11),'Monthly Revenue'!F34)</f>
        <v>0</v>
      </c>
      <c r="H34" s="94">
        <f>IF(MOD(H$3,12)=4,MAX(G34*(1+Assumptions!$C$14),Assumptions!$C11),'Monthly Revenue'!G34)</f>
        <v>500</v>
      </c>
      <c r="I34" s="94">
        <f>IF(MOD(I$3,12)=4,MAX(H34*(1+Assumptions!$C$14),Assumptions!$C11),'Monthly Revenue'!H34)</f>
        <v>500</v>
      </c>
      <c r="J34" s="94">
        <f>IF(MOD(J$3,12)=4,MAX(I34*(1+Assumptions!$C$14),Assumptions!$C11),'Monthly Revenue'!I34)</f>
        <v>500</v>
      </c>
      <c r="K34" s="94">
        <f>IF(MOD(K$3,12)=4,MAX(J34*(1+Assumptions!$C$14),Assumptions!$C11),'Monthly Revenue'!J34)</f>
        <v>500</v>
      </c>
      <c r="L34" s="94">
        <f>IF(MOD(L$3,12)=4,MAX(K34*(1+Assumptions!$C$14),Assumptions!$C11),'Monthly Revenue'!K34)</f>
        <v>500</v>
      </c>
      <c r="M34" s="94">
        <f>IF(MOD(M$3,12)=4,MAX(L34*(1+Assumptions!$C$14),Assumptions!$C11),'Monthly Revenue'!L34)</f>
        <v>500</v>
      </c>
      <c r="N34" s="94">
        <f>IF(MOD(N$3,12)=4,MAX(M34*(1+Assumptions!$C$14),Assumptions!$C11),'Monthly Revenue'!M34)</f>
        <v>500</v>
      </c>
      <c r="O34" s="94">
        <f>IF(MOD(O$3,12)=4,MAX(N34*(1+Assumptions!$C$14),Assumptions!$C11),'Monthly Revenue'!N34)</f>
        <v>500</v>
      </c>
      <c r="P34" s="94">
        <f>IF(MOD(P$3,12)=4,MAX(O34*(1+Assumptions!$C$14),Assumptions!$C11),'Monthly Revenue'!O34)</f>
        <v>500</v>
      </c>
      <c r="Q34" s="94">
        <f>IF(MOD(Q$3,12)=4,MAX(P34*(1+Assumptions!$C$14),Assumptions!$C11),'Monthly Revenue'!P34)</f>
        <v>500</v>
      </c>
      <c r="R34" s="94">
        <f>IF(MOD(R$3,12)=4,MAX(Q34*(1+Assumptions!$C$14),Assumptions!$C11),'Monthly Revenue'!Q34)</f>
        <v>500</v>
      </c>
      <c r="S34" s="94">
        <f>IF(MOD(S$3,12)=4,MAX(R34*(1+Assumptions!$C$14),Assumptions!$C11),'Monthly Revenue'!R34)</f>
        <v>500</v>
      </c>
      <c r="T34" s="94">
        <f>IF(MOD(T$3,12)=4,MAX(S34*(1+Assumptions!$C$14),Assumptions!$C11),'Monthly Revenue'!S34)</f>
        <v>525</v>
      </c>
      <c r="U34" s="94">
        <f>IF(MOD(U$3,12)=4,MAX(T34*(1+Assumptions!$C$14),Assumptions!$C11),'Monthly Revenue'!T34)</f>
        <v>525</v>
      </c>
      <c r="V34" s="94">
        <f>IF(MOD(V$3,12)=4,MAX(U34*(1+Assumptions!$C$14),Assumptions!$C11),'Monthly Revenue'!U34)</f>
        <v>525</v>
      </c>
      <c r="W34" s="94">
        <f>IF(MOD(W$3,12)=4,MAX(V34*(1+Assumptions!$C$14),Assumptions!$C11),'Monthly Revenue'!V34)</f>
        <v>525</v>
      </c>
      <c r="X34" s="94">
        <f>IF(MOD(X$3,12)=4,MAX(W34*(1+Assumptions!$C$14),Assumptions!$C11),'Monthly Revenue'!W34)</f>
        <v>525</v>
      </c>
      <c r="Y34" s="94">
        <f>IF(MOD(Y$3,12)=4,MAX(X34*(1+Assumptions!$C$14),Assumptions!$C11),'Monthly Revenue'!X34)</f>
        <v>525</v>
      </c>
      <c r="Z34" s="94">
        <f>IF(MOD(Z$3,12)=4,MAX(Y34*(1+Assumptions!$C$14),Assumptions!$C11),'Monthly Revenue'!Y34)</f>
        <v>525</v>
      </c>
      <c r="AA34" s="94">
        <f>IF(MOD(AA$3,12)=4,MAX(Z34*(1+Assumptions!$C$14),Assumptions!$C11),'Monthly Revenue'!Z34)</f>
        <v>525</v>
      </c>
      <c r="AB34" s="94">
        <f>IF(MOD(AB$3,12)=4,MAX(AA34*(1+Assumptions!$C$14),Assumptions!$C11),'Monthly Revenue'!AA34)</f>
        <v>525</v>
      </c>
      <c r="AC34" s="94">
        <f>IF(MOD(AC$3,12)=4,MAX(AB34*(1+Assumptions!$C$14),Assumptions!$C11),'Monthly Revenue'!AB34)</f>
        <v>525</v>
      </c>
      <c r="AD34" s="94">
        <f>IF(MOD(AD$3,12)=4,MAX(AC34*(1+Assumptions!$C$14),Assumptions!$C11),'Monthly Revenue'!AC34)</f>
        <v>525</v>
      </c>
      <c r="AE34" s="94">
        <f>IF(MOD(AE$3,12)=4,MAX(AD34*(1+Assumptions!$C$14),Assumptions!$C11),'Monthly Revenue'!AD34)</f>
        <v>525</v>
      </c>
      <c r="AF34" s="94">
        <f>IF(MOD(AF$3,12)=4,MAX(AE34*(1+Assumptions!$C$14),Assumptions!$C11),'Monthly Revenue'!AE34)</f>
        <v>551.25</v>
      </c>
      <c r="AG34" s="94">
        <f>IF(MOD(AG$3,12)=4,MAX(AF34*(1+Assumptions!$C$14),Assumptions!$C11),'Monthly Revenue'!AF34)</f>
        <v>551.25</v>
      </c>
      <c r="AH34" s="94">
        <f>IF(MOD(AH$3,12)=4,MAX(AG34*(1+Assumptions!$C$14),Assumptions!$C11),'Monthly Revenue'!AG34)</f>
        <v>551.25</v>
      </c>
      <c r="AI34" s="94">
        <f>IF(MOD(AI$3,12)=4,MAX(AH34*(1+Assumptions!$C$14),Assumptions!$C11),'Monthly Revenue'!AH34)</f>
        <v>551.25</v>
      </c>
      <c r="AJ34" s="94">
        <f>IF(MOD(AJ$3,12)=4,MAX(AI34*(1+Assumptions!$C$14),Assumptions!$C11),'Monthly Revenue'!AI34)</f>
        <v>551.25</v>
      </c>
      <c r="AK34" s="94">
        <f>IF(MOD(AK$3,12)=4,MAX(AJ34*(1+Assumptions!$C$14),Assumptions!$C11),'Monthly Revenue'!AJ34)</f>
        <v>551.25</v>
      </c>
      <c r="AL34" s="94">
        <f>IF(MOD(AL$3,12)=4,MAX(AK34*(1+Assumptions!$C$14),Assumptions!$C11),'Monthly Revenue'!AK34)</f>
        <v>551.25</v>
      </c>
      <c r="AM34" s="94">
        <f>IF(MOD(AM$3,12)=4,MAX(AL34*(1+Assumptions!$C$14),Assumptions!$C11),'Monthly Revenue'!AL34)</f>
        <v>551.25</v>
      </c>
      <c r="AN34" s="94">
        <f>IF(MOD(AN$3,12)=4,MAX(AM34*(1+Assumptions!$C$14),Assumptions!$C11),'Monthly Revenue'!AM34)</f>
        <v>551.25</v>
      </c>
    </row>
    <row r="35" spans="1:40" x14ac:dyDescent="0.3">
      <c r="A35" t="s">
        <v>112</v>
      </c>
      <c r="E35" s="94">
        <f>IF(MOD(E$3,12)=4,MAX(D35*(1+Assumptions!$C$14),Assumptions!$C12),'Monthly Revenue'!D35)</f>
        <v>0</v>
      </c>
      <c r="F35" s="94">
        <f>IF(MOD(F$3,12)=4,MAX(E35*(1+Assumptions!$C$14),Assumptions!$C12),'Monthly Revenue'!E35)</f>
        <v>0</v>
      </c>
      <c r="G35" s="94">
        <f>IF(MOD(G$3,12)=4,MAX(F35*(1+Assumptions!$C$14),Assumptions!$C12),'Monthly Revenue'!F35)</f>
        <v>0</v>
      </c>
      <c r="H35" s="94">
        <f>IF(MOD(H$3,12)=4,MAX(G35*(1+Assumptions!$C$14),Assumptions!$C12),'Monthly Revenue'!G35)</f>
        <v>200</v>
      </c>
      <c r="I35" s="94">
        <f>IF(MOD(I$3,12)=4,MAX(H35*(1+Assumptions!$C$14),Assumptions!$C12),'Monthly Revenue'!H35)</f>
        <v>200</v>
      </c>
      <c r="J35" s="94">
        <f>IF(MOD(J$3,12)=4,MAX(I35*(1+Assumptions!$C$14),Assumptions!$C12),'Monthly Revenue'!I35)</f>
        <v>200</v>
      </c>
      <c r="K35" s="94">
        <f>IF(MOD(K$3,12)=4,MAX(J35*(1+Assumptions!$C$14),Assumptions!$C12),'Monthly Revenue'!J35)</f>
        <v>200</v>
      </c>
      <c r="L35" s="94">
        <f>IF(MOD(L$3,12)=4,MAX(K35*(1+Assumptions!$C$14),Assumptions!$C12),'Monthly Revenue'!K35)</f>
        <v>200</v>
      </c>
      <c r="M35" s="94">
        <f>IF(MOD(M$3,12)=4,MAX(L35*(1+Assumptions!$C$14),Assumptions!$C12),'Monthly Revenue'!L35)</f>
        <v>200</v>
      </c>
      <c r="N35" s="94">
        <f>IF(MOD(N$3,12)=4,MAX(M35*(1+Assumptions!$C$14),Assumptions!$C12),'Monthly Revenue'!M35)</f>
        <v>200</v>
      </c>
      <c r="O35" s="94">
        <f>IF(MOD(O$3,12)=4,MAX(N35*(1+Assumptions!$C$14),Assumptions!$C12),'Monthly Revenue'!N35)</f>
        <v>200</v>
      </c>
      <c r="P35" s="94">
        <f>IF(MOD(P$3,12)=4,MAX(O35*(1+Assumptions!$C$14),Assumptions!$C12),'Monthly Revenue'!O35)</f>
        <v>200</v>
      </c>
      <c r="Q35" s="94">
        <f>IF(MOD(Q$3,12)=4,MAX(P35*(1+Assumptions!$C$14),Assumptions!$C12),'Monthly Revenue'!P35)</f>
        <v>200</v>
      </c>
      <c r="R35" s="94">
        <f>IF(MOD(R$3,12)=4,MAX(Q35*(1+Assumptions!$C$14),Assumptions!$C12),'Monthly Revenue'!Q35)</f>
        <v>200</v>
      </c>
      <c r="S35" s="94">
        <f>IF(MOD(S$3,12)=4,MAX(R35*(1+Assumptions!$C$14),Assumptions!$C12),'Monthly Revenue'!R35)</f>
        <v>200</v>
      </c>
      <c r="T35" s="94">
        <f>IF(MOD(T$3,12)=4,MAX(S35*(1+Assumptions!$C$14),Assumptions!$C12),'Monthly Revenue'!S35)</f>
        <v>210</v>
      </c>
      <c r="U35" s="94">
        <f>IF(MOD(U$3,12)=4,MAX(T35*(1+Assumptions!$C$14),Assumptions!$C12),'Monthly Revenue'!T35)</f>
        <v>210</v>
      </c>
      <c r="V35" s="94">
        <f>IF(MOD(V$3,12)=4,MAX(U35*(1+Assumptions!$C$14),Assumptions!$C12),'Monthly Revenue'!U35)</f>
        <v>210</v>
      </c>
      <c r="W35" s="94">
        <f>IF(MOD(W$3,12)=4,MAX(V35*(1+Assumptions!$C$14),Assumptions!$C12),'Monthly Revenue'!V35)</f>
        <v>210</v>
      </c>
      <c r="X35" s="94">
        <f>IF(MOD(X$3,12)=4,MAX(W35*(1+Assumptions!$C$14),Assumptions!$C12),'Monthly Revenue'!W35)</f>
        <v>210</v>
      </c>
      <c r="Y35" s="94">
        <f>IF(MOD(Y$3,12)=4,MAX(X35*(1+Assumptions!$C$14),Assumptions!$C12),'Monthly Revenue'!X35)</f>
        <v>210</v>
      </c>
      <c r="Z35" s="94">
        <f>IF(MOD(Z$3,12)=4,MAX(Y35*(1+Assumptions!$C$14),Assumptions!$C12),'Monthly Revenue'!Y35)</f>
        <v>210</v>
      </c>
      <c r="AA35" s="94">
        <f>IF(MOD(AA$3,12)=4,MAX(Z35*(1+Assumptions!$C$14),Assumptions!$C12),'Monthly Revenue'!Z35)</f>
        <v>210</v>
      </c>
      <c r="AB35" s="94">
        <f>IF(MOD(AB$3,12)=4,MAX(AA35*(1+Assumptions!$C$14),Assumptions!$C12),'Monthly Revenue'!AA35)</f>
        <v>210</v>
      </c>
      <c r="AC35" s="94">
        <f>IF(MOD(AC$3,12)=4,MAX(AB35*(1+Assumptions!$C$14),Assumptions!$C12),'Monthly Revenue'!AB35)</f>
        <v>210</v>
      </c>
      <c r="AD35" s="94">
        <f>IF(MOD(AD$3,12)=4,MAX(AC35*(1+Assumptions!$C$14),Assumptions!$C12),'Monthly Revenue'!AC35)</f>
        <v>210</v>
      </c>
      <c r="AE35" s="94">
        <f>IF(MOD(AE$3,12)=4,MAX(AD35*(1+Assumptions!$C$14),Assumptions!$C12),'Monthly Revenue'!AD35)</f>
        <v>210</v>
      </c>
      <c r="AF35" s="94">
        <f>IF(MOD(AF$3,12)=4,MAX(AE35*(1+Assumptions!$C$14),Assumptions!$C12),'Monthly Revenue'!AE35)</f>
        <v>220.5</v>
      </c>
      <c r="AG35" s="94">
        <f>IF(MOD(AG$3,12)=4,MAX(AF35*(1+Assumptions!$C$14),Assumptions!$C12),'Monthly Revenue'!AF35)</f>
        <v>220.5</v>
      </c>
      <c r="AH35" s="94">
        <f>IF(MOD(AH$3,12)=4,MAX(AG35*(1+Assumptions!$C$14),Assumptions!$C12),'Monthly Revenue'!AG35)</f>
        <v>220.5</v>
      </c>
      <c r="AI35" s="94">
        <f>IF(MOD(AI$3,12)=4,MAX(AH35*(1+Assumptions!$C$14),Assumptions!$C12),'Monthly Revenue'!AH35)</f>
        <v>220.5</v>
      </c>
      <c r="AJ35" s="94">
        <f>IF(MOD(AJ$3,12)=4,MAX(AI35*(1+Assumptions!$C$14),Assumptions!$C12),'Monthly Revenue'!AI35)</f>
        <v>220.5</v>
      </c>
      <c r="AK35" s="94">
        <f>IF(MOD(AK$3,12)=4,MAX(AJ35*(1+Assumptions!$C$14),Assumptions!$C12),'Monthly Revenue'!AJ35)</f>
        <v>220.5</v>
      </c>
      <c r="AL35" s="94">
        <f>IF(MOD(AL$3,12)=4,MAX(AK35*(1+Assumptions!$C$14),Assumptions!$C12),'Monthly Revenue'!AK35)</f>
        <v>220.5</v>
      </c>
      <c r="AM35" s="94">
        <f>IF(MOD(AM$3,12)=4,MAX(AL35*(1+Assumptions!$C$14),Assumptions!$C12),'Monthly Revenue'!AL35)</f>
        <v>220.5</v>
      </c>
      <c r="AN35" s="94">
        <f>IF(MOD(AN$3,12)=4,MAX(AM35*(1+Assumptions!$C$14),Assumptions!$C12),'Monthly Revenue'!AM35)</f>
        <v>220.5</v>
      </c>
    </row>
    <row r="36" spans="1:40" x14ac:dyDescent="0.3">
      <c r="A36" t="s">
        <v>13</v>
      </c>
      <c r="E36" s="94">
        <f>IF(MOD(E$3,12)=4,MAX(D36*(1+Assumptions!$C$14),Assumptions!$C13),'Monthly Revenue'!D36)</f>
        <v>0</v>
      </c>
      <c r="F36" s="94">
        <f>IF(MOD(F$3,12)=4,MAX(E36*(1+Assumptions!$C$14),Assumptions!$C13),'Monthly Revenue'!E36)</f>
        <v>0</v>
      </c>
      <c r="G36" s="94">
        <f>IF(MOD(G$3,12)=4,MAX(F36*(1+Assumptions!$C$14),Assumptions!$C13),'Monthly Revenue'!F36)</f>
        <v>0</v>
      </c>
      <c r="H36" s="94">
        <f>IF(MOD(H$3,12)=4,MAX(G36*(1+Assumptions!$C$14),Assumptions!$C13),'Monthly Revenue'!G36)</f>
        <v>1000</v>
      </c>
      <c r="I36" s="94">
        <f>IF(MOD(I$3,12)=4,MAX(H36*(1+Assumptions!$C$14),Assumptions!$C13),'Monthly Revenue'!H36)</f>
        <v>1000</v>
      </c>
      <c r="J36" s="94">
        <f>IF(MOD(J$3,12)=4,MAX(I36*(1+Assumptions!$C$14),Assumptions!$C13),'Monthly Revenue'!I36)</f>
        <v>1000</v>
      </c>
      <c r="K36" s="94">
        <f>IF(MOD(K$3,12)=4,MAX(J36*(1+Assumptions!$C$14),Assumptions!$C13),'Monthly Revenue'!J36)</f>
        <v>1000</v>
      </c>
      <c r="L36" s="94">
        <f>IF(MOD(L$3,12)=4,MAX(K36*(1+Assumptions!$C$14),Assumptions!$C13),'Monthly Revenue'!K36)</f>
        <v>1000</v>
      </c>
      <c r="M36" s="94">
        <f>IF(MOD(M$3,12)=4,MAX(L36*(1+Assumptions!$C$14),Assumptions!$C13),'Monthly Revenue'!L36)</f>
        <v>1000</v>
      </c>
      <c r="N36" s="94">
        <f>IF(MOD(N$3,12)=4,MAX(M36*(1+Assumptions!$C$14),Assumptions!$C13),'Monthly Revenue'!M36)</f>
        <v>1000</v>
      </c>
      <c r="O36" s="94">
        <f>IF(MOD(O$3,12)=4,MAX(N36*(1+Assumptions!$C$14),Assumptions!$C13),'Monthly Revenue'!N36)</f>
        <v>1000</v>
      </c>
      <c r="P36" s="94">
        <f>IF(MOD(P$3,12)=4,MAX(O36*(1+Assumptions!$C$14),Assumptions!$C13),'Monthly Revenue'!O36)</f>
        <v>1000</v>
      </c>
      <c r="Q36" s="94">
        <f>IF(MOD(Q$3,12)=4,MAX(P36*(1+Assumptions!$C$14),Assumptions!$C13),'Monthly Revenue'!P36)</f>
        <v>1000</v>
      </c>
      <c r="R36" s="94">
        <f>IF(MOD(R$3,12)=4,MAX(Q36*(1+Assumptions!$C$14),Assumptions!$C13),'Monthly Revenue'!Q36)</f>
        <v>1000</v>
      </c>
      <c r="S36" s="94">
        <f>IF(MOD(S$3,12)=4,MAX(R36*(1+Assumptions!$C$14),Assumptions!$C13),'Monthly Revenue'!R36)</f>
        <v>1000</v>
      </c>
      <c r="T36" s="94">
        <f>IF(MOD(T$3,12)=4,MAX(S36*(1+Assumptions!$C$14),Assumptions!$C13),'Monthly Revenue'!S36)</f>
        <v>1050</v>
      </c>
      <c r="U36" s="94">
        <f>IF(MOD(U$3,12)=4,MAX(T36*(1+Assumptions!$C$14),Assumptions!$C13),'Monthly Revenue'!T36)</f>
        <v>1050</v>
      </c>
      <c r="V36" s="94">
        <f>IF(MOD(V$3,12)=4,MAX(U36*(1+Assumptions!$C$14),Assumptions!$C13),'Monthly Revenue'!U36)</f>
        <v>1050</v>
      </c>
      <c r="W36" s="94">
        <f>IF(MOD(W$3,12)=4,MAX(V36*(1+Assumptions!$C$14),Assumptions!$C13),'Monthly Revenue'!V36)</f>
        <v>1050</v>
      </c>
      <c r="X36" s="94">
        <f>IF(MOD(X$3,12)=4,MAX(W36*(1+Assumptions!$C$14),Assumptions!$C13),'Monthly Revenue'!W36)</f>
        <v>1050</v>
      </c>
      <c r="Y36" s="94">
        <f>IF(MOD(Y$3,12)=4,MAX(X36*(1+Assumptions!$C$14),Assumptions!$C13),'Monthly Revenue'!X36)</f>
        <v>1050</v>
      </c>
      <c r="Z36" s="94">
        <f>IF(MOD(Z$3,12)=4,MAX(Y36*(1+Assumptions!$C$14),Assumptions!$C13),'Monthly Revenue'!Y36)</f>
        <v>1050</v>
      </c>
      <c r="AA36" s="94">
        <f>IF(MOD(AA$3,12)=4,MAX(Z36*(1+Assumptions!$C$14),Assumptions!$C13),'Monthly Revenue'!Z36)</f>
        <v>1050</v>
      </c>
      <c r="AB36" s="94">
        <f>IF(MOD(AB$3,12)=4,MAX(AA36*(1+Assumptions!$C$14),Assumptions!$C13),'Monthly Revenue'!AA36)</f>
        <v>1050</v>
      </c>
      <c r="AC36" s="94">
        <f>IF(MOD(AC$3,12)=4,MAX(AB36*(1+Assumptions!$C$14),Assumptions!$C13),'Monthly Revenue'!AB36)</f>
        <v>1050</v>
      </c>
      <c r="AD36" s="94">
        <f>IF(MOD(AD$3,12)=4,MAX(AC36*(1+Assumptions!$C$14),Assumptions!$C13),'Monthly Revenue'!AC36)</f>
        <v>1050</v>
      </c>
      <c r="AE36" s="94">
        <f>IF(MOD(AE$3,12)=4,MAX(AD36*(1+Assumptions!$C$14),Assumptions!$C13),'Monthly Revenue'!AD36)</f>
        <v>1050</v>
      </c>
      <c r="AF36" s="94">
        <f>IF(MOD(AF$3,12)=4,MAX(AE36*(1+Assumptions!$C$14),Assumptions!$C13),'Monthly Revenue'!AE36)</f>
        <v>1102.5</v>
      </c>
      <c r="AG36" s="94">
        <f>IF(MOD(AG$3,12)=4,MAX(AF36*(1+Assumptions!$C$14),Assumptions!$C13),'Monthly Revenue'!AF36)</f>
        <v>1102.5</v>
      </c>
      <c r="AH36" s="94">
        <f>IF(MOD(AH$3,12)=4,MAX(AG36*(1+Assumptions!$C$14),Assumptions!$C13),'Monthly Revenue'!AG36)</f>
        <v>1102.5</v>
      </c>
      <c r="AI36" s="94">
        <f>IF(MOD(AI$3,12)=4,MAX(AH36*(1+Assumptions!$C$14),Assumptions!$C13),'Monthly Revenue'!AH36)</f>
        <v>1102.5</v>
      </c>
      <c r="AJ36" s="94">
        <f>IF(MOD(AJ$3,12)=4,MAX(AI36*(1+Assumptions!$C$14),Assumptions!$C13),'Monthly Revenue'!AI36)</f>
        <v>1102.5</v>
      </c>
      <c r="AK36" s="94">
        <f>IF(MOD(AK$3,12)=4,MAX(AJ36*(1+Assumptions!$C$14),Assumptions!$C13),'Monthly Revenue'!AJ36)</f>
        <v>1102.5</v>
      </c>
      <c r="AL36" s="94">
        <f>IF(MOD(AL$3,12)=4,MAX(AK36*(1+Assumptions!$C$14),Assumptions!$C13),'Monthly Revenue'!AK36)</f>
        <v>1102.5</v>
      </c>
      <c r="AM36" s="94">
        <f>IF(MOD(AM$3,12)=4,MAX(AL36*(1+Assumptions!$C$14),Assumptions!$C13),'Monthly Revenue'!AL36)</f>
        <v>1102.5</v>
      </c>
      <c r="AN36" s="94">
        <f>IF(MOD(AN$3,12)=4,MAX(AM36*(1+Assumptions!$C$14),Assumptions!$C13),'Monthly Revenue'!AM36)</f>
        <v>1102.5</v>
      </c>
    </row>
    <row r="37" spans="1:40" x14ac:dyDescent="0.3">
      <c r="A37" s="83" t="s">
        <v>39</v>
      </c>
      <c r="E37" s="99">
        <f>SUM(E34:E36)</f>
        <v>0</v>
      </c>
      <c r="F37" s="99">
        <f t="shared" ref="F37:AN37" si="6">SUM(F34:F36)</f>
        <v>0</v>
      </c>
      <c r="G37" s="99">
        <f t="shared" si="6"/>
        <v>0</v>
      </c>
      <c r="H37" s="99">
        <f t="shared" si="6"/>
        <v>1700</v>
      </c>
      <c r="I37" s="99">
        <f t="shared" si="6"/>
        <v>1700</v>
      </c>
      <c r="J37" s="99">
        <f t="shared" si="6"/>
        <v>1700</v>
      </c>
      <c r="K37" s="99">
        <f t="shared" si="6"/>
        <v>1700</v>
      </c>
      <c r="L37" s="99">
        <f t="shared" si="6"/>
        <v>1700</v>
      </c>
      <c r="M37" s="99">
        <f t="shared" si="6"/>
        <v>1700</v>
      </c>
      <c r="N37" s="99">
        <f t="shared" si="6"/>
        <v>1700</v>
      </c>
      <c r="O37" s="99">
        <f t="shared" si="6"/>
        <v>1700</v>
      </c>
      <c r="P37" s="99">
        <f t="shared" si="6"/>
        <v>1700</v>
      </c>
      <c r="Q37" s="99">
        <f t="shared" si="6"/>
        <v>1700</v>
      </c>
      <c r="R37" s="99">
        <f t="shared" si="6"/>
        <v>1700</v>
      </c>
      <c r="S37" s="99">
        <f t="shared" si="6"/>
        <v>1700</v>
      </c>
      <c r="T37" s="99">
        <f t="shared" si="6"/>
        <v>1785</v>
      </c>
      <c r="U37" s="99">
        <f t="shared" si="6"/>
        <v>1785</v>
      </c>
      <c r="V37" s="99">
        <f t="shared" si="6"/>
        <v>1785</v>
      </c>
      <c r="W37" s="99">
        <f t="shared" si="6"/>
        <v>1785</v>
      </c>
      <c r="X37" s="99">
        <f t="shared" si="6"/>
        <v>1785</v>
      </c>
      <c r="Y37" s="99">
        <f t="shared" si="6"/>
        <v>1785</v>
      </c>
      <c r="Z37" s="99">
        <f t="shared" si="6"/>
        <v>1785</v>
      </c>
      <c r="AA37" s="99">
        <f t="shared" si="6"/>
        <v>1785</v>
      </c>
      <c r="AB37" s="99">
        <f t="shared" si="6"/>
        <v>1785</v>
      </c>
      <c r="AC37" s="99">
        <f t="shared" si="6"/>
        <v>1785</v>
      </c>
      <c r="AD37" s="99">
        <f t="shared" si="6"/>
        <v>1785</v>
      </c>
      <c r="AE37" s="99">
        <f t="shared" si="6"/>
        <v>1785</v>
      </c>
      <c r="AF37" s="99">
        <f t="shared" si="6"/>
        <v>1874.25</v>
      </c>
      <c r="AG37" s="99">
        <f t="shared" si="6"/>
        <v>1874.25</v>
      </c>
      <c r="AH37" s="99">
        <f t="shared" si="6"/>
        <v>1874.25</v>
      </c>
      <c r="AI37" s="99">
        <f t="shared" si="6"/>
        <v>1874.25</v>
      </c>
      <c r="AJ37" s="99">
        <f t="shared" si="6"/>
        <v>1874.25</v>
      </c>
      <c r="AK37" s="99">
        <f t="shared" si="6"/>
        <v>1874.25</v>
      </c>
      <c r="AL37" s="99">
        <f t="shared" si="6"/>
        <v>1874.25</v>
      </c>
      <c r="AM37" s="99">
        <f t="shared" si="6"/>
        <v>1874.25</v>
      </c>
      <c r="AN37" s="99">
        <f t="shared" si="6"/>
        <v>1874.25</v>
      </c>
    </row>
    <row r="39" spans="1:40" x14ac:dyDescent="0.3">
      <c r="A39" s="83" t="s">
        <v>9</v>
      </c>
    </row>
    <row r="40" spans="1:40" x14ac:dyDescent="0.3">
      <c r="A40" t="s">
        <v>11</v>
      </c>
      <c r="E40" s="94">
        <f>IF(MOD(E$3,12)=4,MAX(D40*(1+Assumptions!$G$14),Assumptions!$G11),'Monthly Revenue'!D40)</f>
        <v>0</v>
      </c>
      <c r="F40" s="94">
        <f>IF(MOD(F$3,12)=4,MAX(E40*(1+Assumptions!$G$14),Assumptions!$G11),'Monthly Revenue'!E40)</f>
        <v>0</v>
      </c>
      <c r="G40" s="94">
        <f>IF(MOD(G$3,12)=4,MAX(F40*(1+Assumptions!$G$14),Assumptions!$G11),'Monthly Revenue'!F40)</f>
        <v>0</v>
      </c>
      <c r="H40" s="94">
        <f>IF(MOD(H$3,12)=4,MAX(G40*(1+Assumptions!$G$14),Assumptions!$G11),'Monthly Revenue'!G40)</f>
        <v>650</v>
      </c>
      <c r="I40" s="94">
        <f>IF(MOD(I$3,12)=4,MAX(H40*(1+Assumptions!$G$14),Assumptions!$G11),'Monthly Revenue'!H40)</f>
        <v>650</v>
      </c>
      <c r="J40" s="94">
        <f>IF(MOD(J$3,12)=4,MAX(I40*(1+Assumptions!$G$14),Assumptions!$G11),'Monthly Revenue'!I40)</f>
        <v>650</v>
      </c>
      <c r="K40" s="94">
        <f>IF(MOD(K$3,12)=4,MAX(J40*(1+Assumptions!$G$14),Assumptions!$G11),'Monthly Revenue'!J40)</f>
        <v>650</v>
      </c>
      <c r="L40" s="94">
        <f>IF(MOD(L$3,12)=4,MAX(K40*(1+Assumptions!$G$14),Assumptions!$G11),'Monthly Revenue'!K40)</f>
        <v>650</v>
      </c>
      <c r="M40" s="94">
        <f>IF(MOD(M$3,12)=4,MAX(L40*(1+Assumptions!$G$14),Assumptions!$G11),'Monthly Revenue'!L40)</f>
        <v>650</v>
      </c>
      <c r="N40" s="94">
        <f>IF(MOD(N$3,12)=4,MAX(M40*(1+Assumptions!$G$14),Assumptions!$G11),'Monthly Revenue'!M40)</f>
        <v>650</v>
      </c>
      <c r="O40" s="94">
        <f>IF(MOD(O$3,12)=4,MAX(N40*(1+Assumptions!$G$14),Assumptions!$G11),'Monthly Revenue'!N40)</f>
        <v>650</v>
      </c>
      <c r="P40" s="94">
        <f>IF(MOD(P$3,12)=4,MAX(O40*(1+Assumptions!$G$14),Assumptions!$G11),'Monthly Revenue'!O40)</f>
        <v>650</v>
      </c>
      <c r="Q40" s="94">
        <f>IF(MOD(Q$3,12)=4,MAX(P40*(1+Assumptions!$G$14),Assumptions!$G11),'Monthly Revenue'!P40)</f>
        <v>650</v>
      </c>
      <c r="R40" s="94">
        <f>IF(MOD(R$3,12)=4,MAX(Q40*(1+Assumptions!$G$14),Assumptions!$G11),'Monthly Revenue'!Q40)</f>
        <v>650</v>
      </c>
      <c r="S40" s="94">
        <f>IF(MOD(S$3,12)=4,MAX(R40*(1+Assumptions!$G$14),Assumptions!$G11),'Monthly Revenue'!R40)</f>
        <v>650</v>
      </c>
      <c r="T40" s="94">
        <f>IF(MOD(T$3,12)=4,MAX(S40*(1+Assumptions!$G$14),Assumptions!$G11),'Monthly Revenue'!S40)</f>
        <v>682.5</v>
      </c>
      <c r="U40" s="94">
        <f>IF(MOD(U$3,12)=4,MAX(T40*(1+Assumptions!$G$14),Assumptions!$G11),'Monthly Revenue'!T40)</f>
        <v>682.5</v>
      </c>
      <c r="V40" s="94">
        <f>IF(MOD(V$3,12)=4,MAX(U40*(1+Assumptions!$G$14),Assumptions!$G11),'Monthly Revenue'!U40)</f>
        <v>682.5</v>
      </c>
      <c r="W40" s="94">
        <f>IF(MOD(W$3,12)=4,MAX(V40*(1+Assumptions!$G$14),Assumptions!$G11),'Monthly Revenue'!V40)</f>
        <v>682.5</v>
      </c>
      <c r="X40" s="94">
        <f>IF(MOD(X$3,12)=4,MAX(W40*(1+Assumptions!$G$14),Assumptions!$G11),'Monthly Revenue'!W40)</f>
        <v>682.5</v>
      </c>
      <c r="Y40" s="94">
        <f>IF(MOD(Y$3,12)=4,MAX(X40*(1+Assumptions!$G$14),Assumptions!$G11),'Monthly Revenue'!X40)</f>
        <v>682.5</v>
      </c>
      <c r="Z40" s="94">
        <f>IF(MOD(Z$3,12)=4,MAX(Y40*(1+Assumptions!$G$14),Assumptions!$G11),'Monthly Revenue'!Y40)</f>
        <v>682.5</v>
      </c>
      <c r="AA40" s="94">
        <f>IF(MOD(AA$3,12)=4,MAX(Z40*(1+Assumptions!$G$14),Assumptions!$G11),'Monthly Revenue'!Z40)</f>
        <v>682.5</v>
      </c>
      <c r="AB40" s="94">
        <f>IF(MOD(AB$3,12)=4,MAX(AA40*(1+Assumptions!$G$14),Assumptions!$G11),'Monthly Revenue'!AA40)</f>
        <v>682.5</v>
      </c>
      <c r="AC40" s="94">
        <f>IF(MOD(AC$3,12)=4,MAX(AB40*(1+Assumptions!$G$14),Assumptions!$G11),'Monthly Revenue'!AB40)</f>
        <v>682.5</v>
      </c>
      <c r="AD40" s="94">
        <f>IF(MOD(AD$3,12)=4,MAX(AC40*(1+Assumptions!$G$14),Assumptions!$G11),'Monthly Revenue'!AC40)</f>
        <v>682.5</v>
      </c>
      <c r="AE40" s="94">
        <f>IF(MOD(AE$3,12)=4,MAX(AD40*(1+Assumptions!$G$14),Assumptions!$G11),'Monthly Revenue'!AD40)</f>
        <v>682.5</v>
      </c>
      <c r="AF40" s="94">
        <f>IF(MOD(AF$3,12)=4,MAX(AE40*(1+Assumptions!$G$14),Assumptions!$G11),'Monthly Revenue'!AE40)</f>
        <v>716.625</v>
      </c>
      <c r="AG40" s="94">
        <f>IF(MOD(AG$3,12)=4,MAX(AF40*(1+Assumptions!$G$14),Assumptions!$G11),'Monthly Revenue'!AF40)</f>
        <v>716.625</v>
      </c>
      <c r="AH40" s="94">
        <f>IF(MOD(AH$3,12)=4,MAX(AG40*(1+Assumptions!$G$14),Assumptions!$G11),'Monthly Revenue'!AG40)</f>
        <v>716.625</v>
      </c>
      <c r="AI40" s="94">
        <f>IF(MOD(AI$3,12)=4,MAX(AH40*(1+Assumptions!$G$14),Assumptions!$G11),'Monthly Revenue'!AH40)</f>
        <v>716.625</v>
      </c>
      <c r="AJ40" s="94">
        <f>IF(MOD(AJ$3,12)=4,MAX(AI40*(1+Assumptions!$G$14),Assumptions!$G11),'Monthly Revenue'!AI40)</f>
        <v>716.625</v>
      </c>
      <c r="AK40" s="94">
        <f>IF(MOD(AK$3,12)=4,MAX(AJ40*(1+Assumptions!$G$14),Assumptions!$G11),'Monthly Revenue'!AJ40)</f>
        <v>716.625</v>
      </c>
      <c r="AL40" s="94">
        <f>IF(MOD(AL$3,12)=4,MAX(AK40*(1+Assumptions!$G$14),Assumptions!$G11),'Monthly Revenue'!AK40)</f>
        <v>716.625</v>
      </c>
      <c r="AM40" s="94">
        <f>IF(MOD(AM$3,12)=4,MAX(AL40*(1+Assumptions!$G$14),Assumptions!$G11),'Monthly Revenue'!AL40)</f>
        <v>716.625</v>
      </c>
      <c r="AN40" s="94">
        <f>IF(MOD(AN$3,12)=4,MAX(AM40*(1+Assumptions!$G$14),Assumptions!$G11),'Monthly Revenue'!AM40)</f>
        <v>716.625</v>
      </c>
    </row>
    <row r="41" spans="1:40" x14ac:dyDescent="0.3">
      <c r="A41" t="s">
        <v>112</v>
      </c>
      <c r="E41" s="94">
        <f>IF(MOD(E$3,12)=4,MAX(D41*(1+Assumptions!$G$14),Assumptions!$G12),'Monthly Revenue'!D41)</f>
        <v>0</v>
      </c>
      <c r="F41" s="94">
        <f>IF(MOD(F$3,12)=4,MAX(E41*(1+Assumptions!$G$14),Assumptions!$G12),'Monthly Revenue'!E41)</f>
        <v>0</v>
      </c>
      <c r="G41" s="94">
        <f>IF(MOD(G$3,12)=4,MAX(F41*(1+Assumptions!$G$14),Assumptions!$G12),'Monthly Revenue'!F41)</f>
        <v>0</v>
      </c>
      <c r="H41" s="94">
        <f>IF(MOD(H$3,12)=4,MAX(G41*(1+Assumptions!$G$14),Assumptions!$G12),'Monthly Revenue'!G41)</f>
        <v>250</v>
      </c>
      <c r="I41" s="94">
        <f>IF(MOD(I$3,12)=4,MAX(H41*(1+Assumptions!$G$14),Assumptions!$G12),'Monthly Revenue'!H41)</f>
        <v>250</v>
      </c>
      <c r="J41" s="94">
        <f>IF(MOD(J$3,12)=4,MAX(I41*(1+Assumptions!$G$14),Assumptions!$G12),'Monthly Revenue'!I41)</f>
        <v>250</v>
      </c>
      <c r="K41" s="94">
        <f>IF(MOD(K$3,12)=4,MAX(J41*(1+Assumptions!$G$14),Assumptions!$G12),'Monthly Revenue'!J41)</f>
        <v>250</v>
      </c>
      <c r="L41" s="94">
        <f>IF(MOD(L$3,12)=4,MAX(K41*(1+Assumptions!$G$14),Assumptions!$G12),'Monthly Revenue'!K41)</f>
        <v>250</v>
      </c>
      <c r="M41" s="94">
        <f>IF(MOD(M$3,12)=4,MAX(L41*(1+Assumptions!$G$14),Assumptions!$G12),'Monthly Revenue'!L41)</f>
        <v>250</v>
      </c>
      <c r="N41" s="94">
        <f>IF(MOD(N$3,12)=4,MAX(M41*(1+Assumptions!$G$14),Assumptions!$G12),'Monthly Revenue'!M41)</f>
        <v>250</v>
      </c>
      <c r="O41" s="94">
        <f>IF(MOD(O$3,12)=4,MAX(N41*(1+Assumptions!$G$14),Assumptions!$G12),'Monthly Revenue'!N41)</f>
        <v>250</v>
      </c>
      <c r="P41" s="94">
        <f>IF(MOD(P$3,12)=4,MAX(O41*(1+Assumptions!$G$14),Assumptions!$G12),'Monthly Revenue'!O41)</f>
        <v>250</v>
      </c>
      <c r="Q41" s="94">
        <f>IF(MOD(Q$3,12)=4,MAX(P41*(1+Assumptions!$G$14),Assumptions!$G12),'Monthly Revenue'!P41)</f>
        <v>250</v>
      </c>
      <c r="R41" s="94">
        <f>IF(MOD(R$3,12)=4,MAX(Q41*(1+Assumptions!$G$14),Assumptions!$G12),'Monthly Revenue'!Q41)</f>
        <v>250</v>
      </c>
      <c r="S41" s="94">
        <f>IF(MOD(S$3,12)=4,MAX(R41*(1+Assumptions!$G$14),Assumptions!$G12),'Monthly Revenue'!R41)</f>
        <v>250</v>
      </c>
      <c r="T41" s="94">
        <f>IF(MOD(T$3,12)=4,MAX(S41*(1+Assumptions!$G$14),Assumptions!$G12),'Monthly Revenue'!S41)</f>
        <v>262.5</v>
      </c>
      <c r="U41" s="94">
        <f>IF(MOD(U$3,12)=4,MAX(T41*(1+Assumptions!$G$14),Assumptions!$G12),'Monthly Revenue'!T41)</f>
        <v>262.5</v>
      </c>
      <c r="V41" s="94">
        <f>IF(MOD(V$3,12)=4,MAX(U41*(1+Assumptions!$G$14),Assumptions!$G12),'Monthly Revenue'!U41)</f>
        <v>262.5</v>
      </c>
      <c r="W41" s="94">
        <f>IF(MOD(W$3,12)=4,MAX(V41*(1+Assumptions!$G$14),Assumptions!$G12),'Monthly Revenue'!V41)</f>
        <v>262.5</v>
      </c>
      <c r="X41" s="94">
        <f>IF(MOD(X$3,12)=4,MAX(W41*(1+Assumptions!$G$14),Assumptions!$G12),'Monthly Revenue'!W41)</f>
        <v>262.5</v>
      </c>
      <c r="Y41" s="94">
        <f>IF(MOD(Y$3,12)=4,MAX(X41*(1+Assumptions!$G$14),Assumptions!$G12),'Monthly Revenue'!X41)</f>
        <v>262.5</v>
      </c>
      <c r="Z41" s="94">
        <f>IF(MOD(Z$3,12)=4,MAX(Y41*(1+Assumptions!$G$14),Assumptions!$G12),'Monthly Revenue'!Y41)</f>
        <v>262.5</v>
      </c>
      <c r="AA41" s="94">
        <f>IF(MOD(AA$3,12)=4,MAX(Z41*(1+Assumptions!$G$14),Assumptions!$G12),'Monthly Revenue'!Z41)</f>
        <v>262.5</v>
      </c>
      <c r="AB41" s="94">
        <f>IF(MOD(AB$3,12)=4,MAX(AA41*(1+Assumptions!$G$14),Assumptions!$G12),'Monthly Revenue'!AA41)</f>
        <v>262.5</v>
      </c>
      <c r="AC41" s="94">
        <f>IF(MOD(AC$3,12)=4,MAX(AB41*(1+Assumptions!$G$14),Assumptions!$G12),'Monthly Revenue'!AB41)</f>
        <v>262.5</v>
      </c>
      <c r="AD41" s="94">
        <f>IF(MOD(AD$3,12)=4,MAX(AC41*(1+Assumptions!$G$14),Assumptions!$G12),'Monthly Revenue'!AC41)</f>
        <v>262.5</v>
      </c>
      <c r="AE41" s="94">
        <f>IF(MOD(AE$3,12)=4,MAX(AD41*(1+Assumptions!$G$14),Assumptions!$G12),'Monthly Revenue'!AD41)</f>
        <v>262.5</v>
      </c>
      <c r="AF41" s="94">
        <f>IF(MOD(AF$3,12)=4,MAX(AE41*(1+Assumptions!$G$14),Assumptions!$G12),'Monthly Revenue'!AE41)</f>
        <v>275.625</v>
      </c>
      <c r="AG41" s="94">
        <f>IF(MOD(AG$3,12)=4,MAX(AF41*(1+Assumptions!$G$14),Assumptions!$G12),'Monthly Revenue'!AF41)</f>
        <v>275.625</v>
      </c>
      <c r="AH41" s="94">
        <f>IF(MOD(AH$3,12)=4,MAX(AG41*(1+Assumptions!$G$14),Assumptions!$G12),'Monthly Revenue'!AG41)</f>
        <v>275.625</v>
      </c>
      <c r="AI41" s="94">
        <f>IF(MOD(AI$3,12)=4,MAX(AH41*(1+Assumptions!$G$14),Assumptions!$G12),'Monthly Revenue'!AH41)</f>
        <v>275.625</v>
      </c>
      <c r="AJ41" s="94">
        <f>IF(MOD(AJ$3,12)=4,MAX(AI41*(1+Assumptions!$G$14),Assumptions!$G12),'Monthly Revenue'!AI41)</f>
        <v>275.625</v>
      </c>
      <c r="AK41" s="94">
        <f>IF(MOD(AK$3,12)=4,MAX(AJ41*(1+Assumptions!$G$14),Assumptions!$G12),'Monthly Revenue'!AJ41)</f>
        <v>275.625</v>
      </c>
      <c r="AL41" s="94">
        <f>IF(MOD(AL$3,12)=4,MAX(AK41*(1+Assumptions!$G$14),Assumptions!$G12),'Monthly Revenue'!AK41)</f>
        <v>275.625</v>
      </c>
      <c r="AM41" s="94">
        <f>IF(MOD(AM$3,12)=4,MAX(AL41*(1+Assumptions!$G$14),Assumptions!$G12),'Monthly Revenue'!AL41)</f>
        <v>275.625</v>
      </c>
      <c r="AN41" s="94">
        <f>IF(MOD(AN$3,12)=4,MAX(AM41*(1+Assumptions!$G$14),Assumptions!$G12),'Monthly Revenue'!AM41)</f>
        <v>275.625</v>
      </c>
    </row>
    <row r="42" spans="1:40" x14ac:dyDescent="0.3">
      <c r="A42" t="s">
        <v>13</v>
      </c>
      <c r="E42" s="94">
        <f>IF(MOD(E$3,12)=4,MAX(D42*(1+Assumptions!$G$14),Assumptions!$G13),'Monthly Revenue'!D42)</f>
        <v>0</v>
      </c>
      <c r="F42" s="94">
        <f>IF(MOD(F$3,12)=4,MAX(E42*(1+Assumptions!$G$14),Assumptions!$G13),'Monthly Revenue'!E42)</f>
        <v>0</v>
      </c>
      <c r="G42" s="94">
        <f>IF(MOD(G$3,12)=4,MAX(F42*(1+Assumptions!$G$14),Assumptions!$G13),'Monthly Revenue'!F42)</f>
        <v>0</v>
      </c>
      <c r="H42" s="94">
        <f>IF(MOD(H$3,12)=4,MAX(G42*(1+Assumptions!$G$14),Assumptions!$G13),'Monthly Revenue'!G42)</f>
        <v>1000</v>
      </c>
      <c r="I42" s="94">
        <f>IF(MOD(I$3,12)=4,MAX(H42*(1+Assumptions!$G$14),Assumptions!$G13),'Monthly Revenue'!H42)</f>
        <v>1000</v>
      </c>
      <c r="J42" s="94">
        <f>IF(MOD(J$3,12)=4,MAX(I42*(1+Assumptions!$G$14),Assumptions!$G13),'Monthly Revenue'!I42)</f>
        <v>1000</v>
      </c>
      <c r="K42" s="94">
        <f>IF(MOD(K$3,12)=4,MAX(J42*(1+Assumptions!$G$14),Assumptions!$G13),'Monthly Revenue'!J42)</f>
        <v>1000</v>
      </c>
      <c r="L42" s="94">
        <f>IF(MOD(L$3,12)=4,MAX(K42*(1+Assumptions!$G$14),Assumptions!$G13),'Monthly Revenue'!K42)</f>
        <v>1000</v>
      </c>
      <c r="M42" s="94">
        <f>IF(MOD(M$3,12)=4,MAX(L42*(1+Assumptions!$G$14),Assumptions!$G13),'Monthly Revenue'!L42)</f>
        <v>1000</v>
      </c>
      <c r="N42" s="94">
        <f>IF(MOD(N$3,12)=4,MAX(M42*(1+Assumptions!$G$14),Assumptions!$G13),'Monthly Revenue'!M42)</f>
        <v>1000</v>
      </c>
      <c r="O42" s="94">
        <f>IF(MOD(O$3,12)=4,MAX(N42*(1+Assumptions!$G$14),Assumptions!$G13),'Monthly Revenue'!N42)</f>
        <v>1000</v>
      </c>
      <c r="P42" s="94">
        <f>IF(MOD(P$3,12)=4,MAX(O42*(1+Assumptions!$G$14),Assumptions!$G13),'Monthly Revenue'!O42)</f>
        <v>1000</v>
      </c>
      <c r="Q42" s="94">
        <f>IF(MOD(Q$3,12)=4,MAX(P42*(1+Assumptions!$G$14),Assumptions!$G13),'Monthly Revenue'!P42)</f>
        <v>1000</v>
      </c>
      <c r="R42" s="94">
        <f>IF(MOD(R$3,12)=4,MAX(Q42*(1+Assumptions!$G$14),Assumptions!$G13),'Monthly Revenue'!Q42)</f>
        <v>1000</v>
      </c>
      <c r="S42" s="94">
        <f>IF(MOD(S$3,12)=4,MAX(R42*(1+Assumptions!$G$14),Assumptions!$G13),'Monthly Revenue'!R42)</f>
        <v>1000</v>
      </c>
      <c r="T42" s="94">
        <f>IF(MOD(T$3,12)=4,MAX(S42*(1+Assumptions!$G$14),Assumptions!$G13),'Monthly Revenue'!S42)</f>
        <v>1050</v>
      </c>
      <c r="U42" s="94">
        <f>IF(MOD(U$3,12)=4,MAX(T42*(1+Assumptions!$G$14),Assumptions!$G13),'Monthly Revenue'!T42)</f>
        <v>1050</v>
      </c>
      <c r="V42" s="94">
        <f>IF(MOD(V$3,12)=4,MAX(U42*(1+Assumptions!$G$14),Assumptions!$G13),'Monthly Revenue'!U42)</f>
        <v>1050</v>
      </c>
      <c r="W42" s="94">
        <f>IF(MOD(W$3,12)=4,MAX(V42*(1+Assumptions!$G$14),Assumptions!$G13),'Monthly Revenue'!V42)</f>
        <v>1050</v>
      </c>
      <c r="X42" s="94">
        <f>IF(MOD(X$3,12)=4,MAX(W42*(1+Assumptions!$G$14),Assumptions!$G13),'Monthly Revenue'!W42)</f>
        <v>1050</v>
      </c>
      <c r="Y42" s="94">
        <f>IF(MOD(Y$3,12)=4,MAX(X42*(1+Assumptions!$G$14),Assumptions!$G13),'Monthly Revenue'!X42)</f>
        <v>1050</v>
      </c>
      <c r="Z42" s="94">
        <f>IF(MOD(Z$3,12)=4,MAX(Y42*(1+Assumptions!$G$14),Assumptions!$G13),'Monthly Revenue'!Y42)</f>
        <v>1050</v>
      </c>
      <c r="AA42" s="94">
        <f>IF(MOD(AA$3,12)=4,MAX(Z42*(1+Assumptions!$G$14),Assumptions!$G13),'Monthly Revenue'!Z42)</f>
        <v>1050</v>
      </c>
      <c r="AB42" s="94">
        <f>IF(MOD(AB$3,12)=4,MAX(AA42*(1+Assumptions!$G$14),Assumptions!$G13),'Monthly Revenue'!AA42)</f>
        <v>1050</v>
      </c>
      <c r="AC42" s="94">
        <f>IF(MOD(AC$3,12)=4,MAX(AB42*(1+Assumptions!$G$14),Assumptions!$G13),'Monthly Revenue'!AB42)</f>
        <v>1050</v>
      </c>
      <c r="AD42" s="94">
        <f>IF(MOD(AD$3,12)=4,MAX(AC42*(1+Assumptions!$G$14),Assumptions!$G13),'Monthly Revenue'!AC42)</f>
        <v>1050</v>
      </c>
      <c r="AE42" s="94">
        <f>IF(MOD(AE$3,12)=4,MAX(AD42*(1+Assumptions!$G$14),Assumptions!$G13),'Monthly Revenue'!AD42)</f>
        <v>1050</v>
      </c>
      <c r="AF42" s="94">
        <f>IF(MOD(AF$3,12)=4,MAX(AE42*(1+Assumptions!$G$14),Assumptions!$G13),'Monthly Revenue'!AE42)</f>
        <v>1102.5</v>
      </c>
      <c r="AG42" s="94">
        <f>IF(MOD(AG$3,12)=4,MAX(AF42*(1+Assumptions!$G$14),Assumptions!$G13),'Monthly Revenue'!AF42)</f>
        <v>1102.5</v>
      </c>
      <c r="AH42" s="94">
        <f>IF(MOD(AH$3,12)=4,MAX(AG42*(1+Assumptions!$G$14),Assumptions!$G13),'Monthly Revenue'!AG42)</f>
        <v>1102.5</v>
      </c>
      <c r="AI42" s="94">
        <f>IF(MOD(AI$3,12)=4,MAX(AH42*(1+Assumptions!$G$14),Assumptions!$G13),'Monthly Revenue'!AH42)</f>
        <v>1102.5</v>
      </c>
      <c r="AJ42" s="94">
        <f>IF(MOD(AJ$3,12)=4,MAX(AI42*(1+Assumptions!$G$14),Assumptions!$G13),'Monthly Revenue'!AI42)</f>
        <v>1102.5</v>
      </c>
      <c r="AK42" s="94">
        <f>IF(MOD(AK$3,12)=4,MAX(AJ42*(1+Assumptions!$G$14),Assumptions!$G13),'Monthly Revenue'!AJ42)</f>
        <v>1102.5</v>
      </c>
      <c r="AL42" s="94">
        <f>IF(MOD(AL$3,12)=4,MAX(AK42*(1+Assumptions!$G$14),Assumptions!$G13),'Monthly Revenue'!AK42)</f>
        <v>1102.5</v>
      </c>
      <c r="AM42" s="94">
        <f>IF(MOD(AM$3,12)=4,MAX(AL42*(1+Assumptions!$G$14),Assumptions!$G13),'Monthly Revenue'!AL42)</f>
        <v>1102.5</v>
      </c>
      <c r="AN42" s="94">
        <f>IF(MOD(AN$3,12)=4,MAX(AM42*(1+Assumptions!$G$14),Assumptions!$G13),'Monthly Revenue'!AM42)</f>
        <v>1102.5</v>
      </c>
    </row>
    <row r="43" spans="1:40" x14ac:dyDescent="0.3">
      <c r="A43" s="83" t="s">
        <v>39</v>
      </c>
      <c r="E43" s="99">
        <f>SUM(E40:E42)</f>
        <v>0</v>
      </c>
      <c r="F43" s="99">
        <f t="shared" ref="F43:AN43" si="7">SUM(F40:F42)</f>
        <v>0</v>
      </c>
      <c r="G43" s="99">
        <f t="shared" si="7"/>
        <v>0</v>
      </c>
      <c r="H43" s="99">
        <f t="shared" si="7"/>
        <v>1900</v>
      </c>
      <c r="I43" s="99">
        <f t="shared" si="7"/>
        <v>1900</v>
      </c>
      <c r="J43" s="99">
        <f t="shared" si="7"/>
        <v>1900</v>
      </c>
      <c r="K43" s="99">
        <f t="shared" si="7"/>
        <v>1900</v>
      </c>
      <c r="L43" s="99">
        <f t="shared" si="7"/>
        <v>1900</v>
      </c>
      <c r="M43" s="99">
        <f t="shared" si="7"/>
        <v>1900</v>
      </c>
      <c r="N43" s="99">
        <f t="shared" si="7"/>
        <v>1900</v>
      </c>
      <c r="O43" s="99">
        <f t="shared" si="7"/>
        <v>1900</v>
      </c>
      <c r="P43" s="99">
        <f t="shared" si="7"/>
        <v>1900</v>
      </c>
      <c r="Q43" s="99">
        <f t="shared" si="7"/>
        <v>1900</v>
      </c>
      <c r="R43" s="99">
        <f t="shared" si="7"/>
        <v>1900</v>
      </c>
      <c r="S43" s="99">
        <f t="shared" si="7"/>
        <v>1900</v>
      </c>
      <c r="T43" s="99">
        <f t="shared" si="7"/>
        <v>1995</v>
      </c>
      <c r="U43" s="99">
        <f t="shared" si="7"/>
        <v>1995</v>
      </c>
      <c r="V43" s="99">
        <f t="shared" si="7"/>
        <v>1995</v>
      </c>
      <c r="W43" s="99">
        <f t="shared" si="7"/>
        <v>1995</v>
      </c>
      <c r="X43" s="99">
        <f t="shared" si="7"/>
        <v>1995</v>
      </c>
      <c r="Y43" s="99">
        <f t="shared" si="7"/>
        <v>1995</v>
      </c>
      <c r="Z43" s="99">
        <f t="shared" si="7"/>
        <v>1995</v>
      </c>
      <c r="AA43" s="99">
        <f t="shared" si="7"/>
        <v>1995</v>
      </c>
      <c r="AB43" s="99">
        <f t="shared" si="7"/>
        <v>1995</v>
      </c>
      <c r="AC43" s="99">
        <f t="shared" si="7"/>
        <v>1995</v>
      </c>
      <c r="AD43" s="99">
        <f t="shared" si="7"/>
        <v>1995</v>
      </c>
      <c r="AE43" s="99">
        <f t="shared" si="7"/>
        <v>1995</v>
      </c>
      <c r="AF43" s="99">
        <f t="shared" si="7"/>
        <v>2094.75</v>
      </c>
      <c r="AG43" s="99">
        <f t="shared" si="7"/>
        <v>2094.75</v>
      </c>
      <c r="AH43" s="99">
        <f t="shared" si="7"/>
        <v>2094.75</v>
      </c>
      <c r="AI43" s="99">
        <f t="shared" si="7"/>
        <v>2094.75</v>
      </c>
      <c r="AJ43" s="99">
        <f t="shared" si="7"/>
        <v>2094.75</v>
      </c>
      <c r="AK43" s="99">
        <f t="shared" si="7"/>
        <v>2094.75</v>
      </c>
      <c r="AL43" s="99">
        <f t="shared" si="7"/>
        <v>2094.75</v>
      </c>
      <c r="AM43" s="99">
        <f t="shared" si="7"/>
        <v>2094.75</v>
      </c>
      <c r="AN43" s="99">
        <f t="shared" si="7"/>
        <v>2094.75</v>
      </c>
    </row>
    <row r="45" spans="1:40" x14ac:dyDescent="0.3">
      <c r="A45" s="83" t="s">
        <v>113</v>
      </c>
    </row>
    <row r="46" spans="1:40" x14ac:dyDescent="0.3">
      <c r="A46" s="83" t="s">
        <v>6</v>
      </c>
    </row>
    <row r="47" spans="1:40" x14ac:dyDescent="0.3">
      <c r="A47" s="83" t="s">
        <v>108</v>
      </c>
    </row>
    <row r="48" spans="1:40" x14ac:dyDescent="0.3">
      <c r="A48" t="s">
        <v>11</v>
      </c>
      <c r="E48" s="87">
        <f t="shared" ref="E48:AN48" si="8">E21*E$11*E$6/Den</f>
        <v>0</v>
      </c>
      <c r="F48" s="87">
        <f t="shared" si="8"/>
        <v>0</v>
      </c>
      <c r="G48" s="87">
        <f t="shared" si="8"/>
        <v>0</v>
      </c>
      <c r="H48" s="87">
        <f t="shared" si="8"/>
        <v>0.13800000000000001</v>
      </c>
      <c r="I48" s="87">
        <f t="shared" si="8"/>
        <v>0.12852</v>
      </c>
      <c r="J48" s="87">
        <f t="shared" si="8"/>
        <v>0.13733279999999998</v>
      </c>
      <c r="K48" s="87">
        <f t="shared" si="8"/>
        <v>0.14007945600000002</v>
      </c>
      <c r="L48" s="87">
        <f t="shared" si="8"/>
        <v>0.13638645216</v>
      </c>
      <c r="M48" s="87">
        <f t="shared" si="8"/>
        <v>0.15236315084160004</v>
      </c>
      <c r="N48" s="87">
        <f t="shared" si="8"/>
        <v>0.14189646482726401</v>
      </c>
      <c r="O48" s="87">
        <f t="shared" si="8"/>
        <v>0.13784228011791361</v>
      </c>
      <c r="P48" s="87">
        <f t="shared" si="8"/>
        <v>0.16168899457831265</v>
      </c>
      <c r="Q48" s="87">
        <f t="shared" si="8"/>
        <v>0.15775221905814504</v>
      </c>
      <c r="R48" s="87">
        <f t="shared" si="8"/>
        <v>0.1535932969193394</v>
      </c>
      <c r="S48" s="87">
        <f t="shared" si="8"/>
        <v>0.16412540870809411</v>
      </c>
      <c r="T48" s="87">
        <f t="shared" si="8"/>
        <v>0.17577831272636879</v>
      </c>
      <c r="U48" s="87">
        <f t="shared" si="8"/>
        <v>0.17929387898089613</v>
      </c>
      <c r="V48" s="87">
        <f t="shared" si="8"/>
        <v>0.18287975656051406</v>
      </c>
      <c r="W48" s="87">
        <f t="shared" si="8"/>
        <v>0.17805838116028236</v>
      </c>
      <c r="X48" s="87">
        <f t="shared" si="8"/>
        <v>0.19026809872555889</v>
      </c>
      <c r="Y48" s="87">
        <f t="shared" si="8"/>
        <v>0.20289498164098235</v>
      </c>
      <c r="Z48" s="87">
        <f t="shared" si="8"/>
        <v>0.18895697855434096</v>
      </c>
      <c r="AA48" s="87">
        <f t="shared" si="8"/>
        <v>0.18355820773850265</v>
      </c>
      <c r="AB48" s="87">
        <f t="shared" si="8"/>
        <v>0.21531377767726359</v>
      </c>
      <c r="AC48" s="87">
        <f t="shared" si="8"/>
        <v>0.20052265729769506</v>
      </c>
      <c r="AD48" s="87">
        <f t="shared" si="8"/>
        <v>0.21427278236953701</v>
      </c>
      <c r="AE48" s="87">
        <f t="shared" si="8"/>
        <v>0.21855823801692775</v>
      </c>
      <c r="AF48" s="87">
        <f t="shared" si="8"/>
        <v>0.22343606051085102</v>
      </c>
      <c r="AG48" s="87">
        <f t="shared" si="8"/>
        <v>0.2496099990278364</v>
      </c>
      <c r="AH48" s="87">
        <f t="shared" si="8"/>
        <v>0.24353253818194129</v>
      </c>
      <c r="AI48" s="87">
        <f t="shared" si="8"/>
        <v>0.23711213490259919</v>
      </c>
      <c r="AJ48" s="87">
        <f t="shared" si="8"/>
        <v>0.25337125272449174</v>
      </c>
      <c r="AK48" s="87">
        <f t="shared" si="8"/>
        <v>0.25843867777898155</v>
      </c>
      <c r="AL48" s="87">
        <f t="shared" si="8"/>
        <v>0.2636074513345612</v>
      </c>
      <c r="AM48" s="87">
        <f t="shared" si="8"/>
        <v>0.24443600032841131</v>
      </c>
      <c r="AN48" s="87">
        <f t="shared" si="8"/>
        <v>0.28672342838522646</v>
      </c>
    </row>
    <row r="49" spans="1:40" x14ac:dyDescent="0.3">
      <c r="A49" t="s">
        <v>112</v>
      </c>
      <c r="E49" s="87">
        <f t="shared" ref="E49:AN49" si="9">E22*E$11*E$6/Den</f>
        <v>0</v>
      </c>
      <c r="F49" s="87">
        <f t="shared" si="9"/>
        <v>0</v>
      </c>
      <c r="G49" s="87">
        <f t="shared" si="9"/>
        <v>0</v>
      </c>
      <c r="H49" s="87">
        <f t="shared" si="9"/>
        <v>9.1999999999999998E-2</v>
      </c>
      <c r="I49" s="87">
        <f t="shared" si="9"/>
        <v>8.5679999999999992E-2</v>
      </c>
      <c r="J49" s="87">
        <f t="shared" si="9"/>
        <v>9.1555200000000017E-2</v>
      </c>
      <c r="K49" s="87">
        <f t="shared" si="9"/>
        <v>9.3386304000000003E-2</v>
      </c>
      <c r="L49" s="87">
        <f t="shared" si="9"/>
        <v>9.0924301440000008E-2</v>
      </c>
      <c r="M49" s="87">
        <f t="shared" si="9"/>
        <v>0.10157543389440001</v>
      </c>
      <c r="N49" s="87">
        <f t="shared" si="9"/>
        <v>9.4597643218176014E-2</v>
      </c>
      <c r="O49" s="87">
        <f t="shared" si="9"/>
        <v>9.1894853411942395E-2</v>
      </c>
      <c r="P49" s="87">
        <f t="shared" si="9"/>
        <v>0.10779266305220844</v>
      </c>
      <c r="Q49" s="87">
        <f t="shared" si="9"/>
        <v>0.10516814603876337</v>
      </c>
      <c r="R49" s="87">
        <f t="shared" si="9"/>
        <v>0.10239553127955961</v>
      </c>
      <c r="S49" s="87">
        <f t="shared" si="9"/>
        <v>0.10941693913872942</v>
      </c>
      <c r="T49" s="87">
        <f t="shared" si="9"/>
        <v>0.1171855418175792</v>
      </c>
      <c r="U49" s="87">
        <f t="shared" si="9"/>
        <v>0.11952925265393077</v>
      </c>
      <c r="V49" s="87">
        <f t="shared" si="9"/>
        <v>0.1219198377070094</v>
      </c>
      <c r="W49" s="87">
        <f t="shared" si="9"/>
        <v>0.11870558744018823</v>
      </c>
      <c r="X49" s="87">
        <f t="shared" si="9"/>
        <v>0.12684539915037257</v>
      </c>
      <c r="Y49" s="87">
        <f t="shared" si="9"/>
        <v>0.13526332109398823</v>
      </c>
      <c r="Z49" s="87">
        <f t="shared" si="9"/>
        <v>0.1259713190362273</v>
      </c>
      <c r="AA49" s="87">
        <f t="shared" si="9"/>
        <v>0.12237213849233508</v>
      </c>
      <c r="AB49" s="87">
        <f t="shared" si="9"/>
        <v>0.14354251845150903</v>
      </c>
      <c r="AC49" s="87">
        <f t="shared" si="9"/>
        <v>0.13368177153179669</v>
      </c>
      <c r="AD49" s="87">
        <f t="shared" si="9"/>
        <v>0.14284852157969133</v>
      </c>
      <c r="AE49" s="87">
        <f t="shared" si="9"/>
        <v>0.14570549201128516</v>
      </c>
      <c r="AF49" s="87">
        <f t="shared" si="9"/>
        <v>0.14895737367390066</v>
      </c>
      <c r="AG49" s="87">
        <f t="shared" si="9"/>
        <v>0.16640666601855758</v>
      </c>
      <c r="AH49" s="87">
        <f t="shared" si="9"/>
        <v>0.16235502545462752</v>
      </c>
      <c r="AI49" s="87">
        <f t="shared" si="9"/>
        <v>0.15807475660173281</v>
      </c>
      <c r="AJ49" s="87">
        <f t="shared" si="9"/>
        <v>0.16891416848299448</v>
      </c>
      <c r="AK49" s="87">
        <f t="shared" si="9"/>
        <v>0.17229245185265438</v>
      </c>
      <c r="AL49" s="87">
        <f t="shared" si="9"/>
        <v>0.17573830088970746</v>
      </c>
      <c r="AM49" s="87">
        <f t="shared" si="9"/>
        <v>0.16295733355227418</v>
      </c>
      <c r="AN49" s="87">
        <f t="shared" si="9"/>
        <v>0.19114895225681766</v>
      </c>
    </row>
    <row r="50" spans="1:40" x14ac:dyDescent="0.3">
      <c r="A50" t="s">
        <v>13</v>
      </c>
      <c r="E50" s="87">
        <f t="shared" ref="E50:AN50" si="10">E23*E$11*E$6/Den</f>
        <v>0</v>
      </c>
      <c r="F50" s="87">
        <f t="shared" si="10"/>
        <v>0</v>
      </c>
      <c r="G50" s="87">
        <f t="shared" si="10"/>
        <v>0</v>
      </c>
      <c r="H50" s="87">
        <f t="shared" si="10"/>
        <v>0.46</v>
      </c>
      <c r="I50" s="87">
        <f t="shared" si="10"/>
        <v>0.4284</v>
      </c>
      <c r="J50" s="87">
        <f t="shared" si="10"/>
        <v>0.45777600000000002</v>
      </c>
      <c r="K50" s="87">
        <f t="shared" si="10"/>
        <v>0.46693152000000004</v>
      </c>
      <c r="L50" s="87">
        <f t="shared" si="10"/>
        <v>0.45462150720000005</v>
      </c>
      <c r="M50" s="87">
        <f t="shared" si="10"/>
        <v>0.50787716947200001</v>
      </c>
      <c r="N50" s="87">
        <f t="shared" si="10"/>
        <v>0.47298821609088004</v>
      </c>
      <c r="O50" s="87">
        <f t="shared" si="10"/>
        <v>0.45947426705971195</v>
      </c>
      <c r="P50" s="87">
        <f t="shared" si="10"/>
        <v>0.53896331526104224</v>
      </c>
      <c r="Q50" s="87">
        <f t="shared" si="10"/>
        <v>0.52584073019381683</v>
      </c>
      <c r="R50" s="87">
        <f t="shared" si="10"/>
        <v>0.51197765639779802</v>
      </c>
      <c r="S50" s="87">
        <f t="shared" si="10"/>
        <v>0.54708469569364704</v>
      </c>
      <c r="T50" s="87">
        <f t="shared" si="10"/>
        <v>0.58592770908789604</v>
      </c>
      <c r="U50" s="87">
        <f t="shared" si="10"/>
        <v>0.59764626326965387</v>
      </c>
      <c r="V50" s="87">
        <f t="shared" si="10"/>
        <v>0.60959918853504702</v>
      </c>
      <c r="W50" s="87">
        <f t="shared" si="10"/>
        <v>0.59352793720094121</v>
      </c>
      <c r="X50" s="87">
        <f t="shared" si="10"/>
        <v>0.63422699575186292</v>
      </c>
      <c r="Y50" s="87">
        <f t="shared" si="10"/>
        <v>0.67631660546994121</v>
      </c>
      <c r="Z50" s="87">
        <f t="shared" si="10"/>
        <v>0.62985659518113646</v>
      </c>
      <c r="AA50" s="87">
        <f t="shared" si="10"/>
        <v>0.6118606924616754</v>
      </c>
      <c r="AB50" s="87">
        <f t="shared" si="10"/>
        <v>0.71771259225754536</v>
      </c>
      <c r="AC50" s="87">
        <f t="shared" si="10"/>
        <v>0.66840885765898339</v>
      </c>
      <c r="AD50" s="87">
        <f t="shared" si="10"/>
        <v>0.71424260789845662</v>
      </c>
      <c r="AE50" s="87">
        <f t="shared" si="10"/>
        <v>0.72852746005642577</v>
      </c>
      <c r="AF50" s="87">
        <f t="shared" si="10"/>
        <v>0.74478686836950336</v>
      </c>
      <c r="AG50" s="87">
        <f t="shared" si="10"/>
        <v>0.83203333009278801</v>
      </c>
      <c r="AH50" s="87">
        <f t="shared" si="10"/>
        <v>0.81177512727313772</v>
      </c>
      <c r="AI50" s="87">
        <f t="shared" si="10"/>
        <v>0.79037378300866401</v>
      </c>
      <c r="AJ50" s="87">
        <f t="shared" si="10"/>
        <v>0.84457084241497249</v>
      </c>
      <c r="AK50" s="87">
        <f t="shared" si="10"/>
        <v>0.8614622592632718</v>
      </c>
      <c r="AL50" s="87">
        <f t="shared" si="10"/>
        <v>0.87869150444853727</v>
      </c>
      <c r="AM50" s="87">
        <f t="shared" si="10"/>
        <v>0.81478666776137099</v>
      </c>
      <c r="AN50" s="87">
        <f t="shared" si="10"/>
        <v>0.95574476128408825</v>
      </c>
    </row>
    <row r="51" spans="1:40" x14ac:dyDescent="0.3">
      <c r="A51" s="83" t="s">
        <v>39</v>
      </c>
      <c r="E51" s="100">
        <f>SUM(E48:E50)</f>
        <v>0</v>
      </c>
      <c r="F51" s="100">
        <f t="shared" ref="F51:AN51" si="11">SUM(F48:F50)</f>
        <v>0</v>
      </c>
      <c r="G51" s="100">
        <f t="shared" si="11"/>
        <v>0</v>
      </c>
      <c r="H51" s="100">
        <f t="shared" si="11"/>
        <v>0.69000000000000006</v>
      </c>
      <c r="I51" s="100">
        <f t="shared" si="11"/>
        <v>0.64260000000000006</v>
      </c>
      <c r="J51" s="100">
        <f t="shared" si="11"/>
        <v>0.68666399999999994</v>
      </c>
      <c r="K51" s="100">
        <f t="shared" si="11"/>
        <v>0.70039728000000001</v>
      </c>
      <c r="L51" s="100">
        <f t="shared" si="11"/>
        <v>0.68193226080000002</v>
      </c>
      <c r="M51" s="100">
        <f t="shared" si="11"/>
        <v>0.76181575420800007</v>
      </c>
      <c r="N51" s="100">
        <f t="shared" si="11"/>
        <v>0.70948232413632006</v>
      </c>
      <c r="O51" s="100">
        <f t="shared" si="11"/>
        <v>0.68921140058956798</v>
      </c>
      <c r="P51" s="100">
        <f t="shared" si="11"/>
        <v>0.80844497289156336</v>
      </c>
      <c r="Q51" s="100">
        <f t="shared" si="11"/>
        <v>0.78876109529072524</v>
      </c>
      <c r="R51" s="100">
        <f t="shared" si="11"/>
        <v>0.76796648459669703</v>
      </c>
      <c r="S51" s="100">
        <f t="shared" si="11"/>
        <v>0.82062704354047056</v>
      </c>
      <c r="T51" s="100">
        <f t="shared" si="11"/>
        <v>0.87889156363184406</v>
      </c>
      <c r="U51" s="100">
        <f t="shared" si="11"/>
        <v>0.89646939490448074</v>
      </c>
      <c r="V51" s="100">
        <f t="shared" si="11"/>
        <v>0.91439878280257048</v>
      </c>
      <c r="W51" s="100">
        <f t="shared" si="11"/>
        <v>0.89029190580141182</v>
      </c>
      <c r="X51" s="100">
        <f t="shared" si="11"/>
        <v>0.95134049362779438</v>
      </c>
      <c r="Y51" s="100">
        <f t="shared" si="11"/>
        <v>1.0144749082049118</v>
      </c>
      <c r="Z51" s="100">
        <f t="shared" si="11"/>
        <v>0.94478489277170474</v>
      </c>
      <c r="AA51" s="100">
        <f t="shared" si="11"/>
        <v>0.91779103869251311</v>
      </c>
      <c r="AB51" s="100">
        <f t="shared" si="11"/>
        <v>1.076568888386318</v>
      </c>
      <c r="AC51" s="100">
        <f t="shared" si="11"/>
        <v>1.0026132864884751</v>
      </c>
      <c r="AD51" s="100">
        <f t="shared" si="11"/>
        <v>1.071363911847685</v>
      </c>
      <c r="AE51" s="100">
        <f t="shared" si="11"/>
        <v>1.0927911900846388</v>
      </c>
      <c r="AF51" s="100">
        <f t="shared" si="11"/>
        <v>1.117180302554255</v>
      </c>
      <c r="AG51" s="100">
        <f t="shared" si="11"/>
        <v>1.2480499951391821</v>
      </c>
      <c r="AH51" s="100">
        <f t="shared" si="11"/>
        <v>1.2176626909097066</v>
      </c>
      <c r="AI51" s="100">
        <f t="shared" si="11"/>
        <v>1.1855606745129961</v>
      </c>
      <c r="AJ51" s="100">
        <f t="shared" si="11"/>
        <v>1.2668562636224587</v>
      </c>
      <c r="AK51" s="100">
        <f t="shared" si="11"/>
        <v>1.2921933888949078</v>
      </c>
      <c r="AL51" s="100">
        <f t="shared" si="11"/>
        <v>1.318037256672806</v>
      </c>
      <c r="AM51" s="100">
        <f t="shared" si="11"/>
        <v>1.2221800016420565</v>
      </c>
      <c r="AN51" s="100">
        <f t="shared" si="11"/>
        <v>1.4336171419261323</v>
      </c>
    </row>
    <row r="52" spans="1:40" x14ac:dyDescent="0.3">
      <c r="A52" s="83"/>
    </row>
    <row r="53" spans="1:40" x14ac:dyDescent="0.3">
      <c r="A53" s="83" t="s">
        <v>9</v>
      </c>
    </row>
    <row r="54" spans="1:40" x14ac:dyDescent="0.3">
      <c r="A54" t="s">
        <v>11</v>
      </c>
      <c r="E54" s="87">
        <f t="shared" ref="E54:AN54" si="12">E27*E$12*E$6/Den</f>
        <v>0</v>
      </c>
      <c r="F54" s="87">
        <f t="shared" si="12"/>
        <v>0</v>
      </c>
      <c r="G54" s="87">
        <f t="shared" si="12"/>
        <v>0</v>
      </c>
      <c r="H54" s="87">
        <f t="shared" si="12"/>
        <v>0.2392</v>
      </c>
      <c r="I54" s="87">
        <f t="shared" si="12"/>
        <v>0.22276799999999999</v>
      </c>
      <c r="J54" s="87">
        <f t="shared" si="12"/>
        <v>0.23804351999999998</v>
      </c>
      <c r="K54" s="87">
        <f t="shared" si="12"/>
        <v>0.24280439040000001</v>
      </c>
      <c r="L54" s="87">
        <f t="shared" si="12"/>
        <v>0.23640318374400002</v>
      </c>
      <c r="M54" s="87">
        <f t="shared" si="12"/>
        <v>0.26409612812544003</v>
      </c>
      <c r="N54" s="87">
        <f t="shared" si="12"/>
        <v>0.2459538723672576</v>
      </c>
      <c r="O54" s="87">
        <f t="shared" si="12"/>
        <v>0.23892661887105024</v>
      </c>
      <c r="P54" s="87">
        <f t="shared" si="12"/>
        <v>0.28026092393574192</v>
      </c>
      <c r="Q54" s="87">
        <f t="shared" si="12"/>
        <v>0.27343717970078474</v>
      </c>
      <c r="R54" s="87">
        <f t="shared" si="12"/>
        <v>0.266228381326855</v>
      </c>
      <c r="S54" s="87">
        <f t="shared" si="12"/>
        <v>0.28448404176069647</v>
      </c>
      <c r="T54" s="87">
        <f t="shared" si="12"/>
        <v>0.30468240872570584</v>
      </c>
      <c r="U54" s="87">
        <f t="shared" si="12"/>
        <v>0.31077605690021998</v>
      </c>
      <c r="V54" s="87">
        <f t="shared" si="12"/>
        <v>0.31699157803822442</v>
      </c>
      <c r="W54" s="87">
        <f t="shared" si="12"/>
        <v>0.30863452734448943</v>
      </c>
      <c r="X54" s="87">
        <f t="shared" si="12"/>
        <v>0.32979803779096867</v>
      </c>
      <c r="Y54" s="87">
        <f t="shared" si="12"/>
        <v>0.35168463484436929</v>
      </c>
      <c r="Z54" s="87">
        <f t="shared" si="12"/>
        <v>0.32752542949419089</v>
      </c>
      <c r="AA54" s="87">
        <f t="shared" si="12"/>
        <v>0.31816756008007119</v>
      </c>
      <c r="AB54" s="87">
        <f t="shared" si="12"/>
        <v>0.3732105479739235</v>
      </c>
      <c r="AC54" s="87">
        <f t="shared" si="12"/>
        <v>0.34757260598267142</v>
      </c>
      <c r="AD54" s="87">
        <f t="shared" si="12"/>
        <v>0.3714061561071974</v>
      </c>
      <c r="AE54" s="87">
        <f t="shared" si="12"/>
        <v>0.37883427922934143</v>
      </c>
      <c r="AF54" s="87">
        <f t="shared" si="12"/>
        <v>0.38728917155214165</v>
      </c>
      <c r="AG54" s="87">
        <f t="shared" si="12"/>
        <v>0.43265733164824965</v>
      </c>
      <c r="AH54" s="87">
        <f t="shared" si="12"/>
        <v>0.42212306618203149</v>
      </c>
      <c r="AI54" s="87">
        <f t="shared" si="12"/>
        <v>0.41099436716450516</v>
      </c>
      <c r="AJ54" s="87">
        <f t="shared" si="12"/>
        <v>0.43917683805578545</v>
      </c>
      <c r="AK54" s="87">
        <f t="shared" si="12"/>
        <v>0.44796037481690126</v>
      </c>
      <c r="AL54" s="87">
        <f t="shared" si="12"/>
        <v>0.45691958231323926</v>
      </c>
      <c r="AM54" s="87">
        <f t="shared" si="12"/>
        <v>0.42368906723591276</v>
      </c>
      <c r="AN54" s="87">
        <f t="shared" si="12"/>
        <v>0.49698727586772568</v>
      </c>
    </row>
    <row r="55" spans="1:40" x14ac:dyDescent="0.3">
      <c r="A55" t="s">
        <v>112</v>
      </c>
      <c r="E55" s="87">
        <f t="shared" ref="E55:AN55" si="13">E28*E$12*E$6/Den</f>
        <v>0</v>
      </c>
      <c r="F55" s="87">
        <f t="shared" si="13"/>
        <v>0</v>
      </c>
      <c r="G55" s="87">
        <f t="shared" si="13"/>
        <v>0</v>
      </c>
      <c r="H55" s="87">
        <f t="shared" si="13"/>
        <v>0.1196</v>
      </c>
      <c r="I55" s="87">
        <f t="shared" si="13"/>
        <v>0.111384</v>
      </c>
      <c r="J55" s="87">
        <f t="shared" si="13"/>
        <v>0.11902175999999999</v>
      </c>
      <c r="K55" s="87">
        <f t="shared" si="13"/>
        <v>0.12140219520000001</v>
      </c>
      <c r="L55" s="87">
        <f t="shared" si="13"/>
        <v>0.11820159187200001</v>
      </c>
      <c r="M55" s="87">
        <f t="shared" si="13"/>
        <v>0.13204806406272002</v>
      </c>
      <c r="N55" s="87">
        <f t="shared" si="13"/>
        <v>0.1229769361836288</v>
      </c>
      <c r="O55" s="87">
        <f t="shared" si="13"/>
        <v>0.11946330943552512</v>
      </c>
      <c r="P55" s="87">
        <f t="shared" si="13"/>
        <v>0.14013046196787096</v>
      </c>
      <c r="Q55" s="87">
        <f t="shared" si="13"/>
        <v>0.13671858985039237</v>
      </c>
      <c r="R55" s="87">
        <f t="shared" si="13"/>
        <v>0.1331141906634275</v>
      </c>
      <c r="S55" s="87">
        <f t="shared" si="13"/>
        <v>0.14224202088034824</v>
      </c>
      <c r="T55" s="87">
        <f t="shared" si="13"/>
        <v>0.15234120436285292</v>
      </c>
      <c r="U55" s="87">
        <f t="shared" si="13"/>
        <v>0.15538802845010999</v>
      </c>
      <c r="V55" s="87">
        <f t="shared" si="13"/>
        <v>0.15849578901911221</v>
      </c>
      <c r="W55" s="87">
        <f t="shared" si="13"/>
        <v>0.15431726367224471</v>
      </c>
      <c r="X55" s="87">
        <f t="shared" si="13"/>
        <v>0.16489901889548433</v>
      </c>
      <c r="Y55" s="87">
        <f t="shared" si="13"/>
        <v>0.17584231742218465</v>
      </c>
      <c r="Z55" s="87">
        <f t="shared" si="13"/>
        <v>0.16376271474709544</v>
      </c>
      <c r="AA55" s="87">
        <f t="shared" si="13"/>
        <v>0.15908378004003559</v>
      </c>
      <c r="AB55" s="87">
        <f t="shared" si="13"/>
        <v>0.18660527398696175</v>
      </c>
      <c r="AC55" s="87">
        <f t="shared" si="13"/>
        <v>0.17378630299133571</v>
      </c>
      <c r="AD55" s="87">
        <f t="shared" si="13"/>
        <v>0.1857030780535987</v>
      </c>
      <c r="AE55" s="87">
        <f t="shared" si="13"/>
        <v>0.18941713961467072</v>
      </c>
      <c r="AF55" s="87">
        <f t="shared" si="13"/>
        <v>0.19364458577607083</v>
      </c>
      <c r="AG55" s="87">
        <f t="shared" si="13"/>
        <v>0.21632866582412483</v>
      </c>
      <c r="AH55" s="87">
        <f t="shared" si="13"/>
        <v>0.21106153309101575</v>
      </c>
      <c r="AI55" s="87">
        <f t="shared" si="13"/>
        <v>0.20549718358225258</v>
      </c>
      <c r="AJ55" s="87">
        <f t="shared" si="13"/>
        <v>0.21958841902789272</v>
      </c>
      <c r="AK55" s="87">
        <f t="shared" si="13"/>
        <v>0.22398018740845063</v>
      </c>
      <c r="AL55" s="87">
        <f t="shared" si="13"/>
        <v>0.22845979115661963</v>
      </c>
      <c r="AM55" s="87">
        <f t="shared" si="13"/>
        <v>0.21184453361795638</v>
      </c>
      <c r="AN55" s="87">
        <f t="shared" si="13"/>
        <v>0.24849363793386284</v>
      </c>
    </row>
    <row r="56" spans="1:40" x14ac:dyDescent="0.3">
      <c r="A56" t="s">
        <v>13</v>
      </c>
      <c r="E56" s="87">
        <f t="shared" ref="E56:AN56" si="14">E29*E$12*E$6/Den</f>
        <v>0</v>
      </c>
      <c r="F56" s="87">
        <f t="shared" si="14"/>
        <v>0</v>
      </c>
      <c r="G56" s="87">
        <f t="shared" si="14"/>
        <v>0</v>
      </c>
      <c r="H56" s="87">
        <f t="shared" si="14"/>
        <v>0.59799999999999998</v>
      </c>
      <c r="I56" s="87">
        <f t="shared" si="14"/>
        <v>0.55691999999999997</v>
      </c>
      <c r="J56" s="87">
        <f t="shared" si="14"/>
        <v>0.59510879999999999</v>
      </c>
      <c r="K56" s="87">
        <f t="shared" si="14"/>
        <v>0.60701097599999998</v>
      </c>
      <c r="L56" s="87">
        <f t="shared" si="14"/>
        <v>0.59100795935999995</v>
      </c>
      <c r="M56" s="87">
        <f t="shared" si="14"/>
        <v>0.66024032031360003</v>
      </c>
      <c r="N56" s="87">
        <f t="shared" si="14"/>
        <v>0.61488468091814397</v>
      </c>
      <c r="O56" s="87">
        <f t="shared" si="14"/>
        <v>0.59731654717762561</v>
      </c>
      <c r="P56" s="87">
        <f t="shared" si="14"/>
        <v>0.70065230983935478</v>
      </c>
      <c r="Q56" s="87">
        <f t="shared" si="14"/>
        <v>0.6835929492519619</v>
      </c>
      <c r="R56" s="87">
        <f t="shared" si="14"/>
        <v>0.66557095331713745</v>
      </c>
      <c r="S56" s="87">
        <f t="shared" si="14"/>
        <v>0.71121010440174104</v>
      </c>
      <c r="T56" s="87">
        <f t="shared" si="14"/>
        <v>0.76170602181426472</v>
      </c>
      <c r="U56" s="87">
        <f t="shared" si="14"/>
        <v>0.77694014225054997</v>
      </c>
      <c r="V56" s="87">
        <f t="shared" si="14"/>
        <v>0.79247894509556105</v>
      </c>
      <c r="W56" s="87">
        <f t="shared" si="14"/>
        <v>0.7715863183612236</v>
      </c>
      <c r="X56" s="87">
        <f t="shared" si="14"/>
        <v>0.82449509447742164</v>
      </c>
      <c r="Y56" s="87">
        <f t="shared" si="14"/>
        <v>0.87921158711092318</v>
      </c>
      <c r="Z56" s="87">
        <f t="shared" si="14"/>
        <v>0.81881357373547714</v>
      </c>
      <c r="AA56" s="87">
        <f t="shared" si="14"/>
        <v>0.79541890020017803</v>
      </c>
      <c r="AB56" s="87">
        <f t="shared" si="14"/>
        <v>0.9330263699348087</v>
      </c>
      <c r="AC56" s="87">
        <f t="shared" si="14"/>
        <v>0.86893151495667842</v>
      </c>
      <c r="AD56" s="87">
        <f t="shared" si="14"/>
        <v>0.92851539026799357</v>
      </c>
      <c r="AE56" s="87">
        <f t="shared" si="14"/>
        <v>0.94708569807335341</v>
      </c>
      <c r="AF56" s="87">
        <f t="shared" si="14"/>
        <v>0.96822292888035411</v>
      </c>
      <c r="AG56" s="87">
        <f t="shared" si="14"/>
        <v>1.0816433291206244</v>
      </c>
      <c r="AH56" s="87">
        <f t="shared" si="14"/>
        <v>1.0553076654550788</v>
      </c>
      <c r="AI56" s="87">
        <f t="shared" si="14"/>
        <v>1.0274859179112628</v>
      </c>
      <c r="AJ56" s="87">
        <f t="shared" si="14"/>
        <v>1.0979420951394638</v>
      </c>
      <c r="AK56" s="87">
        <f t="shared" si="14"/>
        <v>1.119900937042253</v>
      </c>
      <c r="AL56" s="87">
        <f t="shared" si="14"/>
        <v>1.1422989557830983</v>
      </c>
      <c r="AM56" s="87">
        <f t="shared" si="14"/>
        <v>1.0592226680897818</v>
      </c>
      <c r="AN56" s="87">
        <f t="shared" si="14"/>
        <v>1.2424681896693142</v>
      </c>
    </row>
    <row r="57" spans="1:40" x14ac:dyDescent="0.3">
      <c r="A57" s="83" t="s">
        <v>39</v>
      </c>
      <c r="E57" s="101">
        <f>SUM(E54:E56)</f>
        <v>0</v>
      </c>
      <c r="F57" s="101">
        <f t="shared" ref="F57:AN57" si="15">SUM(F54:F56)</f>
        <v>0</v>
      </c>
      <c r="G57" s="101">
        <f t="shared" si="15"/>
        <v>0</v>
      </c>
      <c r="H57" s="101">
        <f t="shared" si="15"/>
        <v>0.95679999999999998</v>
      </c>
      <c r="I57" s="101">
        <f t="shared" si="15"/>
        <v>0.89107199999999998</v>
      </c>
      <c r="J57" s="101">
        <f t="shared" si="15"/>
        <v>0.95217408000000003</v>
      </c>
      <c r="K57" s="101">
        <f t="shared" si="15"/>
        <v>0.97121756160000006</v>
      </c>
      <c r="L57" s="101">
        <f t="shared" si="15"/>
        <v>0.94561273497599996</v>
      </c>
      <c r="M57" s="101">
        <f t="shared" si="15"/>
        <v>1.0563845125017601</v>
      </c>
      <c r="N57" s="101">
        <f t="shared" si="15"/>
        <v>0.9838154894690303</v>
      </c>
      <c r="O57" s="101">
        <f t="shared" si="15"/>
        <v>0.95570647548420096</v>
      </c>
      <c r="P57" s="101">
        <f t="shared" si="15"/>
        <v>1.1210436957429677</v>
      </c>
      <c r="Q57" s="101">
        <f t="shared" si="15"/>
        <v>1.093748718803139</v>
      </c>
      <c r="R57" s="101">
        <f t="shared" si="15"/>
        <v>1.06491352530742</v>
      </c>
      <c r="S57" s="101">
        <f t="shared" si="15"/>
        <v>1.1379361670427857</v>
      </c>
      <c r="T57" s="101">
        <f t="shared" si="15"/>
        <v>1.2187296349028234</v>
      </c>
      <c r="U57" s="101">
        <f t="shared" si="15"/>
        <v>1.2431042276008799</v>
      </c>
      <c r="V57" s="101">
        <f t="shared" si="15"/>
        <v>1.2679663121528977</v>
      </c>
      <c r="W57" s="101">
        <f t="shared" si="15"/>
        <v>1.2345381093779577</v>
      </c>
      <c r="X57" s="101">
        <f t="shared" si="15"/>
        <v>1.3191921511638747</v>
      </c>
      <c r="Y57" s="101">
        <f t="shared" si="15"/>
        <v>1.4067385393774772</v>
      </c>
      <c r="Z57" s="101">
        <f t="shared" si="15"/>
        <v>1.3101017179767633</v>
      </c>
      <c r="AA57" s="101">
        <f t="shared" si="15"/>
        <v>1.2726702403202848</v>
      </c>
      <c r="AB57" s="101">
        <f t="shared" si="15"/>
        <v>1.492842191895694</v>
      </c>
      <c r="AC57" s="101">
        <f t="shared" si="15"/>
        <v>1.3902904239306855</v>
      </c>
      <c r="AD57" s="101">
        <f t="shared" si="15"/>
        <v>1.4856246244287896</v>
      </c>
      <c r="AE57" s="101">
        <f t="shared" si="15"/>
        <v>1.5153371169173657</v>
      </c>
      <c r="AF57" s="101">
        <f t="shared" si="15"/>
        <v>1.5491566862085666</v>
      </c>
      <c r="AG57" s="101">
        <f t="shared" si="15"/>
        <v>1.7306293265929988</v>
      </c>
      <c r="AH57" s="101">
        <f t="shared" si="15"/>
        <v>1.6884922647281262</v>
      </c>
      <c r="AI57" s="101">
        <f t="shared" si="15"/>
        <v>1.6439774686580204</v>
      </c>
      <c r="AJ57" s="101">
        <f t="shared" si="15"/>
        <v>1.756707352223142</v>
      </c>
      <c r="AK57" s="101">
        <f t="shared" si="15"/>
        <v>1.7918414992676048</v>
      </c>
      <c r="AL57" s="101">
        <f t="shared" si="15"/>
        <v>1.827678329252957</v>
      </c>
      <c r="AM57" s="101">
        <f t="shared" si="15"/>
        <v>1.6947562689436508</v>
      </c>
      <c r="AN57" s="101">
        <f t="shared" si="15"/>
        <v>1.9879491034709027</v>
      </c>
    </row>
    <row r="59" spans="1:40" x14ac:dyDescent="0.3">
      <c r="A59" s="83" t="s">
        <v>109</v>
      </c>
    </row>
    <row r="60" spans="1:40" x14ac:dyDescent="0.3">
      <c r="A60" s="83" t="s">
        <v>108</v>
      </c>
    </row>
    <row r="61" spans="1:40" x14ac:dyDescent="0.3">
      <c r="A61" t="s">
        <v>11</v>
      </c>
      <c r="E61" s="87">
        <f t="shared" ref="E61:AN61" si="16">E34*E$15*E$7/Den</f>
        <v>0</v>
      </c>
      <c r="F61" s="87">
        <f t="shared" si="16"/>
        <v>0</v>
      </c>
      <c r="G61" s="87">
        <f t="shared" si="16"/>
        <v>0</v>
      </c>
      <c r="H61" s="87">
        <f t="shared" si="16"/>
        <v>0.104</v>
      </c>
      <c r="I61" s="87">
        <f t="shared" si="16"/>
        <v>0.13519999999999999</v>
      </c>
      <c r="J61" s="87">
        <f t="shared" si="16"/>
        <v>0.11248640000000001</v>
      </c>
      <c r="K61" s="87">
        <f t="shared" si="16"/>
        <v>0.13160908800000001</v>
      </c>
      <c r="L61" s="87">
        <f t="shared" si="16"/>
        <v>0.13687345152000002</v>
      </c>
      <c r="M61" s="87">
        <f t="shared" si="16"/>
        <v>0.12653190184960003</v>
      </c>
      <c r="N61" s="87">
        <f t="shared" si="16"/>
        <v>0.16449147240448003</v>
      </c>
      <c r="O61" s="87">
        <f t="shared" si="16"/>
        <v>0.13685690504052736</v>
      </c>
      <c r="P61" s="87">
        <f t="shared" si="16"/>
        <v>0.14233118124214847</v>
      </c>
      <c r="Q61" s="87">
        <f t="shared" si="16"/>
        <v>0.14802442849183445</v>
      </c>
      <c r="R61" s="87">
        <f t="shared" si="16"/>
        <v>0.19243175703938481</v>
      </c>
      <c r="S61" s="87">
        <f t="shared" si="16"/>
        <v>0.16010322185676815</v>
      </c>
      <c r="T61" s="87">
        <f t="shared" si="16"/>
        <v>0.19668680805103966</v>
      </c>
      <c r="U61" s="87">
        <f t="shared" si="16"/>
        <v>0.20455428037308127</v>
      </c>
      <c r="V61" s="87">
        <f t="shared" si="16"/>
        <v>0.18909906807822627</v>
      </c>
      <c r="W61" s="87">
        <f t="shared" si="16"/>
        <v>0.24582878850169415</v>
      </c>
      <c r="X61" s="87">
        <f t="shared" si="16"/>
        <v>0.20452955203340956</v>
      </c>
      <c r="Y61" s="87">
        <f t="shared" si="16"/>
        <v>0.21271073411474595</v>
      </c>
      <c r="Z61" s="87">
        <f t="shared" si="16"/>
        <v>0.27652395434916976</v>
      </c>
      <c r="AA61" s="87">
        <f t="shared" si="16"/>
        <v>0.23006793001850923</v>
      </c>
      <c r="AB61" s="87">
        <f t="shared" si="16"/>
        <v>0.23927064721924959</v>
      </c>
      <c r="AC61" s="87">
        <f t="shared" si="16"/>
        <v>0.27994665724652201</v>
      </c>
      <c r="AD61" s="87">
        <f t="shared" si="16"/>
        <v>0.29114452353638287</v>
      </c>
      <c r="AE61" s="87">
        <f t="shared" si="16"/>
        <v>0.26914693731363404</v>
      </c>
      <c r="AF61" s="87">
        <f t="shared" si="16"/>
        <v>0.36738556943311051</v>
      </c>
      <c r="AG61" s="87">
        <f t="shared" si="16"/>
        <v>0.30566479376834793</v>
      </c>
      <c r="AH61" s="87">
        <f t="shared" si="16"/>
        <v>0.31789138551908186</v>
      </c>
      <c r="AI61" s="87">
        <f t="shared" si="16"/>
        <v>0.41325880117480646</v>
      </c>
      <c r="AJ61" s="87">
        <f t="shared" si="16"/>
        <v>0.34383132257743898</v>
      </c>
      <c r="AK61" s="87">
        <f t="shared" si="16"/>
        <v>0.39689999999999998</v>
      </c>
      <c r="AL61" s="87">
        <f t="shared" si="16"/>
        <v>0.39689999999999998</v>
      </c>
      <c r="AM61" s="87">
        <f t="shared" si="16"/>
        <v>0.3528</v>
      </c>
      <c r="AN61" s="87">
        <f t="shared" si="16"/>
        <v>0.3528</v>
      </c>
    </row>
    <row r="62" spans="1:40" x14ac:dyDescent="0.3">
      <c r="A62" t="s">
        <v>112</v>
      </c>
      <c r="E62" s="87">
        <f t="shared" ref="E62:AN62" si="17">E35*E$15*E$7/Den</f>
        <v>0</v>
      </c>
      <c r="F62" s="87">
        <f t="shared" si="17"/>
        <v>0</v>
      </c>
      <c r="G62" s="87">
        <f t="shared" si="17"/>
        <v>0</v>
      </c>
      <c r="H62" s="87">
        <f t="shared" si="17"/>
        <v>4.1599999999999998E-2</v>
      </c>
      <c r="I62" s="87">
        <f t="shared" si="17"/>
        <v>5.4080000000000003E-2</v>
      </c>
      <c r="J62" s="87">
        <f t="shared" si="17"/>
        <v>4.4994559999999996E-2</v>
      </c>
      <c r="K62" s="87">
        <f t="shared" si="17"/>
        <v>5.2643635200000011E-2</v>
      </c>
      <c r="L62" s="87">
        <f t="shared" si="17"/>
        <v>5.4749380608000005E-2</v>
      </c>
      <c r="M62" s="87">
        <f t="shared" si="17"/>
        <v>5.0612760739840008E-2</v>
      </c>
      <c r="N62" s="87">
        <f t="shared" si="17"/>
        <v>6.5796588961792024E-2</v>
      </c>
      <c r="O62" s="87">
        <f t="shared" si="17"/>
        <v>5.474276201621095E-2</v>
      </c>
      <c r="P62" s="87">
        <f t="shared" si="17"/>
        <v>5.6932472496859392E-2</v>
      </c>
      <c r="Q62" s="87">
        <f t="shared" si="17"/>
        <v>5.9209771396733779E-2</v>
      </c>
      <c r="R62" s="87">
        <f t="shared" si="17"/>
        <v>7.6972702815753913E-2</v>
      </c>
      <c r="S62" s="87">
        <f t="shared" si="17"/>
        <v>6.4041288742707259E-2</v>
      </c>
      <c r="T62" s="87">
        <f t="shared" si="17"/>
        <v>7.8674723220415882E-2</v>
      </c>
      <c r="U62" s="87">
        <f t="shared" si="17"/>
        <v>8.1821712149232506E-2</v>
      </c>
      <c r="V62" s="87">
        <f t="shared" si="17"/>
        <v>7.5639627231290502E-2</v>
      </c>
      <c r="W62" s="87">
        <f t="shared" si="17"/>
        <v>9.8331515400677666E-2</v>
      </c>
      <c r="X62" s="87">
        <f t="shared" si="17"/>
        <v>8.1811820813363828E-2</v>
      </c>
      <c r="Y62" s="87">
        <f t="shared" si="17"/>
        <v>8.5084293645898382E-2</v>
      </c>
      <c r="Z62" s="87">
        <f t="shared" si="17"/>
        <v>0.11060958173966791</v>
      </c>
      <c r="AA62" s="87">
        <f t="shared" si="17"/>
        <v>9.2027172007403679E-2</v>
      </c>
      <c r="AB62" s="87">
        <f t="shared" si="17"/>
        <v>9.5708258887699835E-2</v>
      </c>
      <c r="AC62" s="87">
        <f t="shared" si="17"/>
        <v>0.11197866289860881</v>
      </c>
      <c r="AD62" s="87">
        <f t="shared" si="17"/>
        <v>0.11645780941455317</v>
      </c>
      <c r="AE62" s="87">
        <f t="shared" si="17"/>
        <v>0.10765877492545362</v>
      </c>
      <c r="AF62" s="87">
        <f t="shared" si="17"/>
        <v>0.14695422777324421</v>
      </c>
      <c r="AG62" s="87">
        <f t="shared" si="17"/>
        <v>0.12226591750733919</v>
      </c>
      <c r="AH62" s="87">
        <f t="shared" si="17"/>
        <v>0.12715655420763275</v>
      </c>
      <c r="AI62" s="87">
        <f t="shared" si="17"/>
        <v>0.16530352046992258</v>
      </c>
      <c r="AJ62" s="87">
        <f t="shared" si="17"/>
        <v>0.1375325290309756</v>
      </c>
      <c r="AK62" s="87">
        <f t="shared" si="17"/>
        <v>0.15876000000000001</v>
      </c>
      <c r="AL62" s="87">
        <f t="shared" si="17"/>
        <v>0.15876000000000001</v>
      </c>
      <c r="AM62" s="87">
        <f t="shared" si="17"/>
        <v>0.14112</v>
      </c>
      <c r="AN62" s="87">
        <f t="shared" si="17"/>
        <v>0.14112</v>
      </c>
    </row>
    <row r="63" spans="1:40" x14ac:dyDescent="0.3">
      <c r="A63" t="s">
        <v>13</v>
      </c>
      <c r="E63" s="87">
        <f t="shared" ref="E63:AN63" si="18">E36*E$15*E$7/Den</f>
        <v>0</v>
      </c>
      <c r="F63" s="87">
        <f t="shared" si="18"/>
        <v>0</v>
      </c>
      <c r="G63" s="87">
        <f t="shared" si="18"/>
        <v>0</v>
      </c>
      <c r="H63" s="87">
        <f t="shared" si="18"/>
        <v>0.20799999999999999</v>
      </c>
      <c r="I63" s="87">
        <f t="shared" si="18"/>
        <v>0.27039999999999997</v>
      </c>
      <c r="J63" s="87">
        <f t="shared" si="18"/>
        <v>0.22497280000000003</v>
      </c>
      <c r="K63" s="87">
        <f t="shared" si="18"/>
        <v>0.26321817600000003</v>
      </c>
      <c r="L63" s="87">
        <f t="shared" si="18"/>
        <v>0.27374690304000004</v>
      </c>
      <c r="M63" s="87">
        <f t="shared" si="18"/>
        <v>0.25306380369920006</v>
      </c>
      <c r="N63" s="87">
        <f t="shared" si="18"/>
        <v>0.32898294480896006</v>
      </c>
      <c r="O63" s="87">
        <f t="shared" si="18"/>
        <v>0.27371381008105472</v>
      </c>
      <c r="P63" s="87">
        <f t="shared" si="18"/>
        <v>0.28466236248429694</v>
      </c>
      <c r="Q63" s="87">
        <f t="shared" si="18"/>
        <v>0.2960488569836689</v>
      </c>
      <c r="R63" s="87">
        <f t="shared" si="18"/>
        <v>0.38486351407876962</v>
      </c>
      <c r="S63" s="87">
        <f t="shared" si="18"/>
        <v>0.32020644371353629</v>
      </c>
      <c r="T63" s="87">
        <f t="shared" si="18"/>
        <v>0.39337361610207933</v>
      </c>
      <c r="U63" s="87">
        <f t="shared" si="18"/>
        <v>0.40910856074616253</v>
      </c>
      <c r="V63" s="87">
        <f t="shared" si="18"/>
        <v>0.37819813615645254</v>
      </c>
      <c r="W63" s="87">
        <f t="shared" si="18"/>
        <v>0.4916575770033883</v>
      </c>
      <c r="X63" s="87">
        <f t="shared" si="18"/>
        <v>0.40905910406681911</v>
      </c>
      <c r="Y63" s="87">
        <f t="shared" si="18"/>
        <v>0.42542146822949189</v>
      </c>
      <c r="Z63" s="87">
        <f t="shared" si="18"/>
        <v>0.55304790869833953</v>
      </c>
      <c r="AA63" s="87">
        <f t="shared" si="18"/>
        <v>0.46013586003701845</v>
      </c>
      <c r="AB63" s="87">
        <f t="shared" si="18"/>
        <v>0.47854129443849919</v>
      </c>
      <c r="AC63" s="87">
        <f t="shared" si="18"/>
        <v>0.55989331449304403</v>
      </c>
      <c r="AD63" s="87">
        <f t="shared" si="18"/>
        <v>0.58228904707276574</v>
      </c>
      <c r="AE63" s="87">
        <f t="shared" si="18"/>
        <v>0.53829387462726808</v>
      </c>
      <c r="AF63" s="87">
        <f t="shared" si="18"/>
        <v>0.73477113886622103</v>
      </c>
      <c r="AG63" s="87">
        <f t="shared" si="18"/>
        <v>0.61132958753669586</v>
      </c>
      <c r="AH63" s="87">
        <f t="shared" si="18"/>
        <v>0.63578277103816372</v>
      </c>
      <c r="AI63" s="87">
        <f t="shared" si="18"/>
        <v>0.82651760234961291</v>
      </c>
      <c r="AJ63" s="87">
        <f t="shared" si="18"/>
        <v>0.68766264515487796</v>
      </c>
      <c r="AK63" s="87">
        <f t="shared" si="18"/>
        <v>0.79379999999999995</v>
      </c>
      <c r="AL63" s="87">
        <f t="shared" si="18"/>
        <v>0.79379999999999995</v>
      </c>
      <c r="AM63" s="87">
        <f t="shared" si="18"/>
        <v>0.7056</v>
      </c>
      <c r="AN63" s="87">
        <f t="shared" si="18"/>
        <v>0.7056</v>
      </c>
    </row>
    <row r="64" spans="1:40" x14ac:dyDescent="0.3">
      <c r="A64" s="83" t="s">
        <v>39</v>
      </c>
      <c r="E64" s="101">
        <f>SUM(E61:E63)</f>
        <v>0</v>
      </c>
      <c r="F64" s="101">
        <f t="shared" ref="F64:AN64" si="19">SUM(F61:F63)</f>
        <v>0</v>
      </c>
      <c r="G64" s="101">
        <f t="shared" si="19"/>
        <v>0</v>
      </c>
      <c r="H64" s="101">
        <f t="shared" si="19"/>
        <v>0.35360000000000003</v>
      </c>
      <c r="I64" s="101">
        <f t="shared" si="19"/>
        <v>0.45967999999999998</v>
      </c>
      <c r="J64" s="101">
        <f t="shared" si="19"/>
        <v>0.38245376000000003</v>
      </c>
      <c r="K64" s="101">
        <f t="shared" si="19"/>
        <v>0.44747089920000005</v>
      </c>
      <c r="L64" s="101">
        <f t="shared" si="19"/>
        <v>0.46536973516800006</v>
      </c>
      <c r="M64" s="101">
        <f t="shared" si="19"/>
        <v>0.43020846628864007</v>
      </c>
      <c r="N64" s="101">
        <f t="shared" si="19"/>
        <v>0.55927100617523218</v>
      </c>
      <c r="O64" s="101">
        <f t="shared" si="19"/>
        <v>0.46531347713779303</v>
      </c>
      <c r="P64" s="101">
        <f t="shared" si="19"/>
        <v>0.48392601622330478</v>
      </c>
      <c r="Q64" s="101">
        <f t="shared" si="19"/>
        <v>0.50328305687223707</v>
      </c>
      <c r="R64" s="101">
        <f t="shared" si="19"/>
        <v>0.65426797393390834</v>
      </c>
      <c r="S64" s="101">
        <f t="shared" si="19"/>
        <v>0.54435095431301173</v>
      </c>
      <c r="T64" s="101">
        <f t="shared" si="19"/>
        <v>0.6687351473735349</v>
      </c>
      <c r="U64" s="101">
        <f t="shared" si="19"/>
        <v>0.69548455326847636</v>
      </c>
      <c r="V64" s="101">
        <f t="shared" si="19"/>
        <v>0.64293683146596936</v>
      </c>
      <c r="W64" s="101">
        <f t="shared" si="19"/>
        <v>0.83581788090576015</v>
      </c>
      <c r="X64" s="101">
        <f t="shared" si="19"/>
        <v>0.69540047691359252</v>
      </c>
      <c r="Y64" s="101">
        <f t="shared" si="19"/>
        <v>0.72321649599013615</v>
      </c>
      <c r="Z64" s="101">
        <f t="shared" si="19"/>
        <v>0.94018144478717725</v>
      </c>
      <c r="AA64" s="101">
        <f t="shared" si="19"/>
        <v>0.7822309620629313</v>
      </c>
      <c r="AB64" s="101">
        <f t="shared" si="19"/>
        <v>0.8135202005454486</v>
      </c>
      <c r="AC64" s="101">
        <f t="shared" si="19"/>
        <v>0.95181863463817484</v>
      </c>
      <c r="AD64" s="101">
        <f t="shared" si="19"/>
        <v>0.98989138002370181</v>
      </c>
      <c r="AE64" s="101">
        <f t="shared" si="19"/>
        <v>0.91509958686635573</v>
      </c>
      <c r="AF64" s="101">
        <f t="shared" si="19"/>
        <v>1.2491109360725758</v>
      </c>
      <c r="AG64" s="101">
        <f t="shared" si="19"/>
        <v>1.0392602988123829</v>
      </c>
      <c r="AH64" s="101">
        <f t="shared" si="19"/>
        <v>1.0808307107648782</v>
      </c>
      <c r="AI64" s="101">
        <f t="shared" si="19"/>
        <v>1.4050799239943421</v>
      </c>
      <c r="AJ64" s="101">
        <f t="shared" si="19"/>
        <v>1.1690264967632924</v>
      </c>
      <c r="AK64" s="101">
        <f t="shared" si="19"/>
        <v>1.3494600000000001</v>
      </c>
      <c r="AL64" s="101">
        <f t="shared" si="19"/>
        <v>1.3494600000000001</v>
      </c>
      <c r="AM64" s="101">
        <f t="shared" si="19"/>
        <v>1.1995200000000001</v>
      </c>
      <c r="AN64" s="101">
        <f t="shared" si="19"/>
        <v>1.1995200000000001</v>
      </c>
    </row>
    <row r="66" spans="1:40" x14ac:dyDescent="0.3">
      <c r="A66" s="83" t="s">
        <v>9</v>
      </c>
    </row>
    <row r="67" spans="1:40" x14ac:dyDescent="0.3">
      <c r="A67" t="s">
        <v>11</v>
      </c>
      <c r="E67" s="87">
        <f t="shared" ref="E67:AN67" si="20">E40*E$16*E$7/Den</f>
        <v>0</v>
      </c>
      <c r="F67" s="87">
        <f t="shared" si="20"/>
        <v>0</v>
      </c>
      <c r="G67" s="87">
        <f t="shared" si="20"/>
        <v>0</v>
      </c>
      <c r="H67" s="87">
        <f t="shared" si="20"/>
        <v>0.156</v>
      </c>
      <c r="I67" s="87">
        <f t="shared" si="20"/>
        <v>0.20280000000000004</v>
      </c>
      <c r="J67" s="87">
        <f t="shared" si="20"/>
        <v>0.16872960000000004</v>
      </c>
      <c r="K67" s="87">
        <f t="shared" si="20"/>
        <v>0.19741363200000006</v>
      </c>
      <c r="L67" s="87">
        <f t="shared" si="20"/>
        <v>0.20531017728000006</v>
      </c>
      <c r="M67" s="87">
        <f t="shared" si="20"/>
        <v>0.18979785277440006</v>
      </c>
      <c r="N67" s="87">
        <f t="shared" si="20"/>
        <v>0.24673720860672005</v>
      </c>
      <c r="O67" s="87">
        <f t="shared" si="20"/>
        <v>0.20528535756079108</v>
      </c>
      <c r="P67" s="87">
        <f t="shared" si="20"/>
        <v>0.21349677186322275</v>
      </c>
      <c r="Q67" s="87">
        <f t="shared" si="20"/>
        <v>0.22203664273775164</v>
      </c>
      <c r="R67" s="87">
        <f t="shared" si="20"/>
        <v>0.28864763555907713</v>
      </c>
      <c r="S67" s="87">
        <f t="shared" si="20"/>
        <v>0.24015483278515221</v>
      </c>
      <c r="T67" s="87">
        <f t="shared" si="20"/>
        <v>0.29503021207655949</v>
      </c>
      <c r="U67" s="87">
        <f t="shared" si="20"/>
        <v>0.30683142055962193</v>
      </c>
      <c r="V67" s="87">
        <f t="shared" si="20"/>
        <v>0.28364860211733933</v>
      </c>
      <c r="W67" s="87">
        <f t="shared" si="20"/>
        <v>0.36874318275254114</v>
      </c>
      <c r="X67" s="87">
        <f t="shared" si="20"/>
        <v>0.30679432805011425</v>
      </c>
      <c r="Y67" s="87">
        <f t="shared" si="20"/>
        <v>0.31906610117211887</v>
      </c>
      <c r="Z67" s="87">
        <f t="shared" si="20"/>
        <v>0.41478593152375454</v>
      </c>
      <c r="AA67" s="87">
        <f t="shared" si="20"/>
        <v>0.34510189502776378</v>
      </c>
      <c r="AB67" s="87">
        <f t="shared" si="20"/>
        <v>0.35890597082887432</v>
      </c>
      <c r="AC67" s="87">
        <f t="shared" si="20"/>
        <v>0.41991998586978302</v>
      </c>
      <c r="AD67" s="87">
        <f t="shared" si="20"/>
        <v>0.43671678530457436</v>
      </c>
      <c r="AE67" s="87">
        <f t="shared" si="20"/>
        <v>0.403720405970451</v>
      </c>
      <c r="AF67" s="87">
        <f t="shared" si="20"/>
        <v>0.55107835414966566</v>
      </c>
      <c r="AG67" s="87">
        <f t="shared" si="20"/>
        <v>0.45849719065252187</v>
      </c>
      <c r="AH67" s="87">
        <f t="shared" si="20"/>
        <v>0.47683707827862271</v>
      </c>
      <c r="AI67" s="87">
        <f t="shared" si="20"/>
        <v>0.61988820176220949</v>
      </c>
      <c r="AJ67" s="87">
        <f t="shared" si="20"/>
        <v>0.51574698386615836</v>
      </c>
      <c r="AK67" s="87">
        <f t="shared" si="20"/>
        <v>0.58046624999999996</v>
      </c>
      <c r="AL67" s="87">
        <f t="shared" si="20"/>
        <v>0.58046624999999996</v>
      </c>
      <c r="AM67" s="87">
        <f t="shared" si="20"/>
        <v>0.51597000000000004</v>
      </c>
      <c r="AN67" s="87">
        <f t="shared" si="20"/>
        <v>0.51597000000000004</v>
      </c>
    </row>
    <row r="68" spans="1:40" x14ac:dyDescent="0.3">
      <c r="A68" t="s">
        <v>112</v>
      </c>
      <c r="E68" s="87">
        <f t="shared" ref="E68:AN68" si="21">E41*E$16*E$7/Den</f>
        <v>0</v>
      </c>
      <c r="F68" s="87">
        <f t="shared" si="21"/>
        <v>0</v>
      </c>
      <c r="G68" s="87">
        <f t="shared" si="21"/>
        <v>0</v>
      </c>
      <c r="H68" s="87">
        <f t="shared" si="21"/>
        <v>0.06</v>
      </c>
      <c r="I68" s="87">
        <f t="shared" si="21"/>
        <v>7.8000000000000014E-2</v>
      </c>
      <c r="J68" s="87">
        <f t="shared" si="21"/>
        <v>6.4896000000000009E-2</v>
      </c>
      <c r="K68" s="87">
        <f t="shared" si="21"/>
        <v>7.5928320000000035E-2</v>
      </c>
      <c r="L68" s="87">
        <f t="shared" si="21"/>
        <v>7.896545280000003E-2</v>
      </c>
      <c r="M68" s="87">
        <f t="shared" si="21"/>
        <v>7.299917414400002E-2</v>
      </c>
      <c r="N68" s="87">
        <f t="shared" si="21"/>
        <v>9.489892638720003E-2</v>
      </c>
      <c r="O68" s="87">
        <f t="shared" si="21"/>
        <v>7.8955906754150415E-2</v>
      </c>
      <c r="P68" s="87">
        <f t="shared" si="21"/>
        <v>8.2114143024316438E-2</v>
      </c>
      <c r="Q68" s="87">
        <f t="shared" si="21"/>
        <v>8.5398708745289098E-2</v>
      </c>
      <c r="R68" s="87">
        <f t="shared" si="21"/>
        <v>0.11101832136887584</v>
      </c>
      <c r="S68" s="87">
        <f t="shared" si="21"/>
        <v>9.2367243378904701E-2</v>
      </c>
      <c r="T68" s="87">
        <f t="shared" si="21"/>
        <v>0.11347315849098442</v>
      </c>
      <c r="U68" s="87">
        <f t="shared" si="21"/>
        <v>0.11801208483062381</v>
      </c>
      <c r="V68" s="87">
        <f t="shared" si="21"/>
        <v>0.10909561619897667</v>
      </c>
      <c r="W68" s="87">
        <f t="shared" si="21"/>
        <v>0.14182430105866969</v>
      </c>
      <c r="X68" s="87">
        <f t="shared" si="21"/>
        <v>0.11799781848081317</v>
      </c>
      <c r="Y68" s="87">
        <f t="shared" si="21"/>
        <v>0.12271773122004571</v>
      </c>
      <c r="Z68" s="87">
        <f t="shared" si="21"/>
        <v>0.15953305058605943</v>
      </c>
      <c r="AA68" s="87">
        <f t="shared" si="21"/>
        <v>0.13273149808760146</v>
      </c>
      <c r="AB68" s="87">
        <f t="shared" si="21"/>
        <v>0.13804075801110549</v>
      </c>
      <c r="AC68" s="87">
        <f t="shared" si="21"/>
        <v>0.16150768687299344</v>
      </c>
      <c r="AD68" s="87">
        <f t="shared" si="21"/>
        <v>0.16796799434791318</v>
      </c>
      <c r="AE68" s="87">
        <f t="shared" si="21"/>
        <v>0.15527707921940423</v>
      </c>
      <c r="AF68" s="87">
        <f t="shared" si="21"/>
        <v>0.21195321313448681</v>
      </c>
      <c r="AG68" s="87">
        <f t="shared" si="21"/>
        <v>0.17634507332789301</v>
      </c>
      <c r="AH68" s="87">
        <f t="shared" si="21"/>
        <v>0.18339887626100873</v>
      </c>
      <c r="AI68" s="87">
        <f t="shared" si="21"/>
        <v>0.23841853913931135</v>
      </c>
      <c r="AJ68" s="87">
        <f t="shared" si="21"/>
        <v>0.19836422456390704</v>
      </c>
      <c r="AK68" s="87">
        <f t="shared" si="21"/>
        <v>0.22325624999999999</v>
      </c>
      <c r="AL68" s="87">
        <f t="shared" si="21"/>
        <v>0.22325624999999999</v>
      </c>
      <c r="AM68" s="87">
        <f t="shared" si="21"/>
        <v>0.19844999999999999</v>
      </c>
      <c r="AN68" s="87">
        <f t="shared" si="21"/>
        <v>0.19844999999999999</v>
      </c>
    </row>
    <row r="69" spans="1:40" x14ac:dyDescent="0.3">
      <c r="A69" t="s">
        <v>13</v>
      </c>
      <c r="E69" s="87">
        <f t="shared" ref="E69:AN69" si="22">E42*E$16*E$7/Den</f>
        <v>0</v>
      </c>
      <c r="F69" s="87">
        <f t="shared" si="22"/>
        <v>0</v>
      </c>
      <c r="G69" s="87">
        <f t="shared" si="22"/>
        <v>0</v>
      </c>
      <c r="H69" s="87">
        <f t="shared" si="22"/>
        <v>0.24</v>
      </c>
      <c r="I69" s="87">
        <f t="shared" si="22"/>
        <v>0.31200000000000006</v>
      </c>
      <c r="J69" s="87">
        <f t="shared" si="22"/>
        <v>0.25958400000000004</v>
      </c>
      <c r="K69" s="87">
        <f t="shared" si="22"/>
        <v>0.30371328000000014</v>
      </c>
      <c r="L69" s="87">
        <f t="shared" si="22"/>
        <v>0.31586181120000012</v>
      </c>
      <c r="M69" s="87">
        <f t="shared" si="22"/>
        <v>0.29199669657600008</v>
      </c>
      <c r="N69" s="87">
        <f t="shared" si="22"/>
        <v>0.37959570554880012</v>
      </c>
      <c r="O69" s="87">
        <f t="shared" si="22"/>
        <v>0.31582362701660166</v>
      </c>
      <c r="P69" s="87">
        <f t="shared" si="22"/>
        <v>0.32845657209726575</v>
      </c>
      <c r="Q69" s="87">
        <f t="shared" si="22"/>
        <v>0.34159483498115639</v>
      </c>
      <c r="R69" s="87">
        <f t="shared" si="22"/>
        <v>0.44407328547550334</v>
      </c>
      <c r="S69" s="87">
        <f t="shared" si="22"/>
        <v>0.3694689735156188</v>
      </c>
      <c r="T69" s="87">
        <f t="shared" si="22"/>
        <v>0.4538926339639377</v>
      </c>
      <c r="U69" s="87">
        <f t="shared" si="22"/>
        <v>0.47204833932249524</v>
      </c>
      <c r="V69" s="87">
        <f t="shared" si="22"/>
        <v>0.4363824647959067</v>
      </c>
      <c r="W69" s="87">
        <f t="shared" si="22"/>
        <v>0.56729720423467878</v>
      </c>
      <c r="X69" s="87">
        <f t="shared" si="22"/>
        <v>0.47199127392325269</v>
      </c>
      <c r="Y69" s="87">
        <f t="shared" si="22"/>
        <v>0.49087092488018286</v>
      </c>
      <c r="Z69" s="87">
        <f t="shared" si="22"/>
        <v>0.63813220234423773</v>
      </c>
      <c r="AA69" s="87">
        <f t="shared" si="22"/>
        <v>0.53092599235040583</v>
      </c>
      <c r="AB69" s="87">
        <f t="shared" si="22"/>
        <v>0.55216303204442196</v>
      </c>
      <c r="AC69" s="87">
        <f t="shared" si="22"/>
        <v>0.64603074749197376</v>
      </c>
      <c r="AD69" s="87">
        <f t="shared" si="22"/>
        <v>0.67187197739165272</v>
      </c>
      <c r="AE69" s="87">
        <f t="shared" si="22"/>
        <v>0.62110831687761692</v>
      </c>
      <c r="AF69" s="87">
        <f t="shared" si="22"/>
        <v>0.84781285253794725</v>
      </c>
      <c r="AG69" s="87">
        <f t="shared" si="22"/>
        <v>0.70538029331157204</v>
      </c>
      <c r="AH69" s="87">
        <f t="shared" si="22"/>
        <v>0.73359550504403492</v>
      </c>
      <c r="AI69" s="87">
        <f t="shared" si="22"/>
        <v>0.95367415655724541</v>
      </c>
      <c r="AJ69" s="87">
        <f t="shared" si="22"/>
        <v>0.79345689825562815</v>
      </c>
      <c r="AK69" s="87">
        <f t="shared" si="22"/>
        <v>0.89302499999999996</v>
      </c>
      <c r="AL69" s="87">
        <f t="shared" si="22"/>
        <v>0.89302499999999996</v>
      </c>
      <c r="AM69" s="87">
        <f t="shared" si="22"/>
        <v>0.79379999999999995</v>
      </c>
      <c r="AN69" s="87">
        <f t="shared" si="22"/>
        <v>0.79379999999999995</v>
      </c>
    </row>
    <row r="70" spans="1:40" x14ac:dyDescent="0.3">
      <c r="A70" s="83" t="s">
        <v>39</v>
      </c>
      <c r="E70" s="101">
        <f>SUM(E67:E69)</f>
        <v>0</v>
      </c>
      <c r="F70" s="101">
        <f t="shared" ref="F70" si="23">SUM(F67:F69)</f>
        <v>0</v>
      </c>
      <c r="G70" s="101">
        <f t="shared" ref="G70" si="24">SUM(G67:G69)</f>
        <v>0</v>
      </c>
      <c r="H70" s="101">
        <f t="shared" ref="H70" si="25">SUM(H67:H69)</f>
        <v>0.45599999999999996</v>
      </c>
      <c r="I70" s="101">
        <f t="shared" ref="I70" si="26">SUM(I67:I69)</f>
        <v>0.5928000000000001</v>
      </c>
      <c r="J70" s="101">
        <f t="shared" ref="J70" si="27">SUM(J67:J69)</f>
        <v>0.49320960000000008</v>
      </c>
      <c r="K70" s="101">
        <f t="shared" ref="K70" si="28">SUM(K67:K69)</f>
        <v>0.5770552320000002</v>
      </c>
      <c r="L70" s="101">
        <f t="shared" ref="L70" si="29">SUM(L67:L69)</f>
        <v>0.60013744128000024</v>
      </c>
      <c r="M70" s="101">
        <f t="shared" ref="M70" si="30">SUM(M67:M69)</f>
        <v>0.55479372349440015</v>
      </c>
      <c r="N70" s="101">
        <f t="shared" ref="N70" si="31">SUM(N67:N69)</f>
        <v>0.72123184054272027</v>
      </c>
      <c r="O70" s="101">
        <f t="shared" ref="O70" si="32">SUM(O67:O69)</f>
        <v>0.60006489133154317</v>
      </c>
      <c r="P70" s="101">
        <f t="shared" ref="P70" si="33">SUM(P67:P69)</f>
        <v>0.62406748698480496</v>
      </c>
      <c r="Q70" s="101">
        <f t="shared" ref="Q70" si="34">SUM(Q67:Q69)</f>
        <v>0.64903018646419719</v>
      </c>
      <c r="R70" s="101">
        <f t="shared" ref="R70" si="35">SUM(R67:R69)</f>
        <v>0.84373924240345632</v>
      </c>
      <c r="S70" s="101">
        <f t="shared" ref="S70" si="36">SUM(S67:S69)</f>
        <v>0.70199104967967574</v>
      </c>
      <c r="T70" s="101">
        <f t="shared" ref="T70" si="37">SUM(T67:T69)</f>
        <v>0.86239600453148157</v>
      </c>
      <c r="U70" s="101">
        <f t="shared" ref="U70" si="38">SUM(U67:U69)</f>
        <v>0.89689184471274097</v>
      </c>
      <c r="V70" s="101">
        <f t="shared" ref="V70" si="39">SUM(V67:V69)</f>
        <v>0.82912668311222271</v>
      </c>
      <c r="W70" s="101">
        <f t="shared" ref="W70" si="40">SUM(W67:W69)</f>
        <v>1.0778646880458895</v>
      </c>
      <c r="X70" s="101">
        <f t="shared" ref="X70" si="41">SUM(X67:X69)</f>
        <v>0.89678342045418014</v>
      </c>
      <c r="Y70" s="101">
        <f t="shared" ref="Y70" si="42">SUM(Y67:Y69)</f>
        <v>0.93265475727234737</v>
      </c>
      <c r="Z70" s="101">
        <f t="shared" ref="Z70" si="43">SUM(Z67:Z69)</f>
        <v>1.2124511844540518</v>
      </c>
      <c r="AA70" s="101">
        <f t="shared" ref="AA70" si="44">SUM(AA67:AA69)</f>
        <v>1.008759385465771</v>
      </c>
      <c r="AB70" s="101">
        <f t="shared" ref="AB70" si="45">SUM(AB67:AB69)</f>
        <v>1.0491097608844018</v>
      </c>
      <c r="AC70" s="101">
        <f t="shared" ref="AC70" si="46">SUM(AC67:AC69)</f>
        <v>1.2274584202347503</v>
      </c>
      <c r="AD70" s="101">
        <f t="shared" ref="AD70" si="47">SUM(AD67:AD69)</f>
        <v>1.2765567570441403</v>
      </c>
      <c r="AE70" s="101">
        <f t="shared" ref="AE70" si="48">SUM(AE67:AE69)</f>
        <v>1.1801058020674722</v>
      </c>
      <c r="AF70" s="101">
        <f t="shared" ref="AF70" si="49">SUM(AF67:AF69)</f>
        <v>1.6108444198220997</v>
      </c>
      <c r="AG70" s="101">
        <f t="shared" ref="AG70" si="50">SUM(AG67:AG69)</f>
        <v>1.340222557291987</v>
      </c>
      <c r="AH70" s="101">
        <f t="shared" ref="AH70" si="51">SUM(AH67:AH69)</f>
        <v>1.3938314595836663</v>
      </c>
      <c r="AI70" s="101">
        <f t="shared" ref="AI70" si="52">SUM(AI67:AI69)</f>
        <v>1.8119808974587661</v>
      </c>
      <c r="AJ70" s="101">
        <f t="shared" ref="AJ70" si="53">SUM(AJ67:AJ69)</f>
        <v>1.5075681066856936</v>
      </c>
      <c r="AK70" s="101">
        <f t="shared" ref="AK70" si="54">SUM(AK67:AK69)</f>
        <v>1.6967474999999999</v>
      </c>
      <c r="AL70" s="101">
        <f t="shared" ref="AL70" si="55">SUM(AL67:AL69)</f>
        <v>1.6967474999999999</v>
      </c>
      <c r="AM70" s="101">
        <f t="shared" ref="AM70" si="56">SUM(AM67:AM69)</f>
        <v>1.5082200000000001</v>
      </c>
      <c r="AN70" s="101">
        <f t="shared" ref="AN70" si="57">SUM(AN67:AN69)</f>
        <v>1.5082200000000001</v>
      </c>
    </row>
    <row r="72" spans="1:40" x14ac:dyDescent="0.3">
      <c r="A72" s="83" t="s">
        <v>114</v>
      </c>
    </row>
    <row r="73" spans="1:40" x14ac:dyDescent="0.3">
      <c r="A73" t="s">
        <v>11</v>
      </c>
      <c r="E73" s="87">
        <f>SUM(E48,E54,E61,E67)</f>
        <v>0</v>
      </c>
      <c r="F73" s="87">
        <f t="shared" ref="F73:AN75" si="58">SUM(F48,F54,F61,F67)</f>
        <v>0</v>
      </c>
      <c r="G73" s="87">
        <f t="shared" si="58"/>
        <v>0</v>
      </c>
      <c r="H73" s="87">
        <f t="shared" si="58"/>
        <v>0.63719999999999999</v>
      </c>
      <c r="I73" s="87">
        <f t="shared" si="58"/>
        <v>0.68928800000000001</v>
      </c>
      <c r="J73" s="87">
        <f t="shared" si="58"/>
        <v>0.65659232000000001</v>
      </c>
      <c r="K73" s="87">
        <f t="shared" si="58"/>
        <v>0.71190656640000016</v>
      </c>
      <c r="L73" s="87">
        <f t="shared" si="58"/>
        <v>0.71497326470400013</v>
      </c>
      <c r="M73" s="87">
        <f t="shared" si="58"/>
        <v>0.7327890335910402</v>
      </c>
      <c r="N73" s="87">
        <f t="shared" si="58"/>
        <v>0.79907901820572169</v>
      </c>
      <c r="O73" s="87">
        <f t="shared" si="58"/>
        <v>0.71891116159028234</v>
      </c>
      <c r="P73" s="87">
        <f t="shared" si="58"/>
        <v>0.7977778716194257</v>
      </c>
      <c r="Q73" s="87">
        <f t="shared" si="58"/>
        <v>0.8012504699885159</v>
      </c>
      <c r="R73" s="87">
        <f t="shared" si="58"/>
        <v>0.90090107084465643</v>
      </c>
      <c r="S73" s="87">
        <f t="shared" si="58"/>
        <v>0.84886750511071085</v>
      </c>
      <c r="T73" s="87">
        <f t="shared" si="58"/>
        <v>0.97217774157967374</v>
      </c>
      <c r="U73" s="87">
        <f t="shared" si="58"/>
        <v>1.0014556368138192</v>
      </c>
      <c r="V73" s="87">
        <f t="shared" si="58"/>
        <v>0.97261900479430408</v>
      </c>
      <c r="W73" s="87">
        <f t="shared" si="58"/>
        <v>1.101264879759007</v>
      </c>
      <c r="X73" s="87">
        <f t="shared" si="58"/>
        <v>1.0313900166000514</v>
      </c>
      <c r="Y73" s="87">
        <f t="shared" si="58"/>
        <v>1.0863564517722164</v>
      </c>
      <c r="Z73" s="87">
        <f t="shared" si="58"/>
        <v>1.207792293921456</v>
      </c>
      <c r="AA73" s="87">
        <f t="shared" si="58"/>
        <v>1.0768955928648469</v>
      </c>
      <c r="AB73" s="87">
        <f t="shared" si="58"/>
        <v>1.186700943699311</v>
      </c>
      <c r="AC73" s="87">
        <f t="shared" si="58"/>
        <v>1.2479619063966716</v>
      </c>
      <c r="AD73" s="87">
        <f t="shared" si="58"/>
        <v>1.3135402473176918</v>
      </c>
      <c r="AE73" s="87">
        <f t="shared" si="58"/>
        <v>1.2702598605303543</v>
      </c>
      <c r="AF73" s="87">
        <f t="shared" si="58"/>
        <v>1.5291891556457688</v>
      </c>
      <c r="AG73" s="87">
        <f t="shared" si="58"/>
        <v>1.4464293150969558</v>
      </c>
      <c r="AH73" s="87">
        <f t="shared" si="58"/>
        <v>1.4603840681616773</v>
      </c>
      <c r="AI73" s="87">
        <f t="shared" si="58"/>
        <v>1.6812535050041202</v>
      </c>
      <c r="AJ73" s="87">
        <f t="shared" si="58"/>
        <v>1.5521263972238746</v>
      </c>
      <c r="AK73" s="87">
        <f t="shared" si="58"/>
        <v>1.6837653025958828</v>
      </c>
      <c r="AL73" s="87">
        <f t="shared" si="58"/>
        <v>1.6978932836478005</v>
      </c>
      <c r="AM73" s="87">
        <f t="shared" si="58"/>
        <v>1.536895067564324</v>
      </c>
      <c r="AN73" s="87">
        <f t="shared" si="58"/>
        <v>1.6524807042529521</v>
      </c>
    </row>
    <row r="74" spans="1:40" x14ac:dyDescent="0.3">
      <c r="A74" t="s">
        <v>112</v>
      </c>
      <c r="E74" s="87">
        <f t="shared" ref="E74:T75" si="59">SUM(E49,E55,E62,E68)</f>
        <v>0</v>
      </c>
      <c r="F74" s="87">
        <f t="shared" si="59"/>
        <v>0</v>
      </c>
      <c r="G74" s="87">
        <f t="shared" si="59"/>
        <v>0</v>
      </c>
      <c r="H74" s="87">
        <f t="shared" si="59"/>
        <v>0.31319999999999998</v>
      </c>
      <c r="I74" s="87">
        <f t="shared" si="59"/>
        <v>0.32914399999999999</v>
      </c>
      <c r="J74" s="87">
        <f t="shared" si="59"/>
        <v>0.32046752000000001</v>
      </c>
      <c r="K74" s="87">
        <f t="shared" si="59"/>
        <v>0.34336045440000007</v>
      </c>
      <c r="L74" s="87">
        <f t="shared" si="59"/>
        <v>0.3428407267200001</v>
      </c>
      <c r="M74" s="87">
        <f t="shared" si="59"/>
        <v>0.35723543284096004</v>
      </c>
      <c r="N74" s="87">
        <f t="shared" si="59"/>
        <v>0.37827009475079687</v>
      </c>
      <c r="O74" s="87">
        <f t="shared" si="59"/>
        <v>0.34505683161782885</v>
      </c>
      <c r="P74" s="87">
        <f t="shared" si="59"/>
        <v>0.38696974054125521</v>
      </c>
      <c r="Q74" s="87">
        <f t="shared" si="59"/>
        <v>0.38649521603117865</v>
      </c>
      <c r="R74" s="87">
        <f t="shared" si="59"/>
        <v>0.42350074612761685</v>
      </c>
      <c r="S74" s="87">
        <f t="shared" si="59"/>
        <v>0.4080674921406896</v>
      </c>
      <c r="T74" s="87">
        <f t="shared" si="59"/>
        <v>0.4616746278918325</v>
      </c>
      <c r="U74" s="87">
        <f t="shared" si="58"/>
        <v>0.4747510780838971</v>
      </c>
      <c r="V74" s="87">
        <f t="shared" si="58"/>
        <v>0.46515087015638878</v>
      </c>
      <c r="W74" s="87">
        <f t="shared" si="58"/>
        <v>0.51317866757178032</v>
      </c>
      <c r="X74" s="87">
        <f t="shared" si="58"/>
        <v>0.49155405734003388</v>
      </c>
      <c r="Y74" s="87">
        <f t="shared" si="58"/>
        <v>0.51890766338211702</v>
      </c>
      <c r="Z74" s="87">
        <f t="shared" si="58"/>
        <v>0.55987666610905007</v>
      </c>
      <c r="AA74" s="87">
        <f t="shared" si="58"/>
        <v>0.50621458862737578</v>
      </c>
      <c r="AB74" s="87">
        <f t="shared" si="58"/>
        <v>0.56389680933727615</v>
      </c>
      <c r="AC74" s="87">
        <f t="shared" si="58"/>
        <v>0.58095442429473465</v>
      </c>
      <c r="AD74" s="87">
        <f t="shared" si="58"/>
        <v>0.61297740339575646</v>
      </c>
      <c r="AE74" s="87">
        <f t="shared" si="58"/>
        <v>0.59805848577081377</v>
      </c>
      <c r="AF74" s="87">
        <f t="shared" si="58"/>
        <v>0.70150940035770248</v>
      </c>
      <c r="AG74" s="87">
        <f t="shared" si="58"/>
        <v>0.68134632267791462</v>
      </c>
      <c r="AH74" s="87">
        <f t="shared" si="58"/>
        <v>0.68397198901428469</v>
      </c>
      <c r="AI74" s="87">
        <f t="shared" si="58"/>
        <v>0.76729399979321933</v>
      </c>
      <c r="AJ74" s="87">
        <f t="shared" si="58"/>
        <v>0.72439934110576976</v>
      </c>
      <c r="AK74" s="87">
        <f t="shared" si="58"/>
        <v>0.77828888926110507</v>
      </c>
      <c r="AL74" s="87">
        <f t="shared" si="58"/>
        <v>0.78621434204632701</v>
      </c>
      <c r="AM74" s="87">
        <f t="shared" si="58"/>
        <v>0.7143718671702306</v>
      </c>
      <c r="AN74" s="87">
        <f t="shared" si="58"/>
        <v>0.77921259019068057</v>
      </c>
    </row>
    <row r="75" spans="1:40" x14ac:dyDescent="0.3">
      <c r="A75" t="s">
        <v>13</v>
      </c>
      <c r="E75" s="87">
        <f t="shared" si="59"/>
        <v>0</v>
      </c>
      <c r="F75" s="87">
        <f t="shared" si="58"/>
        <v>0</v>
      </c>
      <c r="G75" s="87">
        <f t="shared" si="58"/>
        <v>0</v>
      </c>
      <c r="H75" s="87">
        <f t="shared" si="58"/>
        <v>1.506</v>
      </c>
      <c r="I75" s="87">
        <f t="shared" si="58"/>
        <v>1.56772</v>
      </c>
      <c r="J75" s="87">
        <f t="shared" si="58"/>
        <v>1.5374416</v>
      </c>
      <c r="K75" s="87">
        <f t="shared" si="58"/>
        <v>1.6408739520000002</v>
      </c>
      <c r="L75" s="87">
        <f t="shared" si="58"/>
        <v>1.6352381808000001</v>
      </c>
      <c r="M75" s="87">
        <f t="shared" si="58"/>
        <v>1.7131779900608004</v>
      </c>
      <c r="N75" s="87">
        <f t="shared" si="58"/>
        <v>1.7964515473667841</v>
      </c>
      <c r="O75" s="87">
        <f t="shared" si="58"/>
        <v>1.6463282513349939</v>
      </c>
      <c r="P75" s="87">
        <f t="shared" si="58"/>
        <v>1.8527345596819598</v>
      </c>
      <c r="Q75" s="87">
        <f t="shared" si="58"/>
        <v>1.8470773714106041</v>
      </c>
      <c r="R75" s="87">
        <f t="shared" si="58"/>
        <v>2.0064854092692084</v>
      </c>
      <c r="S75" s="87">
        <f t="shared" si="58"/>
        <v>1.947970217324543</v>
      </c>
      <c r="T75" s="87">
        <f t="shared" si="58"/>
        <v>2.1948999809681777</v>
      </c>
      <c r="U75" s="87">
        <f t="shared" si="58"/>
        <v>2.2557433055888616</v>
      </c>
      <c r="V75" s="87">
        <f t="shared" si="58"/>
        <v>2.2166587345829676</v>
      </c>
      <c r="W75" s="87">
        <f t="shared" si="58"/>
        <v>2.424069036800232</v>
      </c>
      <c r="X75" s="87">
        <f t="shared" si="58"/>
        <v>2.3397724682193561</v>
      </c>
      <c r="Y75" s="87">
        <f t="shared" si="58"/>
        <v>2.4718205856905393</v>
      </c>
      <c r="Z75" s="87">
        <f t="shared" si="58"/>
        <v>2.639850279959191</v>
      </c>
      <c r="AA75" s="87">
        <f t="shared" si="58"/>
        <v>2.3983414450492777</v>
      </c>
      <c r="AB75" s="87">
        <f t="shared" si="58"/>
        <v>2.681443288675275</v>
      </c>
      <c r="AC75" s="87">
        <f t="shared" si="58"/>
        <v>2.7432644346006798</v>
      </c>
      <c r="AD75" s="87">
        <f t="shared" si="58"/>
        <v>2.8969190226308688</v>
      </c>
      <c r="AE75" s="87">
        <f t="shared" si="58"/>
        <v>2.8350153496346646</v>
      </c>
      <c r="AF75" s="87">
        <f t="shared" si="58"/>
        <v>3.2955937886540259</v>
      </c>
      <c r="AG75" s="87">
        <f t="shared" si="58"/>
        <v>3.23038654006168</v>
      </c>
      <c r="AH75" s="87">
        <f t="shared" si="58"/>
        <v>3.236461068810415</v>
      </c>
      <c r="AI75" s="87">
        <f t="shared" si="58"/>
        <v>3.598051459826785</v>
      </c>
      <c r="AJ75" s="87">
        <f t="shared" si="58"/>
        <v>3.4236324809649421</v>
      </c>
      <c r="AK75" s="87">
        <f t="shared" si="58"/>
        <v>3.6681881963055245</v>
      </c>
      <c r="AL75" s="87">
        <f t="shared" si="58"/>
        <v>3.7078154602316351</v>
      </c>
      <c r="AM75" s="87">
        <f t="shared" si="58"/>
        <v>3.3734093358511528</v>
      </c>
      <c r="AN75" s="87">
        <f t="shared" si="58"/>
        <v>3.6976129509534026</v>
      </c>
    </row>
    <row r="76" spans="1:40" x14ac:dyDescent="0.3">
      <c r="A76" s="83" t="s">
        <v>39</v>
      </c>
      <c r="E76" s="101">
        <f>SUM(E73:E75)</f>
        <v>0</v>
      </c>
      <c r="F76" s="101">
        <f t="shared" ref="F76" si="60">SUM(F73:F75)</f>
        <v>0</v>
      </c>
      <c r="G76" s="101">
        <f t="shared" ref="G76" si="61">SUM(G73:G75)</f>
        <v>0</v>
      </c>
      <c r="H76" s="101">
        <f t="shared" ref="H76" si="62">SUM(H73:H75)</f>
        <v>2.4563999999999999</v>
      </c>
      <c r="I76" s="101">
        <f t="shared" ref="I76" si="63">SUM(I73:I75)</f>
        <v>2.5861520000000002</v>
      </c>
      <c r="J76" s="101">
        <f t="shared" ref="J76" si="64">SUM(J73:J75)</f>
        <v>2.5145014400000001</v>
      </c>
      <c r="K76" s="101">
        <f t="shared" ref="K76" si="65">SUM(K73:K75)</f>
        <v>2.6961409728000003</v>
      </c>
      <c r="L76" s="101">
        <f t="shared" ref="L76" si="66">SUM(L73:L75)</f>
        <v>2.6930521722240002</v>
      </c>
      <c r="M76" s="101">
        <f t="shared" ref="M76" si="67">SUM(M73:M75)</f>
        <v>2.8032024564928006</v>
      </c>
      <c r="N76" s="101">
        <f t="shared" ref="N76" si="68">SUM(N73:N75)</f>
        <v>2.9738006603233025</v>
      </c>
      <c r="O76" s="101">
        <f t="shared" ref="O76" si="69">SUM(O73:O75)</f>
        <v>2.7102962445431054</v>
      </c>
      <c r="P76" s="101">
        <f t="shared" ref="P76" si="70">SUM(P73:P75)</f>
        <v>3.0374821718426408</v>
      </c>
      <c r="Q76" s="101">
        <f t="shared" ref="Q76" si="71">SUM(Q73:Q75)</f>
        <v>3.0348230574302986</v>
      </c>
      <c r="R76" s="101">
        <f t="shared" ref="R76" si="72">SUM(R73:R75)</f>
        <v>3.3308872262414817</v>
      </c>
      <c r="S76" s="101">
        <f t="shared" ref="S76" si="73">SUM(S73:S75)</f>
        <v>3.2049052145759434</v>
      </c>
      <c r="T76" s="101">
        <f t="shared" ref="T76" si="74">SUM(T73:T75)</f>
        <v>3.6287523504396839</v>
      </c>
      <c r="U76" s="101">
        <f t="shared" ref="U76" si="75">SUM(U73:U75)</f>
        <v>3.7319500204865781</v>
      </c>
      <c r="V76" s="101">
        <f t="shared" ref="V76" si="76">SUM(V73:V75)</f>
        <v>3.6544286095336602</v>
      </c>
      <c r="W76" s="101">
        <f t="shared" ref="W76" si="77">SUM(W73:W75)</f>
        <v>4.0385125841310199</v>
      </c>
      <c r="X76" s="101">
        <f t="shared" ref="X76" si="78">SUM(X73:X75)</f>
        <v>3.8627165421594416</v>
      </c>
      <c r="Y76" s="101">
        <f t="shared" ref="Y76" si="79">SUM(Y73:Y75)</f>
        <v>4.077084700844873</v>
      </c>
      <c r="Z76" s="101">
        <f t="shared" ref="Z76" si="80">SUM(Z73:Z75)</f>
        <v>4.4075192399896972</v>
      </c>
      <c r="AA76" s="101">
        <f t="shared" ref="AA76" si="81">SUM(AA73:AA75)</f>
        <v>3.9814516265415003</v>
      </c>
      <c r="AB76" s="101">
        <f t="shared" ref="AB76" si="82">SUM(AB73:AB75)</f>
        <v>4.4320410417118623</v>
      </c>
      <c r="AC76" s="101">
        <f t="shared" ref="AC76" si="83">SUM(AC73:AC75)</f>
        <v>4.5721807652920861</v>
      </c>
      <c r="AD76" s="101">
        <f t="shared" ref="AD76" si="84">SUM(AD73:AD75)</f>
        <v>4.8234366733443172</v>
      </c>
      <c r="AE76" s="101">
        <f t="shared" ref="AE76" si="85">SUM(AE73:AE75)</f>
        <v>4.7033336959358323</v>
      </c>
      <c r="AF76" s="101">
        <f t="shared" ref="AF76" si="86">SUM(AF73:AF75)</f>
        <v>5.526292344657497</v>
      </c>
      <c r="AG76" s="101">
        <f t="shared" ref="AG76" si="87">SUM(AG73:AG75)</f>
        <v>5.3581621778365509</v>
      </c>
      <c r="AH76" s="101">
        <f t="shared" ref="AH76" si="88">SUM(AH73:AH75)</f>
        <v>5.3808171259863773</v>
      </c>
      <c r="AI76" s="101">
        <f t="shared" ref="AI76" si="89">SUM(AI73:AI75)</f>
        <v>6.0465989646241241</v>
      </c>
      <c r="AJ76" s="101">
        <f t="shared" ref="AJ76" si="90">SUM(AJ73:AJ75)</f>
        <v>5.7001582192945861</v>
      </c>
      <c r="AK76" s="101">
        <f t="shared" ref="AK76" si="91">SUM(AK73:AK75)</f>
        <v>6.1302423881625128</v>
      </c>
      <c r="AL76" s="101">
        <f t="shared" ref="AL76" si="92">SUM(AL73:AL75)</f>
        <v>6.1919230859257626</v>
      </c>
      <c r="AM76" s="101">
        <f t="shared" ref="AM76" si="93">SUM(AM73:AM75)</f>
        <v>5.6246762705857076</v>
      </c>
      <c r="AN76" s="101">
        <f t="shared" ref="AN76" si="94">SUM(AN73:AN75)</f>
        <v>6.1293062453970357</v>
      </c>
    </row>
    <row r="78" spans="1:40" s="102" customFormat="1" x14ac:dyDescent="0.3">
      <c r="A78" s="102" t="s">
        <v>115</v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87A5-D3BA-46F0-9864-9D2065E7919F}">
  <dimension ref="A1:AN35"/>
  <sheetViews>
    <sheetView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P22" sqref="P22"/>
    </sheetView>
  </sheetViews>
  <sheetFormatPr defaultRowHeight="14.4" x14ac:dyDescent="0.3"/>
  <cols>
    <col min="1" max="1" width="14.77734375" bestFit="1" customWidth="1"/>
    <col min="4" max="4" width="11.5546875" bestFit="1" customWidth="1"/>
    <col min="5" max="5" width="9.109375" style="94" bestFit="1" customWidth="1"/>
    <col min="6" max="6" width="9.88671875" style="94" bestFit="1" customWidth="1"/>
    <col min="7" max="7" width="9" style="94" bestFit="1" customWidth="1"/>
    <col min="8" max="8" width="8.44140625" style="94" bestFit="1" customWidth="1"/>
    <col min="9" max="9" width="9.33203125" style="94" bestFit="1" customWidth="1"/>
    <col min="10" max="11" width="9.21875" style="94" bestFit="1" customWidth="1"/>
    <col min="12" max="12" width="9.6640625" style="94" bestFit="1" customWidth="1"/>
    <col min="13" max="13" width="9.44140625" style="94" bestFit="1" customWidth="1"/>
    <col min="14" max="14" width="9" style="94" bestFit="1" customWidth="1"/>
    <col min="15" max="15" width="9.21875" style="94" bestFit="1" customWidth="1"/>
    <col min="16" max="16" width="9.6640625" style="94" bestFit="1" customWidth="1"/>
    <col min="17" max="17" width="9.109375" style="94" bestFit="1" customWidth="1"/>
    <col min="18" max="18" width="9.88671875" style="94" bestFit="1" customWidth="1"/>
    <col min="19" max="19" width="9" style="94" bestFit="1" customWidth="1"/>
    <col min="20" max="20" width="8.88671875" style="94" bestFit="1" customWidth="1"/>
    <col min="21" max="21" width="9.33203125" style="94" bestFit="1" customWidth="1"/>
    <col min="22" max="23" width="9.21875" style="94" bestFit="1" customWidth="1"/>
    <col min="24" max="24" width="9.6640625" style="94" bestFit="1" customWidth="1"/>
    <col min="25" max="25" width="9.44140625" style="94" bestFit="1" customWidth="1"/>
    <col min="26" max="26" width="9" style="94" bestFit="1" customWidth="1"/>
    <col min="27" max="27" width="9.21875" style="94" bestFit="1" customWidth="1"/>
    <col min="28" max="28" width="9.6640625" style="94" bestFit="1" customWidth="1"/>
    <col min="29" max="29" width="9.109375" style="94" bestFit="1" customWidth="1"/>
    <col min="30" max="30" width="9.88671875" style="94" bestFit="1" customWidth="1"/>
    <col min="31" max="31" width="9" style="94" bestFit="1" customWidth="1"/>
    <col min="32" max="32" width="8.88671875" style="94" bestFit="1" customWidth="1"/>
    <col min="33" max="33" width="9.33203125" style="94" bestFit="1" customWidth="1"/>
    <col min="34" max="35" width="9.21875" style="94" bestFit="1" customWidth="1"/>
    <col min="36" max="36" width="9.6640625" style="94" bestFit="1" customWidth="1"/>
    <col min="37" max="37" width="9.44140625" style="94" bestFit="1" customWidth="1"/>
    <col min="38" max="38" width="9" style="94" bestFit="1" customWidth="1"/>
    <col min="39" max="39" width="9.21875" style="94" bestFit="1" customWidth="1"/>
    <col min="40" max="40" width="9.6640625" style="94" bestFit="1" customWidth="1"/>
  </cols>
  <sheetData>
    <row r="1" spans="1:40" x14ac:dyDescent="0.3">
      <c r="A1" s="90" t="s">
        <v>104</v>
      </c>
      <c r="B1" s="88" t="str">
        <f>Converter!C1</f>
        <v>Millions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3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ht="15" thickBot="1" x14ac:dyDescent="0.35">
      <c r="D3">
        <v>0</v>
      </c>
      <c r="E3" s="91">
        <v>1</v>
      </c>
      <c r="F3" s="91">
        <f>E3+1</f>
        <v>2</v>
      </c>
      <c r="G3" s="91">
        <f t="shared" ref="G3:AN3" si="0">F3+1</f>
        <v>3</v>
      </c>
      <c r="H3" s="91">
        <f t="shared" si="0"/>
        <v>4</v>
      </c>
      <c r="I3" s="91">
        <f t="shared" si="0"/>
        <v>5</v>
      </c>
      <c r="J3" s="91">
        <f t="shared" si="0"/>
        <v>6</v>
      </c>
      <c r="K3" s="91">
        <f t="shared" si="0"/>
        <v>7</v>
      </c>
      <c r="L3" s="91">
        <f t="shared" si="0"/>
        <v>8</v>
      </c>
      <c r="M3" s="91">
        <f t="shared" si="0"/>
        <v>9</v>
      </c>
      <c r="N3" s="91">
        <f t="shared" si="0"/>
        <v>10</v>
      </c>
      <c r="O3" s="91">
        <f t="shared" si="0"/>
        <v>11</v>
      </c>
      <c r="P3" s="91">
        <f t="shared" si="0"/>
        <v>12</v>
      </c>
      <c r="Q3" s="91">
        <f t="shared" si="0"/>
        <v>13</v>
      </c>
      <c r="R3" s="91">
        <f t="shared" si="0"/>
        <v>14</v>
      </c>
      <c r="S3" s="91">
        <f t="shared" si="0"/>
        <v>15</v>
      </c>
      <c r="T3" s="91">
        <f t="shared" si="0"/>
        <v>16</v>
      </c>
      <c r="U3" s="91">
        <f t="shared" si="0"/>
        <v>17</v>
      </c>
      <c r="V3" s="91">
        <f t="shared" si="0"/>
        <v>18</v>
      </c>
      <c r="W3" s="91">
        <f t="shared" si="0"/>
        <v>19</v>
      </c>
      <c r="X3" s="91">
        <f t="shared" si="0"/>
        <v>20</v>
      </c>
      <c r="Y3" s="91">
        <f t="shared" si="0"/>
        <v>21</v>
      </c>
      <c r="Z3" s="91">
        <f t="shared" si="0"/>
        <v>22</v>
      </c>
      <c r="AA3" s="91">
        <f t="shared" si="0"/>
        <v>23</v>
      </c>
      <c r="AB3" s="91">
        <f t="shared" si="0"/>
        <v>24</v>
      </c>
      <c r="AC3" s="91">
        <f t="shared" si="0"/>
        <v>25</v>
      </c>
      <c r="AD3" s="91">
        <f t="shared" si="0"/>
        <v>26</v>
      </c>
      <c r="AE3" s="91">
        <f t="shared" si="0"/>
        <v>27</v>
      </c>
      <c r="AF3" s="91">
        <f t="shared" si="0"/>
        <v>28</v>
      </c>
      <c r="AG3" s="91">
        <f t="shared" si="0"/>
        <v>29</v>
      </c>
      <c r="AH3" s="91">
        <f t="shared" si="0"/>
        <v>30</v>
      </c>
      <c r="AI3" s="91">
        <f t="shared" si="0"/>
        <v>31</v>
      </c>
      <c r="AJ3" s="91">
        <f t="shared" si="0"/>
        <v>32</v>
      </c>
      <c r="AK3" s="91">
        <f t="shared" si="0"/>
        <v>33</v>
      </c>
      <c r="AL3" s="91">
        <f t="shared" si="0"/>
        <v>34</v>
      </c>
      <c r="AM3" s="91">
        <f t="shared" si="0"/>
        <v>35</v>
      </c>
      <c r="AN3" s="91">
        <f t="shared" si="0"/>
        <v>36</v>
      </c>
    </row>
    <row r="4" spans="1:40" x14ac:dyDescent="0.3">
      <c r="D4" s="89"/>
      <c r="E4" s="93">
        <f>EOMONTH(Assumptions!G3,0)</f>
        <v>43951</v>
      </c>
      <c r="F4" s="92">
        <f>EOMONTH(E4,1)</f>
        <v>43982</v>
      </c>
      <c r="G4" s="92">
        <f t="shared" ref="G4:AN4" si="1">EOMONTH(F4,1)</f>
        <v>44012</v>
      </c>
      <c r="H4" s="92">
        <f t="shared" si="1"/>
        <v>44043</v>
      </c>
      <c r="I4" s="92">
        <f t="shared" si="1"/>
        <v>44074</v>
      </c>
      <c r="J4" s="92">
        <f t="shared" si="1"/>
        <v>44104</v>
      </c>
      <c r="K4" s="92">
        <f t="shared" si="1"/>
        <v>44135</v>
      </c>
      <c r="L4" s="92">
        <f t="shared" si="1"/>
        <v>44165</v>
      </c>
      <c r="M4" s="92">
        <f t="shared" si="1"/>
        <v>44196</v>
      </c>
      <c r="N4" s="92">
        <f t="shared" si="1"/>
        <v>44227</v>
      </c>
      <c r="O4" s="92">
        <f t="shared" si="1"/>
        <v>44255</v>
      </c>
      <c r="P4" s="92">
        <f t="shared" si="1"/>
        <v>44286</v>
      </c>
      <c r="Q4" s="92">
        <f t="shared" si="1"/>
        <v>44316</v>
      </c>
      <c r="R4" s="92">
        <f t="shared" si="1"/>
        <v>44347</v>
      </c>
      <c r="S4" s="92">
        <f t="shared" si="1"/>
        <v>44377</v>
      </c>
      <c r="T4" s="92">
        <f t="shared" si="1"/>
        <v>44408</v>
      </c>
      <c r="U4" s="92">
        <f t="shared" si="1"/>
        <v>44439</v>
      </c>
      <c r="V4" s="92">
        <f t="shared" si="1"/>
        <v>44469</v>
      </c>
      <c r="W4" s="92">
        <f t="shared" si="1"/>
        <v>44500</v>
      </c>
      <c r="X4" s="92">
        <f t="shared" si="1"/>
        <v>44530</v>
      </c>
      <c r="Y4" s="92">
        <f t="shared" si="1"/>
        <v>44561</v>
      </c>
      <c r="Z4" s="92">
        <f t="shared" si="1"/>
        <v>44592</v>
      </c>
      <c r="AA4" s="92">
        <f t="shared" si="1"/>
        <v>44620</v>
      </c>
      <c r="AB4" s="92">
        <f t="shared" si="1"/>
        <v>44651</v>
      </c>
      <c r="AC4" s="92">
        <f t="shared" si="1"/>
        <v>44681</v>
      </c>
      <c r="AD4" s="92">
        <f t="shared" si="1"/>
        <v>44712</v>
      </c>
      <c r="AE4" s="92">
        <f t="shared" si="1"/>
        <v>44742</v>
      </c>
      <c r="AF4" s="92">
        <f t="shared" si="1"/>
        <v>44773</v>
      </c>
      <c r="AG4" s="92">
        <f t="shared" si="1"/>
        <v>44804</v>
      </c>
      <c r="AH4" s="92">
        <f t="shared" si="1"/>
        <v>44834</v>
      </c>
      <c r="AI4" s="92">
        <f t="shared" si="1"/>
        <v>44865</v>
      </c>
      <c r="AJ4" s="92">
        <f t="shared" si="1"/>
        <v>44895</v>
      </c>
      <c r="AK4" s="92">
        <f t="shared" si="1"/>
        <v>44926</v>
      </c>
      <c r="AL4" s="92">
        <f t="shared" si="1"/>
        <v>44957</v>
      </c>
      <c r="AM4" s="92">
        <f t="shared" si="1"/>
        <v>44985</v>
      </c>
      <c r="AN4" s="92">
        <f t="shared" si="1"/>
        <v>45016</v>
      </c>
    </row>
    <row r="5" spans="1:40" x14ac:dyDescent="0.3">
      <c r="A5" s="90" t="s">
        <v>4</v>
      </c>
    </row>
    <row r="6" spans="1:40" x14ac:dyDescent="0.3">
      <c r="A6" t="str">
        <f>'Monthly Revenue'!A73</f>
        <v>Alcoholic Beverages</v>
      </c>
      <c r="E6" s="94">
        <f>'Monthly Revenue'!E73</f>
        <v>0</v>
      </c>
      <c r="F6" s="94">
        <f>'Monthly Revenue'!F73</f>
        <v>0</v>
      </c>
      <c r="G6" s="94">
        <f>'Monthly Revenue'!G73</f>
        <v>0</v>
      </c>
      <c r="H6" s="94">
        <f>'Monthly Revenue'!H73</f>
        <v>0.63719999999999999</v>
      </c>
      <c r="I6" s="94">
        <f>'Monthly Revenue'!I73</f>
        <v>0.68928800000000001</v>
      </c>
      <c r="J6" s="94">
        <f>'Monthly Revenue'!J73</f>
        <v>0.65659232000000001</v>
      </c>
      <c r="K6" s="94">
        <f>'Monthly Revenue'!K73</f>
        <v>0.71190656640000016</v>
      </c>
      <c r="L6" s="94">
        <f>'Monthly Revenue'!L73</f>
        <v>0.71497326470400013</v>
      </c>
      <c r="M6" s="94">
        <f>'Monthly Revenue'!M73</f>
        <v>0.7327890335910402</v>
      </c>
      <c r="N6" s="94">
        <f>'Monthly Revenue'!N73</f>
        <v>0.79907901820572169</v>
      </c>
      <c r="O6" s="94">
        <f>'Monthly Revenue'!O73</f>
        <v>0.71891116159028234</v>
      </c>
      <c r="P6" s="94">
        <f>'Monthly Revenue'!P73</f>
        <v>0.7977778716194257</v>
      </c>
      <c r="Q6" s="94">
        <f>'Monthly Revenue'!Q73</f>
        <v>0.8012504699885159</v>
      </c>
      <c r="R6" s="94">
        <f>'Monthly Revenue'!R73</f>
        <v>0.90090107084465643</v>
      </c>
      <c r="S6" s="94">
        <f>'Monthly Revenue'!S73</f>
        <v>0.84886750511071085</v>
      </c>
      <c r="T6" s="94">
        <f>'Monthly Revenue'!T73</f>
        <v>0.97217774157967374</v>
      </c>
      <c r="U6" s="94">
        <f>'Monthly Revenue'!U73</f>
        <v>1.0014556368138192</v>
      </c>
      <c r="V6" s="94">
        <f>'Monthly Revenue'!V73</f>
        <v>0.97261900479430408</v>
      </c>
      <c r="W6" s="94">
        <f>'Monthly Revenue'!W73</f>
        <v>1.101264879759007</v>
      </c>
      <c r="X6" s="94">
        <f>'Monthly Revenue'!X73</f>
        <v>1.0313900166000514</v>
      </c>
      <c r="Y6" s="94">
        <f>'Monthly Revenue'!Y73</f>
        <v>1.0863564517722164</v>
      </c>
      <c r="Z6" s="94">
        <f>'Monthly Revenue'!Z73</f>
        <v>1.207792293921456</v>
      </c>
      <c r="AA6" s="94">
        <f>'Monthly Revenue'!AA73</f>
        <v>1.0768955928648469</v>
      </c>
      <c r="AB6" s="94">
        <f>'Monthly Revenue'!AB73</f>
        <v>1.186700943699311</v>
      </c>
      <c r="AC6" s="94">
        <f>'Monthly Revenue'!AC73</f>
        <v>1.2479619063966716</v>
      </c>
      <c r="AD6" s="94">
        <f>'Monthly Revenue'!AD73</f>
        <v>1.3135402473176918</v>
      </c>
      <c r="AE6" s="94">
        <f>'Monthly Revenue'!AE73</f>
        <v>1.2702598605303543</v>
      </c>
      <c r="AF6" s="94">
        <f>'Monthly Revenue'!AF73</f>
        <v>1.5291891556457688</v>
      </c>
      <c r="AG6" s="94">
        <f>'Monthly Revenue'!AG73</f>
        <v>1.4464293150969558</v>
      </c>
      <c r="AH6" s="94">
        <f>'Monthly Revenue'!AH73</f>
        <v>1.4603840681616773</v>
      </c>
      <c r="AI6" s="94">
        <f>'Monthly Revenue'!AI73</f>
        <v>1.6812535050041202</v>
      </c>
      <c r="AJ6" s="94">
        <f>'Monthly Revenue'!AJ73</f>
        <v>1.5521263972238746</v>
      </c>
      <c r="AK6" s="94">
        <f>'Monthly Revenue'!AK73</f>
        <v>1.6837653025958828</v>
      </c>
      <c r="AL6" s="94">
        <f>'Monthly Revenue'!AL73</f>
        <v>1.6978932836478005</v>
      </c>
      <c r="AM6" s="94">
        <f>'Monthly Revenue'!AM73</f>
        <v>1.536895067564324</v>
      </c>
      <c r="AN6" s="94">
        <f>'Monthly Revenue'!AN73</f>
        <v>1.6524807042529521</v>
      </c>
    </row>
    <row r="7" spans="1:40" x14ac:dyDescent="0.3">
      <c r="A7" t="str">
        <f>'Monthly Revenue'!A74</f>
        <v>Non Alcoholic
Beverages</v>
      </c>
      <c r="E7" s="94">
        <f>'Monthly Revenue'!E74</f>
        <v>0</v>
      </c>
      <c r="F7" s="94">
        <f>'Monthly Revenue'!F74</f>
        <v>0</v>
      </c>
      <c r="G7" s="94">
        <f>'Monthly Revenue'!G74</f>
        <v>0</v>
      </c>
      <c r="H7" s="94">
        <f>'Monthly Revenue'!H74</f>
        <v>0.31319999999999998</v>
      </c>
      <c r="I7" s="94">
        <f>'Monthly Revenue'!I74</f>
        <v>0.32914399999999999</v>
      </c>
      <c r="J7" s="94">
        <f>'Monthly Revenue'!J74</f>
        <v>0.32046752000000001</v>
      </c>
      <c r="K7" s="94">
        <f>'Monthly Revenue'!K74</f>
        <v>0.34336045440000007</v>
      </c>
      <c r="L7" s="94">
        <f>'Monthly Revenue'!L74</f>
        <v>0.3428407267200001</v>
      </c>
      <c r="M7" s="94">
        <f>'Monthly Revenue'!M74</f>
        <v>0.35723543284096004</v>
      </c>
      <c r="N7" s="94">
        <f>'Monthly Revenue'!N74</f>
        <v>0.37827009475079687</v>
      </c>
      <c r="O7" s="94">
        <f>'Monthly Revenue'!O74</f>
        <v>0.34505683161782885</v>
      </c>
      <c r="P7" s="94">
        <f>'Monthly Revenue'!P74</f>
        <v>0.38696974054125521</v>
      </c>
      <c r="Q7" s="94">
        <f>'Monthly Revenue'!Q74</f>
        <v>0.38649521603117865</v>
      </c>
      <c r="R7" s="94">
        <f>'Monthly Revenue'!R74</f>
        <v>0.42350074612761685</v>
      </c>
      <c r="S7" s="94">
        <f>'Monthly Revenue'!S74</f>
        <v>0.4080674921406896</v>
      </c>
      <c r="T7" s="94">
        <f>'Monthly Revenue'!T74</f>
        <v>0.4616746278918325</v>
      </c>
      <c r="U7" s="94">
        <f>'Monthly Revenue'!U74</f>
        <v>0.4747510780838971</v>
      </c>
      <c r="V7" s="94">
        <f>'Monthly Revenue'!V74</f>
        <v>0.46515087015638878</v>
      </c>
      <c r="W7" s="94">
        <f>'Monthly Revenue'!W74</f>
        <v>0.51317866757178032</v>
      </c>
      <c r="X7" s="94">
        <f>'Monthly Revenue'!X74</f>
        <v>0.49155405734003388</v>
      </c>
      <c r="Y7" s="94">
        <f>'Monthly Revenue'!Y74</f>
        <v>0.51890766338211702</v>
      </c>
      <c r="Z7" s="94">
        <f>'Monthly Revenue'!Z74</f>
        <v>0.55987666610905007</v>
      </c>
      <c r="AA7" s="94">
        <f>'Monthly Revenue'!AA74</f>
        <v>0.50621458862737578</v>
      </c>
      <c r="AB7" s="94">
        <f>'Monthly Revenue'!AB74</f>
        <v>0.56389680933727615</v>
      </c>
      <c r="AC7" s="94">
        <f>'Monthly Revenue'!AC74</f>
        <v>0.58095442429473465</v>
      </c>
      <c r="AD7" s="94">
        <f>'Monthly Revenue'!AD74</f>
        <v>0.61297740339575646</v>
      </c>
      <c r="AE7" s="94">
        <f>'Monthly Revenue'!AE74</f>
        <v>0.59805848577081377</v>
      </c>
      <c r="AF7" s="94">
        <f>'Monthly Revenue'!AF74</f>
        <v>0.70150940035770248</v>
      </c>
      <c r="AG7" s="94">
        <f>'Monthly Revenue'!AG74</f>
        <v>0.68134632267791462</v>
      </c>
      <c r="AH7" s="94">
        <f>'Monthly Revenue'!AH74</f>
        <v>0.68397198901428469</v>
      </c>
      <c r="AI7" s="94">
        <f>'Monthly Revenue'!AI74</f>
        <v>0.76729399979321933</v>
      </c>
      <c r="AJ7" s="94">
        <f>'Monthly Revenue'!AJ74</f>
        <v>0.72439934110576976</v>
      </c>
      <c r="AK7" s="94">
        <f>'Monthly Revenue'!AK74</f>
        <v>0.77828888926110507</v>
      </c>
      <c r="AL7" s="94">
        <f>'Monthly Revenue'!AL74</f>
        <v>0.78621434204632701</v>
      </c>
      <c r="AM7" s="94">
        <f>'Monthly Revenue'!AM74</f>
        <v>0.7143718671702306</v>
      </c>
      <c r="AN7" s="94">
        <f>'Monthly Revenue'!AN74</f>
        <v>0.77921259019068057</v>
      </c>
    </row>
    <row r="8" spans="1:40" x14ac:dyDescent="0.3">
      <c r="A8" t="str">
        <f>'Monthly Revenue'!A75</f>
        <v>Food</v>
      </c>
      <c r="E8" s="94">
        <f>'Monthly Revenue'!E75</f>
        <v>0</v>
      </c>
      <c r="F8" s="94">
        <f>'Monthly Revenue'!F75</f>
        <v>0</v>
      </c>
      <c r="G8" s="94">
        <f>'Monthly Revenue'!G75</f>
        <v>0</v>
      </c>
      <c r="H8" s="94">
        <f>'Monthly Revenue'!H75</f>
        <v>1.506</v>
      </c>
      <c r="I8" s="94">
        <f>'Monthly Revenue'!I75</f>
        <v>1.56772</v>
      </c>
      <c r="J8" s="94">
        <f>'Monthly Revenue'!J75</f>
        <v>1.5374416</v>
      </c>
      <c r="K8" s="94">
        <f>'Monthly Revenue'!K75</f>
        <v>1.6408739520000002</v>
      </c>
      <c r="L8" s="94">
        <f>'Monthly Revenue'!L75</f>
        <v>1.6352381808000001</v>
      </c>
      <c r="M8" s="94">
        <f>'Monthly Revenue'!M75</f>
        <v>1.7131779900608004</v>
      </c>
      <c r="N8" s="94">
        <f>'Monthly Revenue'!N75</f>
        <v>1.7964515473667841</v>
      </c>
      <c r="O8" s="94">
        <f>'Monthly Revenue'!O75</f>
        <v>1.6463282513349939</v>
      </c>
      <c r="P8" s="94">
        <f>'Monthly Revenue'!P75</f>
        <v>1.8527345596819598</v>
      </c>
      <c r="Q8" s="94">
        <f>'Monthly Revenue'!Q75</f>
        <v>1.8470773714106041</v>
      </c>
      <c r="R8" s="94">
        <f>'Monthly Revenue'!R75</f>
        <v>2.0064854092692084</v>
      </c>
      <c r="S8" s="94">
        <f>'Monthly Revenue'!S75</f>
        <v>1.947970217324543</v>
      </c>
      <c r="T8" s="94">
        <f>'Monthly Revenue'!T75</f>
        <v>2.1948999809681777</v>
      </c>
      <c r="U8" s="94">
        <f>'Monthly Revenue'!U75</f>
        <v>2.2557433055888616</v>
      </c>
      <c r="V8" s="94">
        <f>'Monthly Revenue'!V75</f>
        <v>2.2166587345829676</v>
      </c>
      <c r="W8" s="94">
        <f>'Monthly Revenue'!W75</f>
        <v>2.424069036800232</v>
      </c>
      <c r="X8" s="94">
        <f>'Monthly Revenue'!X75</f>
        <v>2.3397724682193561</v>
      </c>
      <c r="Y8" s="94">
        <f>'Monthly Revenue'!Y75</f>
        <v>2.4718205856905393</v>
      </c>
      <c r="Z8" s="94">
        <f>'Monthly Revenue'!Z75</f>
        <v>2.639850279959191</v>
      </c>
      <c r="AA8" s="94">
        <f>'Monthly Revenue'!AA75</f>
        <v>2.3983414450492777</v>
      </c>
      <c r="AB8" s="94">
        <f>'Monthly Revenue'!AB75</f>
        <v>2.681443288675275</v>
      </c>
      <c r="AC8" s="94">
        <f>'Monthly Revenue'!AC75</f>
        <v>2.7432644346006798</v>
      </c>
      <c r="AD8" s="94">
        <f>'Monthly Revenue'!AD75</f>
        <v>2.8969190226308688</v>
      </c>
      <c r="AE8" s="94">
        <f>'Monthly Revenue'!AE75</f>
        <v>2.8350153496346646</v>
      </c>
      <c r="AF8" s="94">
        <f>'Monthly Revenue'!AF75</f>
        <v>3.2955937886540259</v>
      </c>
      <c r="AG8" s="94">
        <f>'Monthly Revenue'!AG75</f>
        <v>3.23038654006168</v>
      </c>
      <c r="AH8" s="94">
        <f>'Monthly Revenue'!AH75</f>
        <v>3.236461068810415</v>
      </c>
      <c r="AI8" s="94">
        <f>'Monthly Revenue'!AI75</f>
        <v>3.598051459826785</v>
      </c>
      <c r="AJ8" s="94">
        <f>'Monthly Revenue'!AJ75</f>
        <v>3.4236324809649421</v>
      </c>
      <c r="AK8" s="94">
        <f>'Monthly Revenue'!AK75</f>
        <v>3.6681881963055245</v>
      </c>
      <c r="AL8" s="94">
        <f>'Monthly Revenue'!AL75</f>
        <v>3.7078154602316351</v>
      </c>
      <c r="AM8" s="94">
        <f>'Monthly Revenue'!AM75</f>
        <v>3.3734093358511528</v>
      </c>
      <c r="AN8" s="94">
        <f>'Monthly Revenue'!AN75</f>
        <v>3.6976129509534026</v>
      </c>
    </row>
    <row r="9" spans="1:40" s="104" customFormat="1" x14ac:dyDescent="0.3">
      <c r="A9" s="104" t="str">
        <f>'Monthly Revenue'!A76</f>
        <v>Total</v>
      </c>
      <c r="E9" s="105">
        <f>'Monthly Revenue'!E76</f>
        <v>0</v>
      </c>
      <c r="F9" s="105">
        <f>'Monthly Revenue'!F76</f>
        <v>0</v>
      </c>
      <c r="G9" s="105">
        <f>'Monthly Revenue'!G76</f>
        <v>0</v>
      </c>
      <c r="H9" s="105">
        <f>'Monthly Revenue'!H76</f>
        <v>2.4563999999999999</v>
      </c>
      <c r="I9" s="105">
        <f>'Monthly Revenue'!I76</f>
        <v>2.5861520000000002</v>
      </c>
      <c r="J9" s="105">
        <f>'Monthly Revenue'!J76</f>
        <v>2.5145014400000001</v>
      </c>
      <c r="K9" s="105">
        <f>'Monthly Revenue'!K76</f>
        <v>2.6961409728000003</v>
      </c>
      <c r="L9" s="105">
        <f>'Monthly Revenue'!L76</f>
        <v>2.6930521722240002</v>
      </c>
      <c r="M9" s="105">
        <f>'Monthly Revenue'!M76</f>
        <v>2.8032024564928006</v>
      </c>
      <c r="N9" s="105">
        <f>'Monthly Revenue'!N76</f>
        <v>2.9738006603233025</v>
      </c>
      <c r="O9" s="105">
        <f>'Monthly Revenue'!O76</f>
        <v>2.7102962445431054</v>
      </c>
      <c r="P9" s="105">
        <f>'Monthly Revenue'!P76</f>
        <v>3.0374821718426408</v>
      </c>
      <c r="Q9" s="105">
        <f>'Monthly Revenue'!Q76</f>
        <v>3.0348230574302986</v>
      </c>
      <c r="R9" s="105">
        <f>'Monthly Revenue'!R76</f>
        <v>3.3308872262414817</v>
      </c>
      <c r="S9" s="105">
        <f>'Monthly Revenue'!S76</f>
        <v>3.2049052145759434</v>
      </c>
      <c r="T9" s="105">
        <f>'Monthly Revenue'!T76</f>
        <v>3.6287523504396839</v>
      </c>
      <c r="U9" s="105">
        <f>'Monthly Revenue'!U76</f>
        <v>3.7319500204865781</v>
      </c>
      <c r="V9" s="105">
        <f>'Monthly Revenue'!V76</f>
        <v>3.6544286095336602</v>
      </c>
      <c r="W9" s="105">
        <f>'Monthly Revenue'!W76</f>
        <v>4.0385125841310199</v>
      </c>
      <c r="X9" s="105">
        <f>'Monthly Revenue'!X76</f>
        <v>3.8627165421594416</v>
      </c>
      <c r="Y9" s="105">
        <f>'Monthly Revenue'!Y76</f>
        <v>4.077084700844873</v>
      </c>
      <c r="Z9" s="105">
        <f>'Monthly Revenue'!Z76</f>
        <v>4.4075192399896972</v>
      </c>
      <c r="AA9" s="105">
        <f>'Monthly Revenue'!AA76</f>
        <v>3.9814516265415003</v>
      </c>
      <c r="AB9" s="105">
        <f>'Monthly Revenue'!AB76</f>
        <v>4.4320410417118623</v>
      </c>
      <c r="AC9" s="105">
        <f>'Monthly Revenue'!AC76</f>
        <v>4.5721807652920861</v>
      </c>
      <c r="AD9" s="105">
        <f>'Monthly Revenue'!AD76</f>
        <v>4.8234366733443172</v>
      </c>
      <c r="AE9" s="105">
        <f>'Monthly Revenue'!AE76</f>
        <v>4.7033336959358323</v>
      </c>
      <c r="AF9" s="105">
        <f>'Monthly Revenue'!AF76</f>
        <v>5.526292344657497</v>
      </c>
      <c r="AG9" s="105">
        <f>'Monthly Revenue'!AG76</f>
        <v>5.3581621778365509</v>
      </c>
      <c r="AH9" s="105">
        <f>'Monthly Revenue'!AH76</f>
        <v>5.3808171259863773</v>
      </c>
      <c r="AI9" s="105">
        <f>'Monthly Revenue'!AI76</f>
        <v>6.0465989646241241</v>
      </c>
      <c r="AJ9" s="105">
        <f>'Monthly Revenue'!AJ76</f>
        <v>5.7001582192945861</v>
      </c>
      <c r="AK9" s="105">
        <f>'Monthly Revenue'!AK76</f>
        <v>6.1302423881625128</v>
      </c>
      <c r="AL9" s="105">
        <f>'Monthly Revenue'!AL76</f>
        <v>6.1919230859257626</v>
      </c>
      <c r="AM9" s="105">
        <f>'Monthly Revenue'!AM76</f>
        <v>5.6246762705857076</v>
      </c>
      <c r="AN9" s="105">
        <f>'Monthly Revenue'!AN76</f>
        <v>6.1293062453970357</v>
      </c>
    </row>
    <row r="11" spans="1:40" x14ac:dyDescent="0.3">
      <c r="A11" s="83" t="s">
        <v>116</v>
      </c>
    </row>
    <row r="12" spans="1:40" x14ac:dyDescent="0.3">
      <c r="A12" t="str">
        <f>Assumptions!A25</f>
        <v>Alcoholic Beverage cost (% of revenue)</v>
      </c>
      <c r="E12" s="94">
        <f>E6*Assumptions!$G25</f>
        <v>0</v>
      </c>
      <c r="F12" s="94">
        <f>F6*Assumptions!$G25</f>
        <v>0</v>
      </c>
      <c r="G12" s="94">
        <f>G6*Assumptions!$G25</f>
        <v>0</v>
      </c>
      <c r="H12" s="94">
        <f>H6*Assumptions!$G25</f>
        <v>0.22301999999999997</v>
      </c>
      <c r="I12" s="94">
        <f>I6*Assumptions!$G25</f>
        <v>0.24125079999999999</v>
      </c>
      <c r="J12" s="94">
        <f>J6*Assumptions!$G25</f>
        <v>0.22980731199999999</v>
      </c>
      <c r="K12" s="94">
        <f>K6*Assumptions!$G25</f>
        <v>0.24916729824000003</v>
      </c>
      <c r="L12" s="94">
        <f>L6*Assumptions!$G25</f>
        <v>0.25024064264640006</v>
      </c>
      <c r="M12" s="94">
        <f>M6*Assumptions!$G25</f>
        <v>0.25647616175686405</v>
      </c>
      <c r="N12" s="94">
        <f>N6*Assumptions!$G25</f>
        <v>0.27967765637200259</v>
      </c>
      <c r="O12" s="94">
        <f>O6*Assumptions!$G25</f>
        <v>0.2516189065565988</v>
      </c>
      <c r="P12" s="94">
        <f>P6*Assumptions!$G25</f>
        <v>0.27922225506679899</v>
      </c>
      <c r="Q12" s="94">
        <f>Q6*Assumptions!$G25</f>
        <v>0.28043766449598057</v>
      </c>
      <c r="R12" s="94">
        <f>R6*Assumptions!$G25</f>
        <v>0.31531537479562971</v>
      </c>
      <c r="S12" s="94">
        <f>S6*Assumptions!$G25</f>
        <v>0.2971036267887488</v>
      </c>
      <c r="T12" s="94">
        <f>T6*Assumptions!$G25</f>
        <v>0.34026220955288577</v>
      </c>
      <c r="U12" s="94">
        <f>U6*Assumptions!$G25</f>
        <v>0.35050947288483669</v>
      </c>
      <c r="V12" s="94">
        <f>V6*Assumptions!$G25</f>
        <v>0.34041665167800639</v>
      </c>
      <c r="W12" s="94">
        <f>W6*Assumptions!$G25</f>
        <v>0.38544270791565244</v>
      </c>
      <c r="X12" s="94">
        <f>X6*Assumptions!$G25</f>
        <v>0.36098650581001795</v>
      </c>
      <c r="Y12" s="94">
        <f>Y6*Assumptions!$G25</f>
        <v>0.38022475812027573</v>
      </c>
      <c r="Z12" s="94">
        <f>Z6*Assumptions!$G25</f>
        <v>0.42272730287250959</v>
      </c>
      <c r="AA12" s="94">
        <f>AA6*Assumptions!$G25</f>
        <v>0.37691345750269639</v>
      </c>
      <c r="AB12" s="94">
        <f>AB6*Assumptions!$G25</f>
        <v>0.41534533029475884</v>
      </c>
      <c r="AC12" s="94">
        <f>AC6*Assumptions!$G25</f>
        <v>0.43678666723883502</v>
      </c>
      <c r="AD12" s="94">
        <f>AD6*Assumptions!$G25</f>
        <v>0.45973908656119211</v>
      </c>
      <c r="AE12" s="94">
        <f>AE6*Assumptions!$G25</f>
        <v>0.44459095118562397</v>
      </c>
      <c r="AF12" s="94">
        <f>AF6*Assumptions!$G25</f>
        <v>0.53521620447601903</v>
      </c>
      <c r="AG12" s="94">
        <f>AG6*Assumptions!$G25</f>
        <v>0.50625026028393449</v>
      </c>
      <c r="AH12" s="94">
        <f>AH6*Assumptions!$G25</f>
        <v>0.51113442385658703</v>
      </c>
      <c r="AI12" s="94">
        <f>AI6*Assumptions!$G25</f>
        <v>0.58843872675144204</v>
      </c>
      <c r="AJ12" s="94">
        <f>AJ6*Assumptions!$G25</f>
        <v>0.54324423902835606</v>
      </c>
      <c r="AK12" s="94">
        <f>AK6*Assumptions!$G25</f>
        <v>0.5893178559085589</v>
      </c>
      <c r="AL12" s="94">
        <f>AL6*Assumptions!$G25</f>
        <v>0.59426264927673011</v>
      </c>
      <c r="AM12" s="94">
        <f>AM6*Assumptions!$G25</f>
        <v>0.5379132736475134</v>
      </c>
      <c r="AN12" s="94">
        <f>AN6*Assumptions!$G25</f>
        <v>0.57836824648853324</v>
      </c>
    </row>
    <row r="13" spans="1:40" x14ac:dyDescent="0.3">
      <c r="A13" t="str">
        <f>Assumptions!A26</f>
        <v>Non Alcoholic Beverages (% of revenue)</v>
      </c>
      <c r="E13" s="94">
        <f>E7*Assumptions!$G26</f>
        <v>0</v>
      </c>
      <c r="F13" s="94">
        <f>F7*Assumptions!$G26</f>
        <v>0</v>
      </c>
      <c r="G13" s="94">
        <f>G7*Assumptions!$G26</f>
        <v>0</v>
      </c>
      <c r="H13" s="94">
        <f>H7*Assumptions!$G26</f>
        <v>0.12528</v>
      </c>
      <c r="I13" s="94">
        <f>I7*Assumptions!$G26</f>
        <v>0.13165760000000001</v>
      </c>
      <c r="J13" s="94">
        <f>J7*Assumptions!$G26</f>
        <v>0.12818700800000002</v>
      </c>
      <c r="K13" s="94">
        <f>K7*Assumptions!$G26</f>
        <v>0.13734418176000004</v>
      </c>
      <c r="L13" s="94">
        <f>L7*Assumptions!$G26</f>
        <v>0.13713629068800004</v>
      </c>
      <c r="M13" s="94">
        <f>M7*Assumptions!$G26</f>
        <v>0.14289417313638403</v>
      </c>
      <c r="N13" s="94">
        <f>N7*Assumptions!$G26</f>
        <v>0.15130803790031877</v>
      </c>
      <c r="O13" s="94">
        <f>O7*Assumptions!$G26</f>
        <v>0.13802273264713155</v>
      </c>
      <c r="P13" s="94">
        <f>P7*Assumptions!$G26</f>
        <v>0.1547878962165021</v>
      </c>
      <c r="Q13" s="94">
        <f>Q7*Assumptions!$G26</f>
        <v>0.15459808641247147</v>
      </c>
      <c r="R13" s="94">
        <f>R7*Assumptions!$G26</f>
        <v>0.16940029845104676</v>
      </c>
      <c r="S13" s="94">
        <f>S7*Assumptions!$G26</f>
        <v>0.16322699685627584</v>
      </c>
      <c r="T13" s="94">
        <f>T7*Assumptions!$G26</f>
        <v>0.18466985115673301</v>
      </c>
      <c r="U13" s="94">
        <f>U7*Assumptions!$G26</f>
        <v>0.18990043123355885</v>
      </c>
      <c r="V13" s="94">
        <f>V7*Assumptions!$G26</f>
        <v>0.18606034806255553</v>
      </c>
      <c r="W13" s="94">
        <f>W7*Assumptions!$G26</f>
        <v>0.20527146702871213</v>
      </c>
      <c r="X13" s="94">
        <f>X7*Assumptions!$G26</f>
        <v>0.19662162293601357</v>
      </c>
      <c r="Y13" s="94">
        <f>Y7*Assumptions!$G26</f>
        <v>0.20756306535284683</v>
      </c>
      <c r="Z13" s="94">
        <f>Z7*Assumptions!$G26</f>
        <v>0.22395066644362005</v>
      </c>
      <c r="AA13" s="94">
        <f>AA7*Assumptions!$G26</f>
        <v>0.20248583545095034</v>
      </c>
      <c r="AB13" s="94">
        <f>AB7*Assumptions!$G26</f>
        <v>0.22555872373491048</v>
      </c>
      <c r="AC13" s="94">
        <f>AC7*Assumptions!$G26</f>
        <v>0.23238176971789387</v>
      </c>
      <c r="AD13" s="94">
        <f>AD7*Assumptions!$G26</f>
        <v>0.24519096135830259</v>
      </c>
      <c r="AE13" s="94">
        <f>AE7*Assumptions!$G26</f>
        <v>0.23922339430832551</v>
      </c>
      <c r="AF13" s="94">
        <f>AF7*Assumptions!$G26</f>
        <v>0.28060376014308103</v>
      </c>
      <c r="AG13" s="94">
        <f>AG7*Assumptions!$G26</f>
        <v>0.27253852907116588</v>
      </c>
      <c r="AH13" s="94">
        <f>AH7*Assumptions!$G26</f>
        <v>0.27358879560571386</v>
      </c>
      <c r="AI13" s="94">
        <f>AI7*Assumptions!$G26</f>
        <v>0.30691759991728773</v>
      </c>
      <c r="AJ13" s="94">
        <f>AJ7*Assumptions!$G26</f>
        <v>0.2897597364423079</v>
      </c>
      <c r="AK13" s="94">
        <f>AK7*Assumptions!$G26</f>
        <v>0.31131555570444203</v>
      </c>
      <c r="AL13" s="94">
        <f>AL7*Assumptions!$G26</f>
        <v>0.31448573681853081</v>
      </c>
      <c r="AM13" s="94">
        <f>AM7*Assumptions!$G26</f>
        <v>0.28574874686809226</v>
      </c>
      <c r="AN13" s="94">
        <f>AN7*Assumptions!$G26</f>
        <v>0.31168503607627224</v>
      </c>
    </row>
    <row r="14" spans="1:40" x14ac:dyDescent="0.3">
      <c r="A14" t="str">
        <f>Assumptions!A27</f>
        <v>Food (% of revenue)</v>
      </c>
      <c r="E14" s="94">
        <f>E8*Assumptions!$G27</f>
        <v>0</v>
      </c>
      <c r="F14" s="94">
        <f>F8*Assumptions!$G27</f>
        <v>0</v>
      </c>
      <c r="G14" s="94">
        <f>G8*Assumptions!$G27</f>
        <v>0</v>
      </c>
      <c r="H14" s="94">
        <f>H8*Assumptions!$G27</f>
        <v>0.45179999999999998</v>
      </c>
      <c r="I14" s="94">
        <f>I8*Assumptions!$G27</f>
        <v>0.47031599999999996</v>
      </c>
      <c r="J14" s="94">
        <f>J8*Assumptions!$G27</f>
        <v>0.46123247999999994</v>
      </c>
      <c r="K14" s="94">
        <f>K8*Assumptions!$G27</f>
        <v>0.49226218560000001</v>
      </c>
      <c r="L14" s="94">
        <f>L8*Assumptions!$G27</f>
        <v>0.49057145423999998</v>
      </c>
      <c r="M14" s="94">
        <f>M8*Assumptions!$G27</f>
        <v>0.51395339701824005</v>
      </c>
      <c r="N14" s="94">
        <f>N8*Assumptions!$G27</f>
        <v>0.53893546421003524</v>
      </c>
      <c r="O14" s="94">
        <f>O8*Assumptions!$G27</f>
        <v>0.49389847540049814</v>
      </c>
      <c r="P14" s="94">
        <f>P8*Assumptions!$G27</f>
        <v>0.55582036790458789</v>
      </c>
      <c r="Q14" s="94">
        <f>Q8*Assumptions!$G27</f>
        <v>0.55412321142318122</v>
      </c>
      <c r="R14" s="94">
        <f>R8*Assumptions!$G27</f>
        <v>0.60194562278076247</v>
      </c>
      <c r="S14" s="94">
        <f>S8*Assumptions!$G27</f>
        <v>0.58439106519736284</v>
      </c>
      <c r="T14" s="94">
        <f>T8*Assumptions!$G27</f>
        <v>0.65846999429045328</v>
      </c>
      <c r="U14" s="94">
        <f>U8*Assumptions!$G27</f>
        <v>0.6767229916766585</v>
      </c>
      <c r="V14" s="94">
        <f>V8*Assumptions!$G27</f>
        <v>0.6649976203748903</v>
      </c>
      <c r="W14" s="94">
        <f>W8*Assumptions!$G27</f>
        <v>0.72722071104006958</v>
      </c>
      <c r="X14" s="94">
        <f>X8*Assumptions!$G27</f>
        <v>0.70193174046580686</v>
      </c>
      <c r="Y14" s="94">
        <f>Y8*Assumptions!$G27</f>
        <v>0.74154617570716175</v>
      </c>
      <c r="Z14" s="94">
        <f>Z8*Assumptions!$G27</f>
        <v>0.79195508398775727</v>
      </c>
      <c r="AA14" s="94">
        <f>AA8*Assumptions!$G27</f>
        <v>0.71950243351478327</v>
      </c>
      <c r="AB14" s="94">
        <f>AB8*Assumptions!$G27</f>
        <v>0.80443298660258244</v>
      </c>
      <c r="AC14" s="94">
        <f>AC8*Assumptions!$G27</f>
        <v>0.82297933038020388</v>
      </c>
      <c r="AD14" s="94">
        <f>AD8*Assumptions!$G27</f>
        <v>0.8690757067892606</v>
      </c>
      <c r="AE14" s="94">
        <f>AE8*Assumptions!$G27</f>
        <v>0.85050460489039936</v>
      </c>
      <c r="AF14" s="94">
        <f>AF8*Assumptions!$G27</f>
        <v>0.98867813659620774</v>
      </c>
      <c r="AG14" s="94">
        <f>AG8*Assumptions!$G27</f>
        <v>0.96911596201850392</v>
      </c>
      <c r="AH14" s="94">
        <f>AH8*Assumptions!$G27</f>
        <v>0.97093832064312446</v>
      </c>
      <c r="AI14" s="94">
        <f>AI8*Assumptions!$G27</f>
        <v>1.0794154379480354</v>
      </c>
      <c r="AJ14" s="94">
        <f>AJ8*Assumptions!$G27</f>
        <v>1.0270897442894826</v>
      </c>
      <c r="AK14" s="94">
        <f>AK8*Assumptions!$G27</f>
        <v>1.1004564588916572</v>
      </c>
      <c r="AL14" s="94">
        <f>AL8*Assumptions!$G27</f>
        <v>1.1123446380694906</v>
      </c>
      <c r="AM14" s="94">
        <f>AM8*Assumptions!$G27</f>
        <v>1.0120228007553458</v>
      </c>
      <c r="AN14" s="94">
        <f>AN8*Assumptions!$G27</f>
        <v>1.1092838852860207</v>
      </c>
    </row>
    <row r="15" spans="1:40" x14ac:dyDescent="0.3">
      <c r="A15" t="s">
        <v>117</v>
      </c>
      <c r="E15" s="94">
        <f>IF(MOD(E$3,12)=4,MAX(D15*(1+Assumptions!$G$41),Assumptions!$G$40/Den),'Monthly P&amp;L'!D15)</f>
        <v>0</v>
      </c>
      <c r="F15" s="94">
        <f>IF(MOD(F$3,12)=4,MAX(E15*(1+Assumptions!$G$41),Assumptions!$G$40/Den),'Monthly P&amp;L'!E15)</f>
        <v>0</v>
      </c>
      <c r="G15" s="94">
        <f>IF(MOD(G$3,12)=4,MAX(F15*(1+Assumptions!$G$41),Assumptions!$G$40/Den),'Monthly P&amp;L'!F15)</f>
        <v>0</v>
      </c>
      <c r="H15" s="94">
        <f>IF(MOD(H$3,12)=4,MAX(G15*(1+Assumptions!$G$41),Assumptions!$G$40/Den),'Monthly P&amp;L'!G15)</f>
        <v>0.98599999999999999</v>
      </c>
      <c r="I15" s="94">
        <f>IF(MOD(I$3,12)=4,MAX(H15*(1+Assumptions!$G$41),Assumptions!$G$40/Den),'Monthly P&amp;L'!H15)</f>
        <v>0.98599999999999999</v>
      </c>
      <c r="J15" s="94">
        <f>IF(MOD(J$3,12)=4,MAX(I15*(1+Assumptions!$G$41),Assumptions!$G$40/Den),'Monthly P&amp;L'!I15)</f>
        <v>0.98599999999999999</v>
      </c>
      <c r="K15" s="94">
        <f>IF(MOD(K$3,12)=4,MAX(J15*(1+Assumptions!$G$41),Assumptions!$G$40/Den),'Monthly P&amp;L'!J15)</f>
        <v>0.98599999999999999</v>
      </c>
      <c r="L15" s="94">
        <f>IF(MOD(L$3,12)=4,MAX(K15*(1+Assumptions!$G$41),Assumptions!$G$40/Den),'Monthly P&amp;L'!K15)</f>
        <v>0.98599999999999999</v>
      </c>
      <c r="M15" s="94">
        <f>IF(MOD(M$3,12)=4,MAX(L15*(1+Assumptions!$G$41),Assumptions!$G$40/Den),'Monthly P&amp;L'!L15)</f>
        <v>0.98599999999999999</v>
      </c>
      <c r="N15" s="94">
        <f>IF(MOD(N$3,12)=4,MAX(M15*(1+Assumptions!$G$41),Assumptions!$G$40/Den),'Monthly P&amp;L'!M15)</f>
        <v>0.98599999999999999</v>
      </c>
      <c r="O15" s="94">
        <f>IF(MOD(O$3,12)=4,MAX(N15*(1+Assumptions!$G$41),Assumptions!$G$40/Den),'Monthly P&amp;L'!N15)</f>
        <v>0.98599999999999999</v>
      </c>
      <c r="P15" s="94">
        <f>IF(MOD(P$3,12)=4,MAX(O15*(1+Assumptions!$G$41),Assumptions!$G$40/Den),'Monthly P&amp;L'!O15)</f>
        <v>0.98599999999999999</v>
      </c>
      <c r="Q15" s="94">
        <f>IF(MOD(Q$3,12)=4,MAX(P15*(1+Assumptions!$G$41),Assumptions!$G$40/Den),'Monthly P&amp;L'!P15)</f>
        <v>0.98599999999999999</v>
      </c>
      <c r="R15" s="94">
        <f>IF(MOD(R$3,12)=4,MAX(Q15*(1+Assumptions!$G$41),Assumptions!$G$40/Den),'Monthly P&amp;L'!Q15)</f>
        <v>0.98599999999999999</v>
      </c>
      <c r="S15" s="94">
        <f>IF(MOD(S$3,12)=4,MAX(R15*(1+Assumptions!$G$41),Assumptions!$G$40/Den),'Monthly P&amp;L'!R15)</f>
        <v>0.98599999999999999</v>
      </c>
      <c r="T15" s="94">
        <f>IF(MOD(T$3,12)=4,MAX(S15*(1+Assumptions!$G$41),Assumptions!$G$40/Den),'Monthly P&amp;L'!S15)</f>
        <v>1.06488</v>
      </c>
      <c r="U15" s="94">
        <f>IF(MOD(U$3,12)=4,MAX(T15*(1+Assumptions!$G$41),Assumptions!$G$40/Den),'Monthly P&amp;L'!T15)</f>
        <v>1.06488</v>
      </c>
      <c r="V15" s="94">
        <f>IF(MOD(V$3,12)=4,MAX(U15*(1+Assumptions!$G$41),Assumptions!$G$40/Den),'Monthly P&amp;L'!U15)</f>
        <v>1.06488</v>
      </c>
      <c r="W15" s="94">
        <f>IF(MOD(W$3,12)=4,MAX(V15*(1+Assumptions!$G$41),Assumptions!$G$40/Den),'Monthly P&amp;L'!V15)</f>
        <v>1.06488</v>
      </c>
      <c r="X15" s="94">
        <f>IF(MOD(X$3,12)=4,MAX(W15*(1+Assumptions!$G$41),Assumptions!$G$40/Den),'Monthly P&amp;L'!W15)</f>
        <v>1.06488</v>
      </c>
      <c r="Y15" s="94">
        <f>IF(MOD(Y$3,12)=4,MAX(X15*(1+Assumptions!$G$41),Assumptions!$G$40/Den),'Monthly P&amp;L'!X15)</f>
        <v>1.06488</v>
      </c>
      <c r="Z15" s="94">
        <f>IF(MOD(Z$3,12)=4,MAX(Y15*(1+Assumptions!$G$41),Assumptions!$G$40/Den),'Monthly P&amp;L'!Y15)</f>
        <v>1.06488</v>
      </c>
      <c r="AA15" s="94">
        <f>IF(MOD(AA$3,12)=4,MAX(Z15*(1+Assumptions!$G$41),Assumptions!$G$40/Den),'Monthly P&amp;L'!Z15)</f>
        <v>1.06488</v>
      </c>
      <c r="AB15" s="94">
        <f>IF(MOD(AB$3,12)=4,MAX(AA15*(1+Assumptions!$G$41),Assumptions!$G$40/Den),'Monthly P&amp;L'!AA15)</f>
        <v>1.06488</v>
      </c>
      <c r="AC15" s="94">
        <f>IF(MOD(AC$3,12)=4,MAX(AB15*(1+Assumptions!$G$41),Assumptions!$G$40/Den),'Monthly P&amp;L'!AB15)</f>
        <v>1.06488</v>
      </c>
      <c r="AD15" s="94">
        <f>IF(MOD(AD$3,12)=4,MAX(AC15*(1+Assumptions!$G$41),Assumptions!$G$40/Den),'Monthly P&amp;L'!AC15)</f>
        <v>1.06488</v>
      </c>
      <c r="AE15" s="94">
        <f>IF(MOD(AE$3,12)=4,MAX(AD15*(1+Assumptions!$G$41),Assumptions!$G$40/Den),'Monthly P&amp;L'!AD15)</f>
        <v>1.06488</v>
      </c>
      <c r="AF15" s="94">
        <f>IF(MOD(AF$3,12)=4,MAX(AE15*(1+Assumptions!$G$41),Assumptions!$G$40/Den),'Monthly P&amp;L'!AE15)</f>
        <v>1.1500704000000002</v>
      </c>
      <c r="AG15" s="94">
        <f>IF(MOD(AG$3,12)=4,MAX(AF15*(1+Assumptions!$G$41),Assumptions!$G$40/Den),'Monthly P&amp;L'!AF15)</f>
        <v>1.1500704000000002</v>
      </c>
      <c r="AH15" s="94">
        <f>IF(MOD(AH$3,12)=4,MAX(AG15*(1+Assumptions!$G$41),Assumptions!$G$40/Den),'Monthly P&amp;L'!AG15)</f>
        <v>1.1500704000000002</v>
      </c>
      <c r="AI15" s="94">
        <f>IF(MOD(AI$3,12)=4,MAX(AH15*(1+Assumptions!$G$41),Assumptions!$G$40/Den),'Monthly P&amp;L'!AH15)</f>
        <v>1.1500704000000002</v>
      </c>
      <c r="AJ15" s="94">
        <f>IF(MOD(AJ$3,12)=4,MAX(AI15*(1+Assumptions!$G$41),Assumptions!$G$40/Den),'Monthly P&amp;L'!AI15)</f>
        <v>1.1500704000000002</v>
      </c>
      <c r="AK15" s="94">
        <f>IF(MOD(AK$3,12)=4,MAX(AJ15*(1+Assumptions!$G$41),Assumptions!$G$40/Den),'Monthly P&amp;L'!AJ15)</f>
        <v>1.1500704000000002</v>
      </c>
      <c r="AL15" s="94">
        <f>IF(MOD(AL$3,12)=4,MAX(AK15*(1+Assumptions!$G$41),Assumptions!$G$40/Den),'Monthly P&amp;L'!AK15)</f>
        <v>1.1500704000000002</v>
      </c>
      <c r="AM15" s="94">
        <f>IF(MOD(AM$3,12)=4,MAX(AL15*(1+Assumptions!$G$41),Assumptions!$G$40/Den),'Monthly P&amp;L'!AL15)</f>
        <v>1.1500704000000002</v>
      </c>
      <c r="AN15" s="94">
        <f>IF(MOD(AN$3,12)=4,MAX(AM15*(1+Assumptions!$G$41),Assumptions!$G$40/Den),'Monthly P&amp;L'!AM15)</f>
        <v>1.1500704000000002</v>
      </c>
    </row>
    <row r="16" spans="1:40" x14ac:dyDescent="0.3">
      <c r="A16" s="106" t="s">
        <v>118</v>
      </c>
      <c r="B16" s="107"/>
      <c r="C16" s="107"/>
      <c r="D16" s="107"/>
      <c r="E16" s="99">
        <f>SUM(E12:E15)</f>
        <v>0</v>
      </c>
      <c r="F16" s="99">
        <f t="shared" ref="F16:AN16" si="2">SUM(F12:F15)</f>
        <v>0</v>
      </c>
      <c r="G16" s="99">
        <f t="shared" si="2"/>
        <v>0</v>
      </c>
      <c r="H16" s="99">
        <f t="shared" si="2"/>
        <v>1.7860999999999998</v>
      </c>
      <c r="I16" s="99">
        <f t="shared" si="2"/>
        <v>1.8292244</v>
      </c>
      <c r="J16" s="99">
        <f t="shared" si="2"/>
        <v>1.8052267999999998</v>
      </c>
      <c r="K16" s="99">
        <f t="shared" si="2"/>
        <v>1.8647736656</v>
      </c>
      <c r="L16" s="99">
        <f t="shared" si="2"/>
        <v>1.8639483875744001</v>
      </c>
      <c r="M16" s="99">
        <f t="shared" si="2"/>
        <v>1.8993237319114882</v>
      </c>
      <c r="N16" s="99">
        <f t="shared" si="2"/>
        <v>1.9559211584823566</v>
      </c>
      <c r="O16" s="99">
        <f t="shared" si="2"/>
        <v>1.8695401146042285</v>
      </c>
      <c r="P16" s="99">
        <f t="shared" si="2"/>
        <v>1.9758305191878889</v>
      </c>
      <c r="Q16" s="99">
        <f t="shared" si="2"/>
        <v>1.9751589623316332</v>
      </c>
      <c r="R16" s="99">
        <f t="shared" si="2"/>
        <v>2.0726612960274391</v>
      </c>
      <c r="S16" s="99">
        <f t="shared" si="2"/>
        <v>2.0307216888423874</v>
      </c>
      <c r="T16" s="99">
        <f t="shared" si="2"/>
        <v>2.2482820550000722</v>
      </c>
      <c r="U16" s="99">
        <f t="shared" si="2"/>
        <v>2.2820128957950541</v>
      </c>
      <c r="V16" s="99">
        <f t="shared" si="2"/>
        <v>2.2563546201154523</v>
      </c>
      <c r="W16" s="99">
        <f t="shared" si="2"/>
        <v>2.382814885984434</v>
      </c>
      <c r="X16" s="99">
        <f t="shared" si="2"/>
        <v>2.3244198692118383</v>
      </c>
      <c r="Y16" s="99">
        <f t="shared" si="2"/>
        <v>2.3942139991802844</v>
      </c>
      <c r="Z16" s="99">
        <f t="shared" si="2"/>
        <v>2.503513053303887</v>
      </c>
      <c r="AA16" s="99">
        <f t="shared" si="2"/>
        <v>2.3637817264684298</v>
      </c>
      <c r="AB16" s="99">
        <f t="shared" si="2"/>
        <v>2.5102170406322517</v>
      </c>
      <c r="AC16" s="99">
        <f t="shared" si="2"/>
        <v>2.5570277673369328</v>
      </c>
      <c r="AD16" s="99">
        <f t="shared" si="2"/>
        <v>2.6388857547087552</v>
      </c>
      <c r="AE16" s="99">
        <f t="shared" si="2"/>
        <v>2.5991989503843489</v>
      </c>
      <c r="AF16" s="99">
        <f t="shared" si="2"/>
        <v>2.954568501215308</v>
      </c>
      <c r="AG16" s="99">
        <f t="shared" si="2"/>
        <v>2.8979751513736045</v>
      </c>
      <c r="AH16" s="99">
        <f t="shared" si="2"/>
        <v>2.9057319401054253</v>
      </c>
      <c r="AI16" s="99">
        <f t="shared" si="2"/>
        <v>3.1248421646167652</v>
      </c>
      <c r="AJ16" s="99">
        <f t="shared" si="2"/>
        <v>3.0101641197601468</v>
      </c>
      <c r="AK16" s="99">
        <f t="shared" si="2"/>
        <v>3.1511602705046582</v>
      </c>
      <c r="AL16" s="99">
        <f t="shared" si="2"/>
        <v>3.1711634241647517</v>
      </c>
      <c r="AM16" s="99">
        <f t="shared" si="2"/>
        <v>2.9857552212709515</v>
      </c>
      <c r="AN16" s="99">
        <f t="shared" si="2"/>
        <v>3.1494075678508264</v>
      </c>
    </row>
    <row r="18" spans="1:40" x14ac:dyDescent="0.3">
      <c r="A18" s="83" t="s">
        <v>119</v>
      </c>
    </row>
    <row r="19" spans="1:40" x14ac:dyDescent="0.3">
      <c r="A19" t="s">
        <v>120</v>
      </c>
      <c r="E19" s="94">
        <f>IF(MOD(E$3,12)=4,MAX(D19*(1+Assumptions!$G$41),Assumptions!$G$50/Den),'Monthly P&amp;L'!D19)</f>
        <v>0</v>
      </c>
      <c r="F19" s="94">
        <f>IF(MOD(F$3,12)=4,MAX(E19*(1+Assumptions!$G$41),Assumptions!$G$50/Den),'Monthly P&amp;L'!E19)</f>
        <v>0</v>
      </c>
      <c r="G19" s="94">
        <f>IF(MOD(G$3,12)=4,MAX(F19*(1+Assumptions!$G$41),Assumptions!$G$50/Den),'Monthly P&amp;L'!F19)</f>
        <v>0</v>
      </c>
      <c r="H19" s="94">
        <f>IF(MOD(H$3,12)=4,MAX(G19*(1+Assumptions!$G$41),Assumptions!$G$50/Den),'Monthly P&amp;L'!G19)</f>
        <v>0.38</v>
      </c>
      <c r="I19" s="94">
        <f>IF(MOD(I$3,12)=4,MAX(H19*(1+Assumptions!$G$41),Assumptions!$G$50/Den),'Monthly P&amp;L'!H19)</f>
        <v>0.38</v>
      </c>
      <c r="J19" s="94">
        <f>IF(MOD(J$3,12)=4,MAX(I19*(1+Assumptions!$G$41),Assumptions!$G$50/Den),'Monthly P&amp;L'!I19)</f>
        <v>0.38</v>
      </c>
      <c r="K19" s="94">
        <f>IF(MOD(K$3,12)=4,MAX(J19*(1+Assumptions!$G$41),Assumptions!$G$50/Den),'Monthly P&amp;L'!J19)</f>
        <v>0.38</v>
      </c>
      <c r="L19" s="94">
        <f>IF(MOD(L$3,12)=4,MAX(K19*(1+Assumptions!$G$41),Assumptions!$G$50/Den),'Monthly P&amp;L'!K19)</f>
        <v>0.38</v>
      </c>
      <c r="M19" s="94">
        <f>IF(MOD(M$3,12)=4,MAX(L19*(1+Assumptions!$G$41),Assumptions!$G$50/Den),'Monthly P&amp;L'!L19)</f>
        <v>0.38</v>
      </c>
      <c r="N19" s="94">
        <f>IF(MOD(N$3,12)=4,MAX(M19*(1+Assumptions!$G$41),Assumptions!$G$50/Den),'Monthly P&amp;L'!M19)</f>
        <v>0.38</v>
      </c>
      <c r="O19" s="94">
        <f>IF(MOD(O$3,12)=4,MAX(N19*(1+Assumptions!$G$41),Assumptions!$G$50/Den),'Monthly P&amp;L'!N19)</f>
        <v>0.38</v>
      </c>
      <c r="P19" s="94">
        <f>IF(MOD(P$3,12)=4,MAX(O19*(1+Assumptions!$G$41),Assumptions!$G$50/Den),'Monthly P&amp;L'!O19)</f>
        <v>0.38</v>
      </c>
      <c r="Q19" s="94">
        <f>IF(MOD(Q$3,12)=4,MAX(P19*(1+Assumptions!$G$41),Assumptions!$G$50/Den),'Monthly P&amp;L'!P19)</f>
        <v>0.38</v>
      </c>
      <c r="R19" s="94">
        <f>IF(MOD(R$3,12)=4,MAX(Q19*(1+Assumptions!$G$41),Assumptions!$G$50/Den),'Monthly P&amp;L'!Q19)</f>
        <v>0.38</v>
      </c>
      <c r="S19" s="94">
        <f>IF(MOD(S$3,12)=4,MAX(R19*(1+Assumptions!$G$41),Assumptions!$G$50/Den),'Monthly P&amp;L'!R19)</f>
        <v>0.38</v>
      </c>
      <c r="T19" s="94">
        <f>IF(MOD(T$3,12)=4,MAX(S19*(1+Assumptions!$G$41),Assumptions!$G$50/Den),'Monthly P&amp;L'!S19)</f>
        <v>0.41040000000000004</v>
      </c>
      <c r="U19" s="94">
        <f>IF(MOD(U$3,12)=4,MAX(T19*(1+Assumptions!$G$41),Assumptions!$G$50/Den),'Monthly P&amp;L'!T19)</f>
        <v>0.41040000000000004</v>
      </c>
      <c r="V19" s="94">
        <f>IF(MOD(V$3,12)=4,MAX(U19*(1+Assumptions!$G$41),Assumptions!$G$50/Den),'Monthly P&amp;L'!U19)</f>
        <v>0.41040000000000004</v>
      </c>
      <c r="W19" s="94">
        <f>IF(MOD(W$3,12)=4,MAX(V19*(1+Assumptions!$G$41),Assumptions!$G$50/Den),'Monthly P&amp;L'!V19)</f>
        <v>0.41040000000000004</v>
      </c>
      <c r="X19" s="94">
        <f>IF(MOD(X$3,12)=4,MAX(W19*(1+Assumptions!$G$41),Assumptions!$G$50/Den),'Monthly P&amp;L'!W19)</f>
        <v>0.41040000000000004</v>
      </c>
      <c r="Y19" s="94">
        <f>IF(MOD(Y$3,12)=4,MAX(X19*(1+Assumptions!$G$41),Assumptions!$G$50/Den),'Monthly P&amp;L'!X19)</f>
        <v>0.41040000000000004</v>
      </c>
      <c r="Z19" s="94">
        <f>IF(MOD(Z$3,12)=4,MAX(Y19*(1+Assumptions!$G$41),Assumptions!$G$50/Den),'Monthly P&amp;L'!Y19)</f>
        <v>0.41040000000000004</v>
      </c>
      <c r="AA19" s="94">
        <f>IF(MOD(AA$3,12)=4,MAX(Z19*(1+Assumptions!$G$41),Assumptions!$G$50/Den),'Monthly P&amp;L'!Z19)</f>
        <v>0.41040000000000004</v>
      </c>
      <c r="AB19" s="94">
        <f>IF(MOD(AB$3,12)=4,MAX(AA19*(1+Assumptions!$G$41),Assumptions!$G$50/Den),'Monthly P&amp;L'!AA19)</f>
        <v>0.41040000000000004</v>
      </c>
      <c r="AC19" s="94">
        <f>IF(MOD(AC$3,12)=4,MAX(AB19*(1+Assumptions!$G$41),Assumptions!$G$50/Den),'Monthly P&amp;L'!AB19)</f>
        <v>0.41040000000000004</v>
      </c>
      <c r="AD19" s="94">
        <f>IF(MOD(AD$3,12)=4,MAX(AC19*(1+Assumptions!$G$41),Assumptions!$G$50/Den),'Monthly P&amp;L'!AC19)</f>
        <v>0.41040000000000004</v>
      </c>
      <c r="AE19" s="94">
        <f>IF(MOD(AE$3,12)=4,MAX(AD19*(1+Assumptions!$G$41),Assumptions!$G$50/Den),'Monthly P&amp;L'!AD19)</f>
        <v>0.41040000000000004</v>
      </c>
      <c r="AF19" s="94">
        <f>IF(MOD(AF$3,12)=4,MAX(AE19*(1+Assumptions!$G$41),Assumptions!$G$50/Den),'Monthly P&amp;L'!AE19)</f>
        <v>0.44323200000000007</v>
      </c>
      <c r="AG19" s="94">
        <f>IF(MOD(AG$3,12)=4,MAX(AF19*(1+Assumptions!$G$41),Assumptions!$G$50/Den),'Monthly P&amp;L'!AF19)</f>
        <v>0.44323200000000007</v>
      </c>
      <c r="AH19" s="94">
        <f>IF(MOD(AH$3,12)=4,MAX(AG19*(1+Assumptions!$G$41),Assumptions!$G$50/Den),'Monthly P&amp;L'!AG19)</f>
        <v>0.44323200000000007</v>
      </c>
      <c r="AI19" s="94">
        <f>IF(MOD(AI$3,12)=4,MAX(AH19*(1+Assumptions!$G$41),Assumptions!$G$50/Den),'Monthly P&amp;L'!AH19)</f>
        <v>0.44323200000000007</v>
      </c>
      <c r="AJ19" s="94">
        <f>IF(MOD(AJ$3,12)=4,MAX(AI19*(1+Assumptions!$G$41),Assumptions!$G$50/Den),'Monthly P&amp;L'!AI19)</f>
        <v>0.44323200000000007</v>
      </c>
      <c r="AK19" s="94">
        <f>IF(MOD(AK$3,12)=4,MAX(AJ19*(1+Assumptions!$G$41),Assumptions!$G$50/Den),'Monthly P&amp;L'!AJ19)</f>
        <v>0.44323200000000007</v>
      </c>
      <c r="AL19" s="94">
        <f>IF(MOD(AL$3,12)=4,MAX(AK19*(1+Assumptions!$G$41),Assumptions!$G$50/Den),'Monthly P&amp;L'!AK19)</f>
        <v>0.44323200000000007</v>
      </c>
      <c r="AM19" s="94">
        <f>IF(MOD(AM$3,12)=4,MAX(AL19*(1+Assumptions!$G$41),Assumptions!$G$50/Den),'Monthly P&amp;L'!AL19)</f>
        <v>0.44323200000000007</v>
      </c>
      <c r="AN19" s="94">
        <f>IF(MOD(AN$3,12)=4,MAX(AM19*(1+Assumptions!$G$41),Assumptions!$G$50/Den),'Monthly P&amp;L'!AM19)</f>
        <v>0.44323200000000007</v>
      </c>
    </row>
    <row r="20" spans="1:40" x14ac:dyDescent="0.3">
      <c r="A20" t="str">
        <f>Assumptions!A52</f>
        <v>Rotalty to brand (% Of Revenue)</v>
      </c>
      <c r="E20" s="94">
        <f>E9*Assumptions!$G$52</f>
        <v>0</v>
      </c>
      <c r="F20" s="94">
        <f>F9*Assumptions!$G$52</f>
        <v>0</v>
      </c>
      <c r="G20" s="94">
        <f>G9*Assumptions!$G$52</f>
        <v>0</v>
      </c>
      <c r="H20" s="94">
        <f>H9*Assumptions!$G$52</f>
        <v>0.12282</v>
      </c>
      <c r="I20" s="94">
        <f>I9*Assumptions!$G$52</f>
        <v>0.12930760000000002</v>
      </c>
      <c r="J20" s="94">
        <f>J9*Assumptions!$G$52</f>
        <v>0.12572507200000002</v>
      </c>
      <c r="K20" s="94">
        <f>K9*Assumptions!$G$52</f>
        <v>0.13480704864000001</v>
      </c>
      <c r="L20" s="94">
        <f>L9*Assumptions!$G$52</f>
        <v>0.13465260861120001</v>
      </c>
      <c r="M20" s="94">
        <f>M9*Assumptions!$G$52</f>
        <v>0.14016012282464005</v>
      </c>
      <c r="N20" s="94">
        <f>N9*Assumptions!$G$52</f>
        <v>0.14869003301616512</v>
      </c>
      <c r="O20" s="94">
        <f>O9*Assumptions!$G$52</f>
        <v>0.13551481222715528</v>
      </c>
      <c r="P20" s="94">
        <f>P9*Assumptions!$G$52</f>
        <v>0.15187410859213205</v>
      </c>
      <c r="Q20" s="94">
        <f>Q9*Assumptions!$G$52</f>
        <v>0.15174115287151493</v>
      </c>
      <c r="R20" s="94">
        <f>R9*Assumptions!$G$52</f>
        <v>0.16654436131207409</v>
      </c>
      <c r="S20" s="94">
        <f>S9*Assumptions!$G$52</f>
        <v>0.16024526072879719</v>
      </c>
      <c r="T20" s="94">
        <f>T9*Assumptions!$G$52</f>
        <v>0.1814376175219842</v>
      </c>
      <c r="U20" s="94">
        <f>U9*Assumptions!$G$52</f>
        <v>0.18659750102432893</v>
      </c>
      <c r="V20" s="94">
        <f>V9*Assumptions!$G$52</f>
        <v>0.18272143047668302</v>
      </c>
      <c r="W20" s="94">
        <f>W9*Assumptions!$G$52</f>
        <v>0.20192562920655099</v>
      </c>
      <c r="X20" s="94">
        <f>X9*Assumptions!$G$52</f>
        <v>0.19313582710797209</v>
      </c>
      <c r="Y20" s="94">
        <f>Y9*Assumptions!$G$52</f>
        <v>0.20385423504224365</v>
      </c>
      <c r="Z20" s="94">
        <f>Z9*Assumptions!$G$52</f>
        <v>0.22037596199948487</v>
      </c>
      <c r="AA20" s="94">
        <f>AA9*Assumptions!$G$52</f>
        <v>0.19907258132707503</v>
      </c>
      <c r="AB20" s="94">
        <f>AB9*Assumptions!$G$52</f>
        <v>0.22160205208559314</v>
      </c>
      <c r="AC20" s="94">
        <f>AC9*Assumptions!$G$52</f>
        <v>0.22860903826460433</v>
      </c>
      <c r="AD20" s="94">
        <f>AD9*Assumptions!$G$52</f>
        <v>0.24117183366721587</v>
      </c>
      <c r="AE20" s="94">
        <f>AE9*Assumptions!$G$52</f>
        <v>0.23516668479679162</v>
      </c>
      <c r="AF20" s="94">
        <f>AF9*Assumptions!$G$52</f>
        <v>0.27631461723287487</v>
      </c>
      <c r="AG20" s="94">
        <f>AG9*Assumptions!$G$52</f>
        <v>0.26790810889182753</v>
      </c>
      <c r="AH20" s="94">
        <f>AH9*Assumptions!$G$52</f>
        <v>0.2690408562993189</v>
      </c>
      <c r="AI20" s="94">
        <f>AI9*Assumptions!$G$52</f>
        <v>0.30232994823120624</v>
      </c>
      <c r="AJ20" s="94">
        <f>AJ9*Assumptions!$G$52</f>
        <v>0.28500791096472933</v>
      </c>
      <c r="AK20" s="94">
        <f>AK9*Assumptions!$G$52</f>
        <v>0.30651211940812567</v>
      </c>
      <c r="AL20" s="94">
        <f>AL9*Assumptions!$G$52</f>
        <v>0.30959615429628817</v>
      </c>
      <c r="AM20" s="94">
        <f>AM9*Assumptions!$G$52</f>
        <v>0.28123381352928539</v>
      </c>
      <c r="AN20" s="94">
        <f>AN9*Assumptions!$G$52</f>
        <v>0.3064653122698518</v>
      </c>
    </row>
    <row r="21" spans="1:40" x14ac:dyDescent="0.3">
      <c r="A21" t="str">
        <f>Assumptions!A53</f>
        <v>Rent (as per contract) (% of revenue)</v>
      </c>
      <c r="E21" s="94">
        <f>E9*Assumptions!$G$53</f>
        <v>0</v>
      </c>
      <c r="F21" s="94">
        <f>F9*Assumptions!$G$53</f>
        <v>0</v>
      </c>
      <c r="G21" s="94">
        <f>G9*Assumptions!$G$53</f>
        <v>0</v>
      </c>
      <c r="H21" s="94">
        <f>H9*Assumptions!$G$53</f>
        <v>0.24564</v>
      </c>
      <c r="I21" s="94">
        <f>I9*Assumptions!$G$53</f>
        <v>0.25861520000000005</v>
      </c>
      <c r="J21" s="94">
        <f>J9*Assumptions!$G$53</f>
        <v>0.25145014400000004</v>
      </c>
      <c r="K21" s="94">
        <f>K9*Assumptions!$G$53</f>
        <v>0.26961409728000002</v>
      </c>
      <c r="L21" s="94">
        <f>L9*Assumptions!$G$53</f>
        <v>0.26930521722240003</v>
      </c>
      <c r="M21" s="94">
        <f>M9*Assumptions!$G$53</f>
        <v>0.2803202456492801</v>
      </c>
      <c r="N21" s="94">
        <f>N9*Assumptions!$G$53</f>
        <v>0.29738006603233025</v>
      </c>
      <c r="O21" s="94">
        <f>O9*Assumptions!$G$53</f>
        <v>0.27102962445431056</v>
      </c>
      <c r="P21" s="94">
        <f>P9*Assumptions!$G$53</f>
        <v>0.30374821718426409</v>
      </c>
      <c r="Q21" s="94">
        <f>Q9*Assumptions!$G$53</f>
        <v>0.30348230574302987</v>
      </c>
      <c r="R21" s="94">
        <f>R9*Assumptions!$G$53</f>
        <v>0.33308872262414818</v>
      </c>
      <c r="S21" s="94">
        <f>S9*Assumptions!$G$53</f>
        <v>0.32049052145759438</v>
      </c>
      <c r="T21" s="94">
        <f>T9*Assumptions!$G$53</f>
        <v>0.3628752350439684</v>
      </c>
      <c r="U21" s="94">
        <f>U9*Assumptions!$G$53</f>
        <v>0.37319500204865785</v>
      </c>
      <c r="V21" s="94">
        <f>V9*Assumptions!$G$53</f>
        <v>0.36544286095336603</v>
      </c>
      <c r="W21" s="94">
        <f>W9*Assumptions!$G$53</f>
        <v>0.40385125841310199</v>
      </c>
      <c r="X21" s="94">
        <f>X9*Assumptions!$G$53</f>
        <v>0.38627165421594417</v>
      </c>
      <c r="Y21" s="94">
        <f>Y9*Assumptions!$G$53</f>
        <v>0.4077084700844873</v>
      </c>
      <c r="Z21" s="94">
        <f>Z9*Assumptions!$G$53</f>
        <v>0.44075192399896973</v>
      </c>
      <c r="AA21" s="94">
        <f>AA9*Assumptions!$G$53</f>
        <v>0.39814516265415006</v>
      </c>
      <c r="AB21" s="94">
        <f>AB9*Assumptions!$G$53</f>
        <v>0.44320410417118627</v>
      </c>
      <c r="AC21" s="94">
        <f>AC9*Assumptions!$G$53</f>
        <v>0.45721807652920865</v>
      </c>
      <c r="AD21" s="94">
        <f>AD9*Assumptions!$G$53</f>
        <v>0.48234366733443174</v>
      </c>
      <c r="AE21" s="94">
        <f>AE9*Assumptions!$G$53</f>
        <v>0.47033336959358324</v>
      </c>
      <c r="AF21" s="94">
        <f>AF9*Assumptions!$G$53</f>
        <v>0.55262923446574974</v>
      </c>
      <c r="AG21" s="94">
        <f>AG9*Assumptions!$G$53</f>
        <v>0.53581621778365507</v>
      </c>
      <c r="AH21" s="94">
        <f>AH9*Assumptions!$G$53</f>
        <v>0.5380817125986378</v>
      </c>
      <c r="AI21" s="94">
        <f>AI9*Assumptions!$G$53</f>
        <v>0.60465989646241247</v>
      </c>
      <c r="AJ21" s="94">
        <f>AJ9*Assumptions!$G$53</f>
        <v>0.57001582192945865</v>
      </c>
      <c r="AK21" s="94">
        <f>AK9*Assumptions!$G$53</f>
        <v>0.61302423881625134</v>
      </c>
      <c r="AL21" s="94">
        <f>AL9*Assumptions!$G$53</f>
        <v>0.61919230859257635</v>
      </c>
      <c r="AM21" s="94">
        <f>AM9*Assumptions!$G$53</f>
        <v>0.56246762705857078</v>
      </c>
      <c r="AN21" s="94">
        <f>AN9*Assumptions!$G$53</f>
        <v>0.61293062453970359</v>
      </c>
    </row>
    <row r="22" spans="1:40" x14ac:dyDescent="0.3">
      <c r="A22" t="str">
        <f>Assumptions!A54</f>
        <v>Water Cost (per month)</v>
      </c>
      <c r="E22" s="94">
        <f>IF(MOD(E$3,12)=4,MAX(D22*(1+Assumptions!$G$62),Assumptions!$G54/Den),'Monthly P&amp;L'!D22)</f>
        <v>0</v>
      </c>
      <c r="F22" s="94">
        <f>IF(MOD(F$3,12)=4,MAX(E22*(1+Assumptions!$G$62),Assumptions!$G54/Den),'Monthly P&amp;L'!E22)</f>
        <v>0</v>
      </c>
      <c r="G22" s="94">
        <f>IF(MOD(G$3,12)=4,MAX(F22*(1+Assumptions!$G$62),Assumptions!$G54/Den),'Monthly P&amp;L'!F22)</f>
        <v>0</v>
      </c>
      <c r="H22" s="94">
        <f>IF(MOD(H$3,12)=4,MAX(G22*(1+Assumptions!$G$62),Assumptions!$G54/Den),'Monthly P&amp;L'!G22)</f>
        <v>0.01</v>
      </c>
      <c r="I22" s="94">
        <f>IF(MOD(I$3,12)=4,MAX(H22*(1+Assumptions!$G$62),Assumptions!$G54/Den),'Monthly P&amp;L'!H22)</f>
        <v>0.01</v>
      </c>
      <c r="J22" s="94">
        <f>IF(MOD(J$3,12)=4,MAX(I22*(1+Assumptions!$G$62),Assumptions!$G54/Den),'Monthly P&amp;L'!I22)</f>
        <v>0.01</v>
      </c>
      <c r="K22" s="94">
        <f>IF(MOD(K$3,12)=4,MAX(J22*(1+Assumptions!$G$62),Assumptions!$G54/Den),'Monthly P&amp;L'!J22)</f>
        <v>0.01</v>
      </c>
      <c r="L22" s="94">
        <f>IF(MOD(L$3,12)=4,MAX(K22*(1+Assumptions!$G$62),Assumptions!$G54/Den),'Monthly P&amp;L'!K22)</f>
        <v>0.01</v>
      </c>
      <c r="M22" s="94">
        <f>IF(MOD(M$3,12)=4,MAX(L22*(1+Assumptions!$G$62),Assumptions!$G54/Den),'Monthly P&amp;L'!L22)</f>
        <v>0.01</v>
      </c>
      <c r="N22" s="94">
        <f>IF(MOD(N$3,12)=4,MAX(M22*(1+Assumptions!$G$62),Assumptions!$G54/Den),'Monthly P&amp;L'!M22)</f>
        <v>0.01</v>
      </c>
      <c r="O22" s="94">
        <f>IF(MOD(O$3,12)=4,MAX(N22*(1+Assumptions!$G$62),Assumptions!$G54/Den),'Monthly P&amp;L'!N22)</f>
        <v>0.01</v>
      </c>
      <c r="P22" s="94">
        <f>IF(MOD(P$3,12)=4,MAX(O22*(1+Assumptions!$G$62),Assumptions!$G54/Den),'Monthly P&amp;L'!O22)</f>
        <v>0.01</v>
      </c>
      <c r="Q22" s="94">
        <f>IF(MOD(Q$3,12)=4,MAX(P22*(1+Assumptions!$G$62),Assumptions!$G54/Den),'Monthly P&amp;L'!P22)</f>
        <v>0.01</v>
      </c>
      <c r="R22" s="94">
        <f>IF(MOD(R$3,12)=4,MAX(Q22*(1+Assumptions!$G$62),Assumptions!$G54/Den),'Monthly P&amp;L'!Q22)</f>
        <v>0.01</v>
      </c>
      <c r="S22" s="94">
        <f>IF(MOD(S$3,12)=4,MAX(R22*(1+Assumptions!$G$62),Assumptions!$G54/Den),'Monthly P&amp;L'!R22)</f>
        <v>0.01</v>
      </c>
      <c r="T22" s="94">
        <f>IF(MOD(T$3,12)=4,MAX(S22*(1+Assumptions!$G$62),Assumptions!$G54/Den),'Monthly P&amp;L'!S22)</f>
        <v>1.0800000000000001E-2</v>
      </c>
      <c r="U22" s="94">
        <f>IF(MOD(U$3,12)=4,MAX(T22*(1+Assumptions!$G$62),Assumptions!$G54/Den),'Monthly P&amp;L'!T22)</f>
        <v>1.0800000000000001E-2</v>
      </c>
      <c r="V22" s="94">
        <f>IF(MOD(V$3,12)=4,MAX(U22*(1+Assumptions!$G$62),Assumptions!$G54/Den),'Monthly P&amp;L'!U22)</f>
        <v>1.0800000000000001E-2</v>
      </c>
      <c r="W22" s="94">
        <f>IF(MOD(W$3,12)=4,MAX(V22*(1+Assumptions!$G$62),Assumptions!$G54/Den),'Monthly P&amp;L'!V22)</f>
        <v>1.0800000000000001E-2</v>
      </c>
      <c r="X22" s="94">
        <f>IF(MOD(X$3,12)=4,MAX(W22*(1+Assumptions!$G$62),Assumptions!$G54/Den),'Monthly P&amp;L'!W22)</f>
        <v>1.0800000000000001E-2</v>
      </c>
      <c r="Y22" s="94">
        <f>IF(MOD(Y$3,12)=4,MAX(X22*(1+Assumptions!$G$62),Assumptions!$G54/Den),'Monthly P&amp;L'!X22)</f>
        <v>1.0800000000000001E-2</v>
      </c>
      <c r="Z22" s="94">
        <f>IF(MOD(Z$3,12)=4,MAX(Y22*(1+Assumptions!$G$62),Assumptions!$G54/Den),'Monthly P&amp;L'!Y22)</f>
        <v>1.0800000000000001E-2</v>
      </c>
      <c r="AA22" s="94">
        <f>IF(MOD(AA$3,12)=4,MAX(Z22*(1+Assumptions!$G$62),Assumptions!$G54/Den),'Monthly P&amp;L'!Z22)</f>
        <v>1.0800000000000001E-2</v>
      </c>
      <c r="AB22" s="94">
        <f>IF(MOD(AB$3,12)=4,MAX(AA22*(1+Assumptions!$G$62),Assumptions!$G54/Den),'Monthly P&amp;L'!AA22)</f>
        <v>1.0800000000000001E-2</v>
      </c>
      <c r="AC22" s="94">
        <f>IF(MOD(AC$3,12)=4,MAX(AB22*(1+Assumptions!$G$62),Assumptions!$G54/Den),'Monthly P&amp;L'!AB22)</f>
        <v>1.0800000000000001E-2</v>
      </c>
      <c r="AD22" s="94">
        <f>IF(MOD(AD$3,12)=4,MAX(AC22*(1+Assumptions!$G$62),Assumptions!$G54/Den),'Monthly P&amp;L'!AC22)</f>
        <v>1.0800000000000001E-2</v>
      </c>
      <c r="AE22" s="94">
        <f>IF(MOD(AE$3,12)=4,MAX(AD22*(1+Assumptions!$G$62),Assumptions!$G54/Den),'Monthly P&amp;L'!AD22)</f>
        <v>1.0800000000000001E-2</v>
      </c>
      <c r="AF22" s="94">
        <f>IF(MOD(AF$3,12)=4,MAX(AE22*(1+Assumptions!$G$62),Assumptions!$G54/Den),'Monthly P&amp;L'!AE22)</f>
        <v>1.1664000000000001E-2</v>
      </c>
      <c r="AG22" s="94">
        <f>IF(MOD(AG$3,12)=4,MAX(AF22*(1+Assumptions!$G$62),Assumptions!$G54/Den),'Monthly P&amp;L'!AF22)</f>
        <v>1.1664000000000001E-2</v>
      </c>
      <c r="AH22" s="94">
        <f>IF(MOD(AH$3,12)=4,MAX(AG22*(1+Assumptions!$G$62),Assumptions!$G54/Den),'Monthly P&amp;L'!AG22)</f>
        <v>1.1664000000000001E-2</v>
      </c>
      <c r="AI22" s="94">
        <f>IF(MOD(AI$3,12)=4,MAX(AH22*(1+Assumptions!$G$62),Assumptions!$G54/Den),'Monthly P&amp;L'!AH22)</f>
        <v>1.1664000000000001E-2</v>
      </c>
      <c r="AJ22" s="94">
        <f>IF(MOD(AJ$3,12)=4,MAX(AI22*(1+Assumptions!$G$62),Assumptions!$G54/Den),'Monthly P&amp;L'!AI22)</f>
        <v>1.1664000000000001E-2</v>
      </c>
      <c r="AK22" s="94">
        <f>IF(MOD(AK$3,12)=4,MAX(AJ22*(1+Assumptions!$G$62),Assumptions!$G54/Den),'Monthly P&amp;L'!AJ22)</f>
        <v>1.1664000000000001E-2</v>
      </c>
      <c r="AL22" s="94">
        <f>IF(MOD(AL$3,12)=4,MAX(AK22*(1+Assumptions!$G$62),Assumptions!$G54/Den),'Monthly P&amp;L'!AK22)</f>
        <v>1.1664000000000001E-2</v>
      </c>
      <c r="AM22" s="94">
        <f>IF(MOD(AM$3,12)=4,MAX(AL22*(1+Assumptions!$G$62),Assumptions!$G54/Den),'Monthly P&amp;L'!AL22)</f>
        <v>1.1664000000000001E-2</v>
      </c>
      <c r="AN22" s="94">
        <f>IF(MOD(AN$3,12)=4,MAX(AM22*(1+Assumptions!$G$62),Assumptions!$G54/Den),'Monthly P&amp;L'!AM22)</f>
        <v>1.1664000000000001E-2</v>
      </c>
    </row>
    <row r="23" spans="1:40" x14ac:dyDescent="0.3">
      <c r="A23" t="str">
        <f>Assumptions!A55</f>
        <v>Maintenance (per month)</v>
      </c>
      <c r="E23" s="94">
        <f>IF(MOD(E$3,12)=4,MAX(D23*(1+Assumptions!$G$62),Assumptions!$G55/Den),'Monthly P&amp;L'!D23)</f>
        <v>0</v>
      </c>
      <c r="F23" s="94">
        <f>IF(MOD(F$3,12)=4,MAX(E23*(1+Assumptions!$G$62),Assumptions!$G55/Den),'Monthly P&amp;L'!E23)</f>
        <v>0</v>
      </c>
      <c r="G23" s="94">
        <f>IF(MOD(G$3,12)=4,MAX(F23*(1+Assumptions!$G$62),Assumptions!$G55/Den),'Monthly P&amp;L'!F23)</f>
        <v>0</v>
      </c>
      <c r="H23" s="94">
        <f>IF(MOD(H$3,12)=4,MAX(G23*(1+Assumptions!$G$62),Assumptions!$G55/Den),'Monthly P&amp;L'!G23)</f>
        <v>0.05</v>
      </c>
      <c r="I23" s="94">
        <f>IF(MOD(I$3,12)=4,MAX(H23*(1+Assumptions!$G$62),Assumptions!$G55/Den),'Monthly P&amp;L'!H23)</f>
        <v>0.05</v>
      </c>
      <c r="J23" s="94">
        <f>IF(MOD(J$3,12)=4,MAX(I23*(1+Assumptions!$G$62),Assumptions!$G55/Den),'Monthly P&amp;L'!I23)</f>
        <v>0.05</v>
      </c>
      <c r="K23" s="94">
        <f>IF(MOD(K$3,12)=4,MAX(J23*(1+Assumptions!$G$62),Assumptions!$G55/Den),'Monthly P&amp;L'!J23)</f>
        <v>0.05</v>
      </c>
      <c r="L23" s="94">
        <f>IF(MOD(L$3,12)=4,MAX(K23*(1+Assumptions!$G$62),Assumptions!$G55/Den),'Monthly P&amp;L'!K23)</f>
        <v>0.05</v>
      </c>
      <c r="M23" s="94">
        <f>IF(MOD(M$3,12)=4,MAX(L23*(1+Assumptions!$G$62),Assumptions!$G55/Den),'Monthly P&amp;L'!L23)</f>
        <v>0.05</v>
      </c>
      <c r="N23" s="94">
        <f>IF(MOD(N$3,12)=4,MAX(M23*(1+Assumptions!$G$62),Assumptions!$G55/Den),'Monthly P&amp;L'!M23)</f>
        <v>0.05</v>
      </c>
      <c r="O23" s="94">
        <f>IF(MOD(O$3,12)=4,MAX(N23*(1+Assumptions!$G$62),Assumptions!$G55/Den),'Monthly P&amp;L'!N23)</f>
        <v>0.05</v>
      </c>
      <c r="P23" s="94">
        <f>IF(MOD(P$3,12)=4,MAX(O23*(1+Assumptions!$G$62),Assumptions!$G55/Den),'Monthly P&amp;L'!O23)</f>
        <v>0.05</v>
      </c>
      <c r="Q23" s="94">
        <f>IF(MOD(Q$3,12)=4,MAX(P23*(1+Assumptions!$G$62),Assumptions!$G55/Den),'Monthly P&amp;L'!P23)</f>
        <v>0.05</v>
      </c>
      <c r="R23" s="94">
        <f>IF(MOD(R$3,12)=4,MAX(Q23*(1+Assumptions!$G$62),Assumptions!$G55/Den),'Monthly P&amp;L'!Q23)</f>
        <v>0.05</v>
      </c>
      <c r="S23" s="94">
        <f>IF(MOD(S$3,12)=4,MAX(R23*(1+Assumptions!$G$62),Assumptions!$G55/Den),'Monthly P&amp;L'!R23)</f>
        <v>0.05</v>
      </c>
      <c r="T23" s="94">
        <f>IF(MOD(T$3,12)=4,MAX(S23*(1+Assumptions!$G$62),Assumptions!$G55/Den),'Monthly P&amp;L'!S23)</f>
        <v>5.4000000000000006E-2</v>
      </c>
      <c r="U23" s="94">
        <f>IF(MOD(U$3,12)=4,MAX(T23*(1+Assumptions!$G$62),Assumptions!$G55/Den),'Monthly P&amp;L'!T23)</f>
        <v>5.4000000000000006E-2</v>
      </c>
      <c r="V23" s="94">
        <f>IF(MOD(V$3,12)=4,MAX(U23*(1+Assumptions!$G$62),Assumptions!$G55/Den),'Monthly P&amp;L'!U23)</f>
        <v>5.4000000000000006E-2</v>
      </c>
      <c r="W23" s="94">
        <f>IF(MOD(W$3,12)=4,MAX(V23*(1+Assumptions!$G$62),Assumptions!$G55/Den),'Monthly P&amp;L'!V23)</f>
        <v>5.4000000000000006E-2</v>
      </c>
      <c r="X23" s="94">
        <f>IF(MOD(X$3,12)=4,MAX(W23*(1+Assumptions!$G$62),Assumptions!$G55/Den),'Monthly P&amp;L'!W23)</f>
        <v>5.4000000000000006E-2</v>
      </c>
      <c r="Y23" s="94">
        <f>IF(MOD(Y$3,12)=4,MAX(X23*(1+Assumptions!$G$62),Assumptions!$G55/Den),'Monthly P&amp;L'!X23)</f>
        <v>5.4000000000000006E-2</v>
      </c>
      <c r="Z23" s="94">
        <f>IF(MOD(Z$3,12)=4,MAX(Y23*(1+Assumptions!$G$62),Assumptions!$G55/Den),'Monthly P&amp;L'!Y23)</f>
        <v>5.4000000000000006E-2</v>
      </c>
      <c r="AA23" s="94">
        <f>IF(MOD(AA$3,12)=4,MAX(Z23*(1+Assumptions!$G$62),Assumptions!$G55/Den),'Monthly P&amp;L'!Z23)</f>
        <v>5.4000000000000006E-2</v>
      </c>
      <c r="AB23" s="94">
        <f>IF(MOD(AB$3,12)=4,MAX(AA23*(1+Assumptions!$G$62),Assumptions!$G55/Den),'Monthly P&amp;L'!AA23)</f>
        <v>5.4000000000000006E-2</v>
      </c>
      <c r="AC23" s="94">
        <f>IF(MOD(AC$3,12)=4,MAX(AB23*(1+Assumptions!$G$62),Assumptions!$G55/Den),'Monthly P&amp;L'!AB23)</f>
        <v>5.4000000000000006E-2</v>
      </c>
      <c r="AD23" s="94">
        <f>IF(MOD(AD$3,12)=4,MAX(AC23*(1+Assumptions!$G$62),Assumptions!$G55/Den),'Monthly P&amp;L'!AC23)</f>
        <v>5.4000000000000006E-2</v>
      </c>
      <c r="AE23" s="94">
        <f>IF(MOD(AE$3,12)=4,MAX(AD23*(1+Assumptions!$G$62),Assumptions!$G55/Den),'Monthly P&amp;L'!AD23)</f>
        <v>5.4000000000000006E-2</v>
      </c>
      <c r="AF23" s="94">
        <f>IF(MOD(AF$3,12)=4,MAX(AE23*(1+Assumptions!$G$62),Assumptions!$G55/Den),'Monthly P&amp;L'!AE23)</f>
        <v>5.8320000000000011E-2</v>
      </c>
      <c r="AG23" s="94">
        <f>IF(MOD(AG$3,12)=4,MAX(AF23*(1+Assumptions!$G$62),Assumptions!$G55/Den),'Monthly P&amp;L'!AF23)</f>
        <v>5.8320000000000011E-2</v>
      </c>
      <c r="AH23" s="94">
        <f>IF(MOD(AH$3,12)=4,MAX(AG23*(1+Assumptions!$G$62),Assumptions!$G55/Den),'Monthly P&amp;L'!AG23)</f>
        <v>5.8320000000000011E-2</v>
      </c>
      <c r="AI23" s="94">
        <f>IF(MOD(AI$3,12)=4,MAX(AH23*(1+Assumptions!$G$62),Assumptions!$G55/Den),'Monthly P&amp;L'!AH23)</f>
        <v>5.8320000000000011E-2</v>
      </c>
      <c r="AJ23" s="94">
        <f>IF(MOD(AJ$3,12)=4,MAX(AI23*(1+Assumptions!$G$62),Assumptions!$G55/Den),'Monthly P&amp;L'!AI23)</f>
        <v>5.8320000000000011E-2</v>
      </c>
      <c r="AK23" s="94">
        <f>IF(MOD(AK$3,12)=4,MAX(AJ23*(1+Assumptions!$G$62),Assumptions!$G55/Den),'Monthly P&amp;L'!AJ23)</f>
        <v>5.8320000000000011E-2</v>
      </c>
      <c r="AL23" s="94">
        <f>IF(MOD(AL$3,12)=4,MAX(AK23*(1+Assumptions!$G$62),Assumptions!$G55/Den),'Monthly P&amp;L'!AK23)</f>
        <v>5.8320000000000011E-2</v>
      </c>
      <c r="AM23" s="94">
        <f>IF(MOD(AM$3,12)=4,MAX(AL23*(1+Assumptions!$G$62),Assumptions!$G55/Den),'Monthly P&amp;L'!AL23)</f>
        <v>5.8320000000000011E-2</v>
      </c>
      <c r="AN23" s="94">
        <f>IF(MOD(AN$3,12)=4,MAX(AM23*(1+Assumptions!$G$62),Assumptions!$G55/Den),'Monthly P&amp;L'!AM23)</f>
        <v>5.8320000000000011E-2</v>
      </c>
    </row>
    <row r="24" spans="1:40" x14ac:dyDescent="0.3">
      <c r="A24" t="str">
        <f>Assumptions!A56</f>
        <v>Marketing cost (per month)</v>
      </c>
      <c r="E24" s="94">
        <f>IF(MOD(E$3,12)=4,MAX(D24*(1+Assumptions!$G$62),Assumptions!$G56/Den),'Monthly P&amp;L'!D24)</f>
        <v>0</v>
      </c>
      <c r="F24" s="94">
        <f>IF(MOD(F$3,12)=4,MAX(E24*(1+Assumptions!$G$62),Assumptions!$G56/Den),'Monthly P&amp;L'!E24)</f>
        <v>0</v>
      </c>
      <c r="G24" s="94">
        <f>IF(MOD(G$3,12)=4,MAX(F24*(1+Assumptions!$G$62),Assumptions!$G56/Den),'Monthly P&amp;L'!F24)</f>
        <v>0</v>
      </c>
      <c r="H24" s="94">
        <f>IF(MOD(H$3,12)=4,MAX(G24*(1+Assumptions!$G$62),Assumptions!$G56/Den),'Monthly P&amp;L'!G24)</f>
        <v>2.5000000000000001E-2</v>
      </c>
      <c r="I24" s="94">
        <f>IF(MOD(I$3,12)=4,MAX(H24*(1+Assumptions!$G$62),Assumptions!$G56/Den),'Monthly P&amp;L'!H24)</f>
        <v>2.5000000000000001E-2</v>
      </c>
      <c r="J24" s="94">
        <f>IF(MOD(J$3,12)=4,MAX(I24*(1+Assumptions!$G$62),Assumptions!$G56/Den),'Monthly P&amp;L'!I24)</f>
        <v>2.5000000000000001E-2</v>
      </c>
      <c r="K24" s="94">
        <f>IF(MOD(K$3,12)=4,MAX(J24*(1+Assumptions!$G$62),Assumptions!$G56/Den),'Monthly P&amp;L'!J24)</f>
        <v>2.5000000000000001E-2</v>
      </c>
      <c r="L24" s="94">
        <f>IF(MOD(L$3,12)=4,MAX(K24*(1+Assumptions!$G$62),Assumptions!$G56/Den),'Monthly P&amp;L'!K24)</f>
        <v>2.5000000000000001E-2</v>
      </c>
      <c r="M24" s="94">
        <f>IF(MOD(M$3,12)=4,MAX(L24*(1+Assumptions!$G$62),Assumptions!$G56/Den),'Monthly P&amp;L'!L24)</f>
        <v>2.5000000000000001E-2</v>
      </c>
      <c r="N24" s="94">
        <f>IF(MOD(N$3,12)=4,MAX(M24*(1+Assumptions!$G$62),Assumptions!$G56/Den),'Monthly P&amp;L'!M24)</f>
        <v>2.5000000000000001E-2</v>
      </c>
      <c r="O24" s="94">
        <f>IF(MOD(O$3,12)=4,MAX(N24*(1+Assumptions!$G$62),Assumptions!$G56/Den),'Monthly P&amp;L'!N24)</f>
        <v>2.5000000000000001E-2</v>
      </c>
      <c r="P24" s="94">
        <f>IF(MOD(P$3,12)=4,MAX(O24*(1+Assumptions!$G$62),Assumptions!$G56/Den),'Monthly P&amp;L'!O24)</f>
        <v>2.5000000000000001E-2</v>
      </c>
      <c r="Q24" s="94">
        <f>IF(MOD(Q$3,12)=4,MAX(P24*(1+Assumptions!$G$62),Assumptions!$G56/Den),'Monthly P&amp;L'!P24)</f>
        <v>2.5000000000000001E-2</v>
      </c>
      <c r="R24" s="94">
        <f>IF(MOD(R$3,12)=4,MAX(Q24*(1+Assumptions!$G$62),Assumptions!$G56/Den),'Monthly P&amp;L'!Q24)</f>
        <v>2.5000000000000001E-2</v>
      </c>
      <c r="S24" s="94">
        <f>IF(MOD(S$3,12)=4,MAX(R24*(1+Assumptions!$G$62),Assumptions!$G56/Den),'Monthly P&amp;L'!R24)</f>
        <v>2.5000000000000001E-2</v>
      </c>
      <c r="T24" s="94">
        <f>IF(MOD(T$3,12)=4,MAX(S24*(1+Assumptions!$G$62),Assumptions!$G56/Den),'Monthly P&amp;L'!S24)</f>
        <v>2.7000000000000003E-2</v>
      </c>
      <c r="U24" s="94">
        <f>IF(MOD(U$3,12)=4,MAX(T24*(1+Assumptions!$G$62),Assumptions!$G56/Den),'Monthly P&amp;L'!T24)</f>
        <v>2.7000000000000003E-2</v>
      </c>
      <c r="V24" s="94">
        <f>IF(MOD(V$3,12)=4,MAX(U24*(1+Assumptions!$G$62),Assumptions!$G56/Den),'Monthly P&amp;L'!U24)</f>
        <v>2.7000000000000003E-2</v>
      </c>
      <c r="W24" s="94">
        <f>IF(MOD(W$3,12)=4,MAX(V24*(1+Assumptions!$G$62),Assumptions!$G56/Den),'Monthly P&amp;L'!V24)</f>
        <v>2.7000000000000003E-2</v>
      </c>
      <c r="X24" s="94">
        <f>IF(MOD(X$3,12)=4,MAX(W24*(1+Assumptions!$G$62),Assumptions!$G56/Den),'Monthly P&amp;L'!W24)</f>
        <v>2.7000000000000003E-2</v>
      </c>
      <c r="Y24" s="94">
        <f>IF(MOD(Y$3,12)=4,MAX(X24*(1+Assumptions!$G$62),Assumptions!$G56/Den),'Monthly P&amp;L'!X24)</f>
        <v>2.7000000000000003E-2</v>
      </c>
      <c r="Z24" s="94">
        <f>IF(MOD(Z$3,12)=4,MAX(Y24*(1+Assumptions!$G$62),Assumptions!$G56/Den),'Monthly P&amp;L'!Y24)</f>
        <v>2.7000000000000003E-2</v>
      </c>
      <c r="AA24" s="94">
        <f>IF(MOD(AA$3,12)=4,MAX(Z24*(1+Assumptions!$G$62),Assumptions!$G56/Den),'Monthly P&amp;L'!Z24)</f>
        <v>2.7000000000000003E-2</v>
      </c>
      <c r="AB24" s="94">
        <f>IF(MOD(AB$3,12)=4,MAX(AA24*(1+Assumptions!$G$62),Assumptions!$G56/Den),'Monthly P&amp;L'!AA24)</f>
        <v>2.7000000000000003E-2</v>
      </c>
      <c r="AC24" s="94">
        <f>IF(MOD(AC$3,12)=4,MAX(AB24*(1+Assumptions!$G$62),Assumptions!$G56/Den),'Monthly P&amp;L'!AB24)</f>
        <v>2.7000000000000003E-2</v>
      </c>
      <c r="AD24" s="94">
        <f>IF(MOD(AD$3,12)=4,MAX(AC24*(1+Assumptions!$G$62),Assumptions!$G56/Den),'Monthly P&amp;L'!AC24)</f>
        <v>2.7000000000000003E-2</v>
      </c>
      <c r="AE24" s="94">
        <f>IF(MOD(AE$3,12)=4,MAX(AD24*(1+Assumptions!$G$62),Assumptions!$G56/Den),'Monthly P&amp;L'!AD24)</f>
        <v>2.7000000000000003E-2</v>
      </c>
      <c r="AF24" s="94">
        <f>IF(MOD(AF$3,12)=4,MAX(AE24*(1+Assumptions!$G$62),Assumptions!$G56/Den),'Monthly P&amp;L'!AE24)</f>
        <v>2.9160000000000005E-2</v>
      </c>
      <c r="AG24" s="94">
        <f>IF(MOD(AG$3,12)=4,MAX(AF24*(1+Assumptions!$G$62),Assumptions!$G56/Den),'Monthly P&amp;L'!AF24)</f>
        <v>2.9160000000000005E-2</v>
      </c>
      <c r="AH24" s="94">
        <f>IF(MOD(AH$3,12)=4,MAX(AG24*(1+Assumptions!$G$62),Assumptions!$G56/Den),'Monthly P&amp;L'!AG24)</f>
        <v>2.9160000000000005E-2</v>
      </c>
      <c r="AI24" s="94">
        <f>IF(MOD(AI$3,12)=4,MAX(AH24*(1+Assumptions!$G$62),Assumptions!$G56/Den),'Monthly P&amp;L'!AH24)</f>
        <v>2.9160000000000005E-2</v>
      </c>
      <c r="AJ24" s="94">
        <f>IF(MOD(AJ$3,12)=4,MAX(AI24*(1+Assumptions!$G$62),Assumptions!$G56/Den),'Monthly P&amp;L'!AI24)</f>
        <v>2.9160000000000005E-2</v>
      </c>
      <c r="AK24" s="94">
        <f>IF(MOD(AK$3,12)=4,MAX(AJ24*(1+Assumptions!$G$62),Assumptions!$G56/Den),'Monthly P&amp;L'!AJ24)</f>
        <v>2.9160000000000005E-2</v>
      </c>
      <c r="AL24" s="94">
        <f>IF(MOD(AL$3,12)=4,MAX(AK24*(1+Assumptions!$G$62),Assumptions!$G56/Den),'Monthly P&amp;L'!AK24)</f>
        <v>2.9160000000000005E-2</v>
      </c>
      <c r="AM24" s="94">
        <f>IF(MOD(AM$3,12)=4,MAX(AL24*(1+Assumptions!$G$62),Assumptions!$G56/Den),'Monthly P&amp;L'!AL24)</f>
        <v>2.9160000000000005E-2</v>
      </c>
      <c r="AN24" s="94">
        <f>IF(MOD(AN$3,12)=4,MAX(AM24*(1+Assumptions!$G$62),Assumptions!$G56/Den),'Monthly P&amp;L'!AM24)</f>
        <v>2.9160000000000005E-2</v>
      </c>
    </row>
    <row r="25" spans="1:40" x14ac:dyDescent="0.3">
      <c r="A25" t="str">
        <f>Assumptions!A57</f>
        <v>Electricity (Based on area Rs./sq. Ft.)</v>
      </c>
      <c r="E25" s="94">
        <f>IF(MOD(E$3,12)=4,MAX(D25*(1+Assumptions!$G$62),Assumptions!$G$57*Assumptions!$G$67/Den),'Monthly P&amp;L'!D25)</f>
        <v>0</v>
      </c>
      <c r="F25" s="94">
        <f>IF(MOD(F$3,12)=4,MAX(E25*(1+Assumptions!$G$62),Assumptions!$G$57*Assumptions!$G$67/Den),'Monthly P&amp;L'!E25)</f>
        <v>0</v>
      </c>
      <c r="G25" s="94">
        <f>IF(MOD(G$3,12)=4,MAX(F25*(1+Assumptions!$G$62),Assumptions!$G$57*Assumptions!$G$67/Den),'Monthly P&amp;L'!F25)</f>
        <v>0</v>
      </c>
      <c r="H25" s="94">
        <f>IF(MOD(H$3,12)=4,MAX(G25*(1+Assumptions!$G$62),Assumptions!$G$57*Assumptions!$G$67/Den),'Monthly P&amp;L'!G25)</f>
        <v>2.6599999999999999E-2</v>
      </c>
      <c r="I25" s="94">
        <f>IF(MOD(I$3,12)=4,MAX(H25*(1+Assumptions!$G$62),Assumptions!$G$57*Assumptions!$G$67/Den),'Monthly P&amp;L'!H25)</f>
        <v>2.6599999999999999E-2</v>
      </c>
      <c r="J25" s="94">
        <f>IF(MOD(J$3,12)=4,MAX(I25*(1+Assumptions!$G$62),Assumptions!$G$57*Assumptions!$G$67/Den),'Monthly P&amp;L'!I25)</f>
        <v>2.6599999999999999E-2</v>
      </c>
      <c r="K25" s="94">
        <f>IF(MOD(K$3,12)=4,MAX(J25*(1+Assumptions!$G$62),Assumptions!$G$57*Assumptions!$G$67/Den),'Monthly P&amp;L'!J25)</f>
        <v>2.6599999999999999E-2</v>
      </c>
      <c r="L25" s="94">
        <f>IF(MOD(L$3,12)=4,MAX(K25*(1+Assumptions!$G$62),Assumptions!$G$57*Assumptions!$G$67/Den),'Monthly P&amp;L'!K25)</f>
        <v>2.6599999999999999E-2</v>
      </c>
      <c r="M25" s="94">
        <f>IF(MOD(M$3,12)=4,MAX(L25*(1+Assumptions!$G$62),Assumptions!$G$57*Assumptions!$G$67/Den),'Monthly P&amp;L'!L25)</f>
        <v>2.6599999999999999E-2</v>
      </c>
      <c r="N25" s="94">
        <f>IF(MOD(N$3,12)=4,MAX(M25*(1+Assumptions!$G$62),Assumptions!$G$57*Assumptions!$G$67/Den),'Monthly P&amp;L'!M25)</f>
        <v>2.6599999999999999E-2</v>
      </c>
      <c r="O25" s="94">
        <f>IF(MOD(O$3,12)=4,MAX(N25*(1+Assumptions!$G$62),Assumptions!$G$57*Assumptions!$G$67/Den),'Monthly P&amp;L'!N25)</f>
        <v>2.6599999999999999E-2</v>
      </c>
      <c r="P25" s="94">
        <f>IF(MOD(P$3,12)=4,MAX(O25*(1+Assumptions!$G$62),Assumptions!$G$57*Assumptions!$G$67/Den),'Monthly P&amp;L'!O25)</f>
        <v>2.6599999999999999E-2</v>
      </c>
      <c r="Q25" s="94">
        <f>IF(MOD(Q$3,12)=4,MAX(P25*(1+Assumptions!$G$62),Assumptions!$G$57*Assumptions!$G$67/Den),'Monthly P&amp;L'!P25)</f>
        <v>2.6599999999999999E-2</v>
      </c>
      <c r="R25" s="94">
        <f>IF(MOD(R$3,12)=4,MAX(Q25*(1+Assumptions!$G$62),Assumptions!$G$57*Assumptions!$G$67/Den),'Monthly P&amp;L'!Q25)</f>
        <v>2.6599999999999999E-2</v>
      </c>
      <c r="S25" s="94">
        <f>IF(MOD(S$3,12)=4,MAX(R25*(1+Assumptions!$G$62),Assumptions!$G$57*Assumptions!$G$67/Den),'Monthly P&amp;L'!R25)</f>
        <v>2.6599999999999999E-2</v>
      </c>
      <c r="T25" s="94">
        <f>IF(MOD(T$3,12)=4,MAX(S25*(1+Assumptions!$G$62),Assumptions!$G$57*Assumptions!$G$67/Den),'Monthly P&amp;L'!S25)</f>
        <v>2.8728E-2</v>
      </c>
      <c r="U25" s="94">
        <f>IF(MOD(U$3,12)=4,MAX(T25*(1+Assumptions!$G$62),Assumptions!$G$57*Assumptions!$G$67/Den),'Monthly P&amp;L'!T25)</f>
        <v>2.8728E-2</v>
      </c>
      <c r="V25" s="94">
        <f>IF(MOD(V$3,12)=4,MAX(U25*(1+Assumptions!$G$62),Assumptions!$G$57*Assumptions!$G$67/Den),'Monthly P&amp;L'!U25)</f>
        <v>2.8728E-2</v>
      </c>
      <c r="W25" s="94">
        <f>IF(MOD(W$3,12)=4,MAX(V25*(1+Assumptions!$G$62),Assumptions!$G$57*Assumptions!$G$67/Den),'Monthly P&amp;L'!V25)</f>
        <v>2.8728E-2</v>
      </c>
      <c r="X25" s="94">
        <f>IF(MOD(X$3,12)=4,MAX(W25*(1+Assumptions!$G$62),Assumptions!$G$57*Assumptions!$G$67/Den),'Monthly P&amp;L'!W25)</f>
        <v>2.8728E-2</v>
      </c>
      <c r="Y25" s="94">
        <f>IF(MOD(Y$3,12)=4,MAX(X25*(1+Assumptions!$G$62),Assumptions!$G$57*Assumptions!$G$67/Den),'Monthly P&amp;L'!X25)</f>
        <v>2.8728E-2</v>
      </c>
      <c r="Z25" s="94">
        <f>IF(MOD(Z$3,12)=4,MAX(Y25*(1+Assumptions!$G$62),Assumptions!$G$57*Assumptions!$G$67/Den),'Monthly P&amp;L'!Y25)</f>
        <v>2.8728E-2</v>
      </c>
      <c r="AA25" s="94">
        <f>IF(MOD(AA$3,12)=4,MAX(Z25*(1+Assumptions!$G$62),Assumptions!$G$57*Assumptions!$G$67/Den),'Monthly P&amp;L'!Z25)</f>
        <v>2.8728E-2</v>
      </c>
      <c r="AB25" s="94">
        <f>IF(MOD(AB$3,12)=4,MAX(AA25*(1+Assumptions!$G$62),Assumptions!$G$57*Assumptions!$G$67/Den),'Monthly P&amp;L'!AA25)</f>
        <v>2.8728E-2</v>
      </c>
      <c r="AC25" s="94">
        <f>IF(MOD(AC$3,12)=4,MAX(AB25*(1+Assumptions!$G$62),Assumptions!$G$57*Assumptions!$G$67/Den),'Monthly P&amp;L'!AB25)</f>
        <v>2.8728E-2</v>
      </c>
      <c r="AD25" s="94">
        <f>IF(MOD(AD$3,12)=4,MAX(AC25*(1+Assumptions!$G$62),Assumptions!$G$57*Assumptions!$G$67/Den),'Monthly P&amp;L'!AC25)</f>
        <v>2.8728E-2</v>
      </c>
      <c r="AE25" s="94">
        <f>IF(MOD(AE$3,12)=4,MAX(AD25*(1+Assumptions!$G$62),Assumptions!$G$57*Assumptions!$G$67/Den),'Monthly P&amp;L'!AD25)</f>
        <v>2.8728E-2</v>
      </c>
      <c r="AF25" s="94">
        <f>IF(MOD(AF$3,12)=4,MAX(AE25*(1+Assumptions!$G$62),Assumptions!$G$57*Assumptions!$G$67/Den),'Monthly P&amp;L'!AE25)</f>
        <v>3.1026240000000004E-2</v>
      </c>
      <c r="AG25" s="94">
        <f>IF(MOD(AG$3,12)=4,MAX(AF25*(1+Assumptions!$G$62),Assumptions!$G$57*Assumptions!$G$67/Den),'Monthly P&amp;L'!AF25)</f>
        <v>3.1026240000000004E-2</v>
      </c>
      <c r="AH25" s="94">
        <f>IF(MOD(AH$3,12)=4,MAX(AG25*(1+Assumptions!$G$62),Assumptions!$G$57*Assumptions!$G$67/Den),'Monthly P&amp;L'!AG25)</f>
        <v>3.1026240000000004E-2</v>
      </c>
      <c r="AI25" s="94">
        <f>IF(MOD(AI$3,12)=4,MAX(AH25*(1+Assumptions!$G$62),Assumptions!$G$57*Assumptions!$G$67/Den),'Monthly P&amp;L'!AH25)</f>
        <v>3.1026240000000004E-2</v>
      </c>
      <c r="AJ25" s="94">
        <f>IF(MOD(AJ$3,12)=4,MAX(AI25*(1+Assumptions!$G$62),Assumptions!$G$57*Assumptions!$G$67/Den),'Monthly P&amp;L'!AI25)</f>
        <v>3.1026240000000004E-2</v>
      </c>
      <c r="AK25" s="94">
        <f>IF(MOD(AK$3,12)=4,MAX(AJ25*(1+Assumptions!$G$62),Assumptions!$G$57*Assumptions!$G$67/Den),'Monthly P&amp;L'!AJ25)</f>
        <v>3.1026240000000004E-2</v>
      </c>
      <c r="AL25" s="94">
        <f>IF(MOD(AL$3,12)=4,MAX(AK25*(1+Assumptions!$G$62),Assumptions!$G$57*Assumptions!$G$67/Den),'Monthly P&amp;L'!AK25)</f>
        <v>3.1026240000000004E-2</v>
      </c>
      <c r="AM25" s="94">
        <f>IF(MOD(AM$3,12)=4,MAX(AL25*(1+Assumptions!$G$62),Assumptions!$G$57*Assumptions!$G$67/Den),'Monthly P&amp;L'!AL25)</f>
        <v>3.1026240000000004E-2</v>
      </c>
      <c r="AN25" s="94">
        <f>IF(MOD(AN$3,12)=4,MAX(AM25*(1+Assumptions!$G$62),Assumptions!$G$57*Assumptions!$G$67/Den),'Monthly P&amp;L'!AM25)</f>
        <v>3.1026240000000004E-2</v>
      </c>
    </row>
    <row r="26" spans="1:40" x14ac:dyDescent="0.3">
      <c r="A26" t="str">
        <f>Assumptions!A58</f>
        <v>Phone and internet (per month)</v>
      </c>
      <c r="E26" s="94">
        <f>IF(MOD(E$3,12)=4,MAX(D26*(1+Assumptions!$G$62),Assumptions!$G$58/Den),'Monthly P&amp;L'!D26)</f>
        <v>0</v>
      </c>
      <c r="F26" s="94">
        <f>IF(MOD(F$3,12)=4,MAX(E26*(1+Assumptions!$G$62),Assumptions!$G$58/Den),'Monthly P&amp;L'!E26)</f>
        <v>0</v>
      </c>
      <c r="G26" s="94">
        <f>IF(MOD(G$3,12)=4,MAX(F26*(1+Assumptions!$G$62),Assumptions!$G$58/Den),'Monthly P&amp;L'!F26)</f>
        <v>0</v>
      </c>
      <c r="H26" s="94">
        <f>IF(MOD(H$3,12)=4,MAX(G26*(1+Assumptions!$G$62),Assumptions!$G$58/Den),'Monthly P&amp;L'!G26)</f>
        <v>1.4999999999999999E-2</v>
      </c>
      <c r="I26" s="94">
        <f>IF(MOD(I$3,12)=4,MAX(H26*(1+Assumptions!$G$62),Assumptions!$G$58/Den),'Monthly P&amp;L'!H26)</f>
        <v>1.4999999999999999E-2</v>
      </c>
      <c r="J26" s="94">
        <f>IF(MOD(J$3,12)=4,MAX(I26*(1+Assumptions!$G$62),Assumptions!$G$58/Den),'Monthly P&amp;L'!I26)</f>
        <v>1.4999999999999999E-2</v>
      </c>
      <c r="K26" s="94">
        <f>IF(MOD(K$3,12)=4,MAX(J26*(1+Assumptions!$G$62),Assumptions!$G$58/Den),'Monthly P&amp;L'!J26)</f>
        <v>1.4999999999999999E-2</v>
      </c>
      <c r="L26" s="94">
        <f>IF(MOD(L$3,12)=4,MAX(K26*(1+Assumptions!$G$62),Assumptions!$G$58/Den),'Monthly P&amp;L'!K26)</f>
        <v>1.4999999999999999E-2</v>
      </c>
      <c r="M26" s="94">
        <f>IF(MOD(M$3,12)=4,MAX(L26*(1+Assumptions!$G$62),Assumptions!$G$58/Den),'Monthly P&amp;L'!L26)</f>
        <v>1.4999999999999999E-2</v>
      </c>
      <c r="N26" s="94">
        <f>IF(MOD(N$3,12)=4,MAX(M26*(1+Assumptions!$G$62),Assumptions!$G$58/Den),'Monthly P&amp;L'!M26)</f>
        <v>1.4999999999999999E-2</v>
      </c>
      <c r="O26" s="94">
        <f>IF(MOD(O$3,12)=4,MAX(N26*(1+Assumptions!$G$62),Assumptions!$G$58/Den),'Monthly P&amp;L'!N26)</f>
        <v>1.4999999999999999E-2</v>
      </c>
      <c r="P26" s="94">
        <f>IF(MOD(P$3,12)=4,MAX(O26*(1+Assumptions!$G$62),Assumptions!$G$58/Den),'Monthly P&amp;L'!O26)</f>
        <v>1.4999999999999999E-2</v>
      </c>
      <c r="Q26" s="94">
        <f>IF(MOD(Q$3,12)=4,MAX(P26*(1+Assumptions!$G$62),Assumptions!$G$58/Den),'Monthly P&amp;L'!P26)</f>
        <v>1.4999999999999999E-2</v>
      </c>
      <c r="R26" s="94">
        <f>IF(MOD(R$3,12)=4,MAX(Q26*(1+Assumptions!$G$62),Assumptions!$G$58/Den),'Monthly P&amp;L'!Q26)</f>
        <v>1.4999999999999999E-2</v>
      </c>
      <c r="S26" s="94">
        <f>IF(MOD(S$3,12)=4,MAX(R26*(1+Assumptions!$G$62),Assumptions!$G$58/Den),'Monthly P&amp;L'!R26)</f>
        <v>1.4999999999999999E-2</v>
      </c>
      <c r="T26" s="94">
        <f>IF(MOD(T$3,12)=4,MAX(S26*(1+Assumptions!$G$62),Assumptions!$G$58/Den),'Monthly P&amp;L'!S26)</f>
        <v>1.6199999999999999E-2</v>
      </c>
      <c r="U26" s="94">
        <f>IF(MOD(U$3,12)=4,MAX(T26*(1+Assumptions!$G$62),Assumptions!$G$58/Den),'Monthly P&amp;L'!T26)</f>
        <v>1.6199999999999999E-2</v>
      </c>
      <c r="V26" s="94">
        <f>IF(MOD(V$3,12)=4,MAX(U26*(1+Assumptions!$G$62),Assumptions!$G$58/Den),'Monthly P&amp;L'!U26)</f>
        <v>1.6199999999999999E-2</v>
      </c>
      <c r="W26" s="94">
        <f>IF(MOD(W$3,12)=4,MAX(V26*(1+Assumptions!$G$62),Assumptions!$G$58/Den),'Monthly P&amp;L'!V26)</f>
        <v>1.6199999999999999E-2</v>
      </c>
      <c r="X26" s="94">
        <f>IF(MOD(X$3,12)=4,MAX(W26*(1+Assumptions!$G$62),Assumptions!$G$58/Den),'Monthly P&amp;L'!W26)</f>
        <v>1.6199999999999999E-2</v>
      </c>
      <c r="Y26" s="94">
        <f>IF(MOD(Y$3,12)=4,MAX(X26*(1+Assumptions!$G$62),Assumptions!$G$58/Den),'Monthly P&amp;L'!X26)</f>
        <v>1.6199999999999999E-2</v>
      </c>
      <c r="Z26" s="94">
        <f>IF(MOD(Z$3,12)=4,MAX(Y26*(1+Assumptions!$G$62),Assumptions!$G$58/Den),'Monthly P&amp;L'!Y26)</f>
        <v>1.6199999999999999E-2</v>
      </c>
      <c r="AA26" s="94">
        <f>IF(MOD(AA$3,12)=4,MAX(Z26*(1+Assumptions!$G$62),Assumptions!$G$58/Den),'Monthly P&amp;L'!Z26)</f>
        <v>1.6199999999999999E-2</v>
      </c>
      <c r="AB26" s="94">
        <f>IF(MOD(AB$3,12)=4,MAX(AA26*(1+Assumptions!$G$62),Assumptions!$G$58/Den),'Monthly P&amp;L'!AA26)</f>
        <v>1.6199999999999999E-2</v>
      </c>
      <c r="AC26" s="94">
        <f>IF(MOD(AC$3,12)=4,MAX(AB26*(1+Assumptions!$G$62),Assumptions!$G$58/Den),'Monthly P&amp;L'!AB26)</f>
        <v>1.6199999999999999E-2</v>
      </c>
      <c r="AD26" s="94">
        <f>IF(MOD(AD$3,12)=4,MAX(AC26*(1+Assumptions!$G$62),Assumptions!$G$58/Den),'Monthly P&amp;L'!AC26)</f>
        <v>1.6199999999999999E-2</v>
      </c>
      <c r="AE26" s="94">
        <f>IF(MOD(AE$3,12)=4,MAX(AD26*(1+Assumptions!$G$62),Assumptions!$G$58/Den),'Monthly P&amp;L'!AD26)</f>
        <v>1.6199999999999999E-2</v>
      </c>
      <c r="AF26" s="94">
        <f>IF(MOD(AF$3,12)=4,MAX(AE26*(1+Assumptions!$G$62),Assumptions!$G$58/Den),'Monthly P&amp;L'!AE26)</f>
        <v>1.7496000000000001E-2</v>
      </c>
      <c r="AG26" s="94">
        <f>IF(MOD(AG$3,12)=4,MAX(AF26*(1+Assumptions!$G$62),Assumptions!$G$58/Den),'Monthly P&amp;L'!AF26)</f>
        <v>1.7496000000000001E-2</v>
      </c>
      <c r="AH26" s="94">
        <f>IF(MOD(AH$3,12)=4,MAX(AG26*(1+Assumptions!$G$62),Assumptions!$G$58/Den),'Monthly P&amp;L'!AG26)</f>
        <v>1.7496000000000001E-2</v>
      </c>
      <c r="AI26" s="94">
        <f>IF(MOD(AI$3,12)=4,MAX(AH26*(1+Assumptions!$G$62),Assumptions!$G$58/Den),'Monthly P&amp;L'!AH26)</f>
        <v>1.7496000000000001E-2</v>
      </c>
      <c r="AJ26" s="94">
        <f>IF(MOD(AJ$3,12)=4,MAX(AI26*(1+Assumptions!$G$62),Assumptions!$G$58/Den),'Monthly P&amp;L'!AI26)</f>
        <v>1.7496000000000001E-2</v>
      </c>
      <c r="AK26" s="94">
        <f>IF(MOD(AK$3,12)=4,MAX(AJ26*(1+Assumptions!$G$62),Assumptions!$G$58/Den),'Monthly P&amp;L'!AJ26)</f>
        <v>1.7496000000000001E-2</v>
      </c>
      <c r="AL26" s="94">
        <f>IF(MOD(AL$3,12)=4,MAX(AK26*(1+Assumptions!$G$62),Assumptions!$G$58/Den),'Monthly P&amp;L'!AK26)</f>
        <v>1.7496000000000001E-2</v>
      </c>
      <c r="AM26" s="94">
        <f>IF(MOD(AM$3,12)=4,MAX(AL26*(1+Assumptions!$G$62),Assumptions!$G$58/Den),'Monthly P&amp;L'!AL26)</f>
        <v>1.7496000000000001E-2</v>
      </c>
      <c r="AN26" s="94">
        <f>IF(MOD(AN$3,12)=4,MAX(AM26*(1+Assumptions!$G$62),Assumptions!$G$58/Den),'Monthly P&amp;L'!AM26)</f>
        <v>1.7496000000000001E-2</v>
      </c>
    </row>
    <row r="27" spans="1:40" x14ac:dyDescent="0.3">
      <c r="A27" t="str">
        <f>Assumptions!A59</f>
        <v>Housekeeping  &amp; Consumables (% of revenue)</v>
      </c>
      <c r="E27" s="94">
        <f>E9*Assumptions!$G$59</f>
        <v>0</v>
      </c>
      <c r="F27" s="94">
        <f>F9*Assumptions!$G$59</f>
        <v>0</v>
      </c>
      <c r="G27" s="94">
        <f>G9*Assumptions!$G$59</f>
        <v>0</v>
      </c>
      <c r="H27" s="94">
        <f>H9*Assumptions!$G$59</f>
        <v>4.9127999999999998E-2</v>
      </c>
      <c r="I27" s="94">
        <f>I9*Assumptions!$G$59</f>
        <v>5.1723040000000005E-2</v>
      </c>
      <c r="J27" s="94">
        <f>J9*Assumptions!$G$59</f>
        <v>5.0290028800000004E-2</v>
      </c>
      <c r="K27" s="94">
        <f>K9*Assumptions!$G$59</f>
        <v>5.3922819456000005E-2</v>
      </c>
      <c r="L27" s="94">
        <f>L9*Assumptions!$G$59</f>
        <v>5.3861043444480006E-2</v>
      </c>
      <c r="M27" s="94">
        <f>M9*Assumptions!$G$59</f>
        <v>5.6064049129856013E-2</v>
      </c>
      <c r="N27" s="94">
        <f>N9*Assumptions!$G$59</f>
        <v>5.9476013206466054E-2</v>
      </c>
      <c r="O27" s="94">
        <f>O9*Assumptions!$G$59</f>
        <v>5.4205924890862109E-2</v>
      </c>
      <c r="P27" s="94">
        <f>P9*Assumptions!$G$59</f>
        <v>6.0749643436852817E-2</v>
      </c>
      <c r="Q27" s="94">
        <f>Q9*Assumptions!$G$59</f>
        <v>6.0696461148605975E-2</v>
      </c>
      <c r="R27" s="94">
        <f>R9*Assumptions!$G$59</f>
        <v>6.6617744524829631E-2</v>
      </c>
      <c r="S27" s="94">
        <f>S9*Assumptions!$G$59</f>
        <v>6.4098104291518868E-2</v>
      </c>
      <c r="T27" s="94">
        <f>T9*Assumptions!$G$59</f>
        <v>7.2575047008793678E-2</v>
      </c>
      <c r="U27" s="94">
        <f>U9*Assumptions!$G$59</f>
        <v>7.4639000409731565E-2</v>
      </c>
      <c r="V27" s="94">
        <f>V9*Assumptions!$G$59</f>
        <v>7.3088572190673204E-2</v>
      </c>
      <c r="W27" s="94">
        <f>W9*Assumptions!$G$59</f>
        <v>8.0770251682620406E-2</v>
      </c>
      <c r="X27" s="94">
        <f>X9*Assumptions!$G$59</f>
        <v>7.7254330843188834E-2</v>
      </c>
      <c r="Y27" s="94">
        <f>Y9*Assumptions!$G$59</f>
        <v>8.1541694016897467E-2</v>
      </c>
      <c r="Z27" s="94">
        <f>Z9*Assumptions!$G$59</f>
        <v>8.8150384799793952E-2</v>
      </c>
      <c r="AA27" s="94">
        <f>AA9*Assumptions!$G$59</f>
        <v>7.9629032530830007E-2</v>
      </c>
      <c r="AB27" s="94">
        <f>AB9*Assumptions!$G$59</f>
        <v>8.8640820834237244E-2</v>
      </c>
      <c r="AC27" s="94">
        <f>AC9*Assumptions!$G$59</f>
        <v>9.1443615305841719E-2</v>
      </c>
      <c r="AD27" s="94">
        <f>AD9*Assumptions!$G$59</f>
        <v>9.646873346688635E-2</v>
      </c>
      <c r="AE27" s="94">
        <f>AE9*Assumptions!$G$59</f>
        <v>9.4066673918716648E-2</v>
      </c>
      <c r="AF27" s="94">
        <f>AF9*Assumptions!$G$59</f>
        <v>0.11052584689314994</v>
      </c>
      <c r="AG27" s="94">
        <f>AG9*Assumptions!$G$59</f>
        <v>0.10716324355673101</v>
      </c>
      <c r="AH27" s="94">
        <f>AH9*Assumptions!$G$59</f>
        <v>0.10761634251972754</v>
      </c>
      <c r="AI27" s="94">
        <f>AI9*Assumptions!$G$59</f>
        <v>0.12093197929248248</v>
      </c>
      <c r="AJ27" s="94">
        <f>AJ9*Assumptions!$G$59</f>
        <v>0.11400316438589173</v>
      </c>
      <c r="AK27" s="94">
        <f>AK9*Assumptions!$G$59</f>
        <v>0.12260484776325026</v>
      </c>
      <c r="AL27" s="94">
        <f>AL9*Assumptions!$G$59</f>
        <v>0.12383846171851526</v>
      </c>
      <c r="AM27" s="94">
        <f>AM9*Assumptions!$G$59</f>
        <v>0.11249352541171416</v>
      </c>
      <c r="AN27" s="94">
        <f>AN9*Assumptions!$G$59</f>
        <v>0.12258612490794071</v>
      </c>
    </row>
    <row r="28" spans="1:40" x14ac:dyDescent="0.3">
      <c r="A28" t="str">
        <f>Assumptions!A60</f>
        <v>Payment Settlement Charges (% or revenue)</v>
      </c>
      <c r="E28" s="94">
        <f>E9*Assumptions!$G$61*Assumptions!$G$60</f>
        <v>0</v>
      </c>
      <c r="F28" s="94">
        <f>F9*Assumptions!$G$61*Assumptions!$G$60</f>
        <v>0</v>
      </c>
      <c r="G28" s="94">
        <f>G9*Assumptions!$G$61*Assumptions!$G$60</f>
        <v>0</v>
      </c>
      <c r="H28" s="94">
        <f>H9*Assumptions!$G$61*Assumptions!$G$60</f>
        <v>1.8422999999999998E-2</v>
      </c>
      <c r="I28" s="94">
        <f>I9*Assumptions!$G$61*Assumptions!$G$60</f>
        <v>1.9396140000000003E-2</v>
      </c>
      <c r="J28" s="94">
        <f>J9*Assumptions!$G$61*Assumptions!$G$60</f>
        <v>1.8858760799999999E-2</v>
      </c>
      <c r="K28" s="94">
        <f>K9*Assumptions!$G$61*Assumptions!$G$60</f>
        <v>2.0221057296000003E-2</v>
      </c>
      <c r="L28" s="94">
        <f>L9*Assumptions!$G$61*Assumptions!$G$60</f>
        <v>2.0197891291680002E-2</v>
      </c>
      <c r="M28" s="94">
        <f>M9*Assumptions!$G$61*Assumptions!$G$60</f>
        <v>2.1024018423696004E-2</v>
      </c>
      <c r="N28" s="94">
        <f>N9*Assumptions!$G$61*Assumptions!$G$60</f>
        <v>2.2303504952424769E-2</v>
      </c>
      <c r="O28" s="94">
        <f>O9*Assumptions!$G$61*Assumptions!$G$60</f>
        <v>2.0327221834073289E-2</v>
      </c>
      <c r="P28" s="94">
        <f>P9*Assumptions!$G$61*Assumptions!$G$60</f>
        <v>2.2781116288819805E-2</v>
      </c>
      <c r="Q28" s="94">
        <f>Q9*Assumptions!$G$61*Assumptions!$G$60</f>
        <v>2.2761172930727238E-2</v>
      </c>
      <c r="R28" s="94">
        <f>R9*Assumptions!$G$61*Assumptions!$G$60</f>
        <v>2.4981654196811112E-2</v>
      </c>
      <c r="S28" s="94">
        <f>S9*Assumptions!$G$61*Assumptions!$G$60</f>
        <v>2.4036789109319574E-2</v>
      </c>
      <c r="T28" s="94">
        <f>T9*Assumptions!$G$61*Assumptions!$G$60</f>
        <v>2.7215642628297627E-2</v>
      </c>
      <c r="U28" s="94">
        <f>U9*Assumptions!$G$61*Assumptions!$G$60</f>
        <v>2.7989625153649333E-2</v>
      </c>
      <c r="V28" s="94">
        <f>V9*Assumptions!$G$61*Assumptions!$G$60</f>
        <v>2.740821457150245E-2</v>
      </c>
      <c r="W28" s="94">
        <f>W9*Assumptions!$G$61*Assumptions!$G$60</f>
        <v>3.0288844380982647E-2</v>
      </c>
      <c r="X28" s="94">
        <f>X9*Assumptions!$G$61*Assumptions!$G$60</f>
        <v>2.8970374066195809E-2</v>
      </c>
      <c r="Y28" s="94">
        <f>Y9*Assumptions!$G$61*Assumptions!$G$60</f>
        <v>3.0578135256336545E-2</v>
      </c>
      <c r="Z28" s="94">
        <f>Z9*Assumptions!$G$61*Assumptions!$G$60</f>
        <v>3.3056394299922728E-2</v>
      </c>
      <c r="AA28" s="94">
        <f>AA9*Assumptions!$G$61*Assumptions!$G$60</f>
        <v>2.9860887199061253E-2</v>
      </c>
      <c r="AB28" s="94">
        <f>AB9*Assumptions!$G$61*Assumptions!$G$60</f>
        <v>3.3240307812838966E-2</v>
      </c>
      <c r="AC28" s="94">
        <f>AC9*Assumptions!$G$61*Assumptions!$G$60</f>
        <v>3.4291355739690645E-2</v>
      </c>
      <c r="AD28" s="94">
        <f>AD9*Assumptions!$G$61*Assumptions!$G$60</f>
        <v>3.6175775050082376E-2</v>
      </c>
      <c r="AE28" s="94">
        <f>AE9*Assumptions!$G$61*Assumptions!$G$60</f>
        <v>3.5275002719518743E-2</v>
      </c>
      <c r="AF28" s="94">
        <f>AF9*Assumptions!$G$61*Assumptions!$G$60</f>
        <v>4.1447192584931222E-2</v>
      </c>
      <c r="AG28" s="94">
        <f>AG9*Assumptions!$G$61*Assumptions!$G$60</f>
        <v>4.018621633377413E-2</v>
      </c>
      <c r="AH28" s="94">
        <f>AH9*Assumptions!$G$61*Assumptions!$G$60</f>
        <v>4.0356128444897825E-2</v>
      </c>
      <c r="AI28" s="94">
        <f>AI9*Assumptions!$G$61*Assumptions!$G$60</f>
        <v>4.5349492234680926E-2</v>
      </c>
      <c r="AJ28" s="94">
        <f>AJ9*Assumptions!$G$61*Assumptions!$G$60</f>
        <v>4.2751186644709394E-2</v>
      </c>
      <c r="AK28" s="94">
        <f>AK9*Assumptions!$G$61*Assumptions!$G$60</f>
        <v>4.5976817911218847E-2</v>
      </c>
      <c r="AL28" s="94">
        <f>AL9*Assumptions!$G$61*Assumptions!$G$60</f>
        <v>4.6439423144443215E-2</v>
      </c>
      <c r="AM28" s="94">
        <f>AM9*Assumptions!$G$61*Assumptions!$G$60</f>
        <v>4.2185072029392805E-2</v>
      </c>
      <c r="AN28" s="94">
        <f>AN9*Assumptions!$G$61*Assumptions!$G$60</f>
        <v>4.5969796840477764E-2</v>
      </c>
    </row>
    <row r="29" spans="1:40" x14ac:dyDescent="0.3">
      <c r="A29" s="106" t="s">
        <v>121</v>
      </c>
      <c r="B29" s="107"/>
      <c r="C29" s="107"/>
      <c r="D29" s="107"/>
      <c r="E29" s="99">
        <f t="shared" ref="E29:G29" si="3">SUM(E19:E28)</f>
        <v>0</v>
      </c>
      <c r="F29" s="99">
        <f t="shared" si="3"/>
        <v>0</v>
      </c>
      <c r="G29" s="99">
        <f t="shared" si="3"/>
        <v>0</v>
      </c>
      <c r="H29" s="99">
        <f t="shared" ref="H29" si="4">SUM(H19:H28)</f>
        <v>0.94261099999999998</v>
      </c>
      <c r="I29" s="99">
        <f t="shared" ref="I29" si="5">SUM(I19:I28)</f>
        <v>0.96564198000000023</v>
      </c>
      <c r="J29" s="99">
        <f t="shared" ref="J29" si="6">SUM(J19:J28)</f>
        <v>0.95292400560000012</v>
      </c>
      <c r="K29" s="99">
        <f t="shared" ref="K29" si="7">SUM(K19:K28)</f>
        <v>0.98516502267200012</v>
      </c>
      <c r="L29" s="99">
        <f t="shared" ref="L29" si="8">SUM(L19:L28)</f>
        <v>0.98461676056976</v>
      </c>
      <c r="M29" s="99">
        <f t="shared" ref="M29" si="9">SUM(M19:M28)</f>
        <v>1.0041684360274721</v>
      </c>
      <c r="N29" s="99">
        <f t="shared" ref="N29" si="10">SUM(N19:N28)</f>
        <v>1.0344496172073863</v>
      </c>
      <c r="O29" s="99">
        <f t="shared" ref="O29" si="11">SUM(O19:O28)</f>
        <v>0.98767758340640133</v>
      </c>
      <c r="P29" s="99">
        <f t="shared" ref="P29" si="12">SUM(P19:P28)</f>
        <v>1.0457530855020689</v>
      </c>
      <c r="Q29" s="99">
        <f t="shared" ref="Q29" si="13">SUM(Q19:Q28)</f>
        <v>1.0452810926938783</v>
      </c>
      <c r="R29" s="99">
        <f t="shared" ref="R29" si="14">SUM(R19:R28)</f>
        <v>1.0978324826578632</v>
      </c>
      <c r="S29" s="99">
        <f t="shared" ref="S29" si="15">SUM(S19:S28)</f>
        <v>1.0754706755872301</v>
      </c>
      <c r="T29" s="99">
        <f t="shared" ref="T29" si="16">SUM(T19:T28)</f>
        <v>1.1912315422030439</v>
      </c>
      <c r="U29" s="99">
        <f t="shared" ref="U29" si="17">SUM(U19:U28)</f>
        <v>1.2095491286363675</v>
      </c>
      <c r="V29" s="99">
        <f t="shared" ref="V29" si="18">SUM(V19:V28)</f>
        <v>1.1957890781922247</v>
      </c>
      <c r="W29" s="99">
        <f t="shared" ref="W29" si="19">SUM(W19:W28)</f>
        <v>1.2639639836832559</v>
      </c>
      <c r="X29" s="99">
        <f t="shared" ref="X29" si="20">SUM(X19:X28)</f>
        <v>1.2327601862333009</v>
      </c>
      <c r="Y29" s="99">
        <f t="shared" ref="Y29" si="21">SUM(Y19:Y28)</f>
        <v>1.2708105343999649</v>
      </c>
      <c r="Z29" s="99">
        <f t="shared" ref="Z29" si="22">SUM(Z19:Z28)</f>
        <v>1.3294626650981713</v>
      </c>
      <c r="AA29" s="99">
        <f t="shared" ref="AA29" si="23">SUM(AA19:AA28)</f>
        <v>1.2538356637111163</v>
      </c>
      <c r="AB29" s="99">
        <f t="shared" ref="AB29" si="24">SUM(AB19:AB28)</f>
        <v>1.3338152849038556</v>
      </c>
      <c r="AC29" s="99">
        <f t="shared" ref="AC29" si="25">SUM(AC19:AC28)</f>
        <v>1.3586900858393454</v>
      </c>
      <c r="AD29" s="99">
        <f t="shared" ref="AD29" si="26">SUM(AD19:AD28)</f>
        <v>1.4032880095186164</v>
      </c>
      <c r="AE29" s="99">
        <f t="shared" ref="AE29" si="27">SUM(AE19:AE28)</f>
        <v>1.3819697310286103</v>
      </c>
      <c r="AF29" s="99">
        <f t="shared" ref="AF29" si="28">SUM(AF19:AF28)</f>
        <v>1.5718151311767059</v>
      </c>
      <c r="AG29" s="99">
        <f t="shared" ref="AG29" si="29">SUM(AG19:AG28)</f>
        <v>1.5419720265659878</v>
      </c>
      <c r="AH29" s="99">
        <f t="shared" ref="AH29" si="30">SUM(AH19:AH28)</f>
        <v>1.5459932798625824</v>
      </c>
      <c r="AI29" s="99">
        <f t="shared" ref="AI29" si="31">SUM(AI19:AI28)</f>
        <v>1.6641695562207823</v>
      </c>
      <c r="AJ29" s="99">
        <f t="shared" ref="AJ29" si="32">SUM(AJ19:AJ28)</f>
        <v>1.6026763239247892</v>
      </c>
      <c r="AK29" s="99">
        <f t="shared" ref="AK29" si="33">SUM(AK19:AK28)</f>
        <v>1.6790162638988462</v>
      </c>
      <c r="AL29" s="99">
        <f t="shared" ref="AL29" si="34">SUM(AL19:AL28)</f>
        <v>1.689964587751823</v>
      </c>
      <c r="AM29" s="99">
        <f t="shared" ref="AM29" si="35">SUM(AM19:AM28)</f>
        <v>1.5892782780289632</v>
      </c>
      <c r="AN29" s="99">
        <f t="shared" ref="AN29" si="36">SUM(AN19:AN28)</f>
        <v>1.678850098557974</v>
      </c>
    </row>
    <row r="31" spans="1:40" ht="15" thickBot="1" x14ac:dyDescent="0.35">
      <c r="A31" s="109" t="s">
        <v>122</v>
      </c>
      <c r="B31" s="110"/>
      <c r="C31" s="110"/>
      <c r="D31" s="110"/>
      <c r="E31" s="111">
        <f>E9-E16-E29</f>
        <v>0</v>
      </c>
      <c r="F31" s="111">
        <f t="shared" ref="F31:AN31" si="37">F9-F16-F29</f>
        <v>0</v>
      </c>
      <c r="G31" s="111">
        <f t="shared" si="37"/>
        <v>0</v>
      </c>
      <c r="H31" s="111">
        <f t="shared" si="37"/>
        <v>-0.27231099999999986</v>
      </c>
      <c r="I31" s="111">
        <f t="shared" si="37"/>
        <v>-0.20871437999999998</v>
      </c>
      <c r="J31" s="111">
        <f t="shared" si="37"/>
        <v>-0.24364936559999983</v>
      </c>
      <c r="K31" s="111">
        <f t="shared" si="37"/>
        <v>-0.15379771547199983</v>
      </c>
      <c r="L31" s="111">
        <f t="shared" si="37"/>
        <v>-0.15551297592015989</v>
      </c>
      <c r="M31" s="111">
        <f t="shared" si="37"/>
        <v>-0.10028971144615961</v>
      </c>
      <c r="N31" s="111">
        <f t="shared" si="37"/>
        <v>-1.6570115366440374E-2</v>
      </c>
      <c r="O31" s="111">
        <f t="shared" si="37"/>
        <v>-0.1469214534675245</v>
      </c>
      <c r="P31" s="111">
        <f t="shared" si="37"/>
        <v>1.5898567152683007E-2</v>
      </c>
      <c r="Q31" s="111">
        <f t="shared" si="37"/>
        <v>1.4383002404787071E-2</v>
      </c>
      <c r="R31" s="111">
        <f t="shared" si="37"/>
        <v>0.16039344755617946</v>
      </c>
      <c r="S31" s="111">
        <f t="shared" si="37"/>
        <v>9.8712850146325914E-2</v>
      </c>
      <c r="T31" s="111">
        <f t="shared" si="37"/>
        <v>0.1892387532365678</v>
      </c>
      <c r="U31" s="111">
        <f t="shared" si="37"/>
        <v>0.24038799605515648</v>
      </c>
      <c r="V31" s="111">
        <f t="shared" si="37"/>
        <v>0.20228491122598324</v>
      </c>
      <c r="W31" s="111">
        <f t="shared" si="37"/>
        <v>0.39173371446332994</v>
      </c>
      <c r="X31" s="111">
        <f t="shared" si="37"/>
        <v>0.30553648671430245</v>
      </c>
      <c r="Y31" s="111">
        <f t="shared" si="37"/>
        <v>0.41206016726462358</v>
      </c>
      <c r="Z31" s="111">
        <f t="shared" si="37"/>
        <v>0.57454352158763888</v>
      </c>
      <c r="AA31" s="111">
        <f t="shared" si="37"/>
        <v>0.36383423636195422</v>
      </c>
      <c r="AB31" s="111">
        <f t="shared" si="37"/>
        <v>0.58800871617575501</v>
      </c>
      <c r="AC31" s="111">
        <f t="shared" si="37"/>
        <v>0.65646291211580787</v>
      </c>
      <c r="AD31" s="111">
        <f t="shared" si="37"/>
        <v>0.78126290911694563</v>
      </c>
      <c r="AE31" s="111">
        <f t="shared" si="37"/>
        <v>0.72216501452287307</v>
      </c>
      <c r="AF31" s="111">
        <f t="shared" si="37"/>
        <v>0.99990871226548306</v>
      </c>
      <c r="AG31" s="111">
        <f t="shared" si="37"/>
        <v>0.91821499989695865</v>
      </c>
      <c r="AH31" s="111">
        <f t="shared" si="37"/>
        <v>0.92909190601836955</v>
      </c>
      <c r="AI31" s="111">
        <f t="shared" si="37"/>
        <v>1.2575872437865765</v>
      </c>
      <c r="AJ31" s="111">
        <f t="shared" si="37"/>
        <v>1.0873177756096502</v>
      </c>
      <c r="AK31" s="111">
        <f t="shared" si="37"/>
        <v>1.3000658537590084</v>
      </c>
      <c r="AL31" s="111">
        <f t="shared" si="37"/>
        <v>1.3307950740091878</v>
      </c>
      <c r="AM31" s="111">
        <f t="shared" si="37"/>
        <v>1.049642771285793</v>
      </c>
      <c r="AN31" s="111">
        <f t="shared" si="37"/>
        <v>1.3010485789882353</v>
      </c>
    </row>
    <row r="32" spans="1:40" ht="15" thickTop="1" x14ac:dyDescent="0.3"/>
    <row r="33" spans="1:40" x14ac:dyDescent="0.3">
      <c r="A33" t="s">
        <v>123</v>
      </c>
      <c r="E33" s="112">
        <f>IFERROR(E31/E9,0)</f>
        <v>0</v>
      </c>
      <c r="F33" s="112">
        <f t="shared" ref="F33:AN33" si="38">IFERROR(F31/F9,0)</f>
        <v>0</v>
      </c>
      <c r="G33" s="112">
        <f t="shared" si="38"/>
        <v>0</v>
      </c>
      <c r="H33" s="112">
        <f t="shared" si="38"/>
        <v>-0.11085775932258585</v>
      </c>
      <c r="I33" s="112">
        <f t="shared" si="38"/>
        <v>-8.0704606689784658E-2</v>
      </c>
      <c r="J33" s="112">
        <f t="shared" si="38"/>
        <v>-9.6897683860542871E-2</v>
      </c>
      <c r="K33" s="112">
        <f t="shared" si="38"/>
        <v>-5.7043647577625589E-2</v>
      </c>
      <c r="L33" s="112">
        <f t="shared" si="38"/>
        <v>-5.7745994498031868E-2</v>
      </c>
      <c r="M33" s="112">
        <f t="shared" si="38"/>
        <v>-3.5776834888920618E-2</v>
      </c>
      <c r="N33" s="112">
        <f t="shared" si="38"/>
        <v>-5.5720329837571974E-3</v>
      </c>
      <c r="O33" s="112">
        <f t="shared" si="38"/>
        <v>-5.4208632640559237E-2</v>
      </c>
      <c r="P33" s="112">
        <f t="shared" si="38"/>
        <v>5.234126902887595E-3</v>
      </c>
      <c r="Q33" s="112">
        <f t="shared" si="38"/>
        <v>4.7393215790859687E-3</v>
      </c>
      <c r="R33" s="112">
        <f t="shared" si="38"/>
        <v>4.8153370757365685E-2</v>
      </c>
      <c r="S33" s="112">
        <f t="shared" si="38"/>
        <v>3.0800552134078354E-2</v>
      </c>
      <c r="T33" s="112">
        <f t="shared" si="38"/>
        <v>5.2149812101020994E-2</v>
      </c>
      <c r="U33" s="112">
        <f t="shared" si="38"/>
        <v>6.4413508952570128E-2</v>
      </c>
      <c r="V33" s="112">
        <f t="shared" si="38"/>
        <v>5.5353362410272042E-2</v>
      </c>
      <c r="W33" s="112">
        <f t="shared" si="38"/>
        <v>9.6999503233594742E-2</v>
      </c>
      <c r="X33" s="112">
        <f t="shared" si="38"/>
        <v>7.9098863035777678E-2</v>
      </c>
      <c r="Y33" s="112">
        <f t="shared" si="38"/>
        <v>0.10106735510774022</v>
      </c>
      <c r="Z33" s="112">
        <f t="shared" si="38"/>
        <v>0.13035530653497088</v>
      </c>
      <c r="AA33" s="112">
        <f t="shared" si="38"/>
        <v>9.1382307381692313E-2</v>
      </c>
      <c r="AB33" s="112">
        <f t="shared" si="38"/>
        <v>0.13267221820415237</v>
      </c>
      <c r="AC33" s="112">
        <f t="shared" si="38"/>
        <v>0.14357763741518886</v>
      </c>
      <c r="AD33" s="112">
        <f t="shared" si="38"/>
        <v>0.16197225381529867</v>
      </c>
      <c r="AE33" s="112">
        <f t="shared" si="38"/>
        <v>0.15354322300093198</v>
      </c>
      <c r="AF33" s="112">
        <f t="shared" si="38"/>
        <v>0.18093662982417816</v>
      </c>
      <c r="AG33" s="112">
        <f t="shared" si="38"/>
        <v>0.17136752666708263</v>
      </c>
      <c r="AH33" s="112">
        <f t="shared" si="38"/>
        <v>0.17266743772639445</v>
      </c>
      <c r="AI33" s="112">
        <f t="shared" si="38"/>
        <v>0.20798257849481044</v>
      </c>
      <c r="AJ33" s="112">
        <f t="shared" si="38"/>
        <v>0.19075220963677206</v>
      </c>
      <c r="AK33" s="112">
        <f t="shared" si="38"/>
        <v>0.2120741353179498</v>
      </c>
      <c r="AL33" s="112">
        <f t="shared" si="38"/>
        <v>0.21492435476695185</v>
      </c>
      <c r="AM33" s="112">
        <f t="shared" si="38"/>
        <v>0.18661389932339906</v>
      </c>
      <c r="AN33" s="112">
        <f t="shared" si="38"/>
        <v>0.21226685809104287</v>
      </c>
    </row>
    <row r="35" spans="1:40" s="102" customFormat="1" x14ac:dyDescent="0.3">
      <c r="A35" s="102" t="s">
        <v>115</v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568F-D136-440A-B74D-500CC46574A7}">
  <dimension ref="A1:AN22"/>
  <sheetViews>
    <sheetView workbookViewId="0">
      <selection activeCell="H10" sqref="H10"/>
    </sheetView>
  </sheetViews>
  <sheetFormatPr defaultRowHeight="14.4" x14ac:dyDescent="0.3"/>
  <cols>
    <col min="1" max="1" width="15.33203125" bestFit="1" customWidth="1"/>
    <col min="2" max="2" width="7.33203125" bestFit="1" customWidth="1"/>
    <col min="3" max="3" width="9.5546875" bestFit="1" customWidth="1"/>
  </cols>
  <sheetData>
    <row r="1" spans="1:3" x14ac:dyDescent="0.3">
      <c r="A1" s="90" t="s">
        <v>104</v>
      </c>
      <c r="B1" s="88" t="str">
        <f>Converter!C1</f>
        <v>Millions</v>
      </c>
    </row>
    <row r="2" spans="1:3" x14ac:dyDescent="0.3">
      <c r="A2" s="177" t="s">
        <v>88</v>
      </c>
      <c r="B2" s="178"/>
      <c r="C2" s="178"/>
    </row>
    <row r="3" spans="1:3" x14ac:dyDescent="0.3">
      <c r="C3" s="91">
        <v>0</v>
      </c>
    </row>
    <row r="4" spans="1:3" x14ac:dyDescent="0.3">
      <c r="C4" s="92">
        <f>Assumptions!G3</f>
        <v>43922</v>
      </c>
    </row>
    <row r="5" spans="1:3" x14ac:dyDescent="0.3">
      <c r="A5" s="90" t="s">
        <v>124</v>
      </c>
    </row>
    <row r="6" spans="1:3" x14ac:dyDescent="0.3">
      <c r="A6" t="str">
        <f>Assumptions!A79</f>
        <v>Kitchen Equipments and cutlery</v>
      </c>
      <c r="C6" s="113">
        <f>Assumptions!$G$70*Assumptions!$G$79/Den</f>
        <v>3</v>
      </c>
    </row>
    <row r="7" spans="1:3" x14ac:dyDescent="0.3">
      <c r="A7" t="str">
        <f>Assumptions!A80</f>
        <v>Refrigeration Equipments</v>
      </c>
      <c r="C7" s="113">
        <f>Assumptions!$G$70*Assumptions!$G$80/Den</f>
        <v>5</v>
      </c>
    </row>
    <row r="8" spans="1:3" x14ac:dyDescent="0.3">
      <c r="A8" t="str">
        <f>Assumptions!A81</f>
        <v>Furniture &amp; Fixtures</v>
      </c>
      <c r="C8" s="113">
        <f>Assumptions!$G$69*Assumptions!$G$81/Den</f>
        <v>5.0999999999999996</v>
      </c>
    </row>
    <row r="9" spans="1:3" x14ac:dyDescent="0.3">
      <c r="A9" t="str">
        <f>Assumptions!A82</f>
        <v>Restaurants Décor</v>
      </c>
      <c r="C9" s="113">
        <f>Assumptions!$G$69*Assumptions!$G$82/Den</f>
        <v>6</v>
      </c>
    </row>
    <row r="10" spans="1:3" ht="15" thickBot="1" x14ac:dyDescent="0.35">
      <c r="A10" s="109" t="s">
        <v>39</v>
      </c>
      <c r="B10" s="109"/>
      <c r="C10" s="115">
        <f>SUM(C6:C9)</f>
        <v>19.100000000000001</v>
      </c>
    </row>
    <row r="11" spans="1:3" ht="15" thickTop="1" x14ac:dyDescent="0.3">
      <c r="A11" t="s">
        <v>125</v>
      </c>
      <c r="C11" s="113">
        <f>Assumptions!G83/Den</f>
        <v>1</v>
      </c>
    </row>
    <row r="12" spans="1:3" x14ac:dyDescent="0.3">
      <c r="A12" t="s">
        <v>126</v>
      </c>
      <c r="C12" s="113">
        <f>Assumptions!$G$87/Den</f>
        <v>2.4</v>
      </c>
    </row>
    <row r="14" spans="1:3" x14ac:dyDescent="0.3">
      <c r="A14" s="83" t="s">
        <v>127</v>
      </c>
      <c r="B14" s="83"/>
      <c r="C14" s="114">
        <f>SUM(C10:C12)</f>
        <v>22.5</v>
      </c>
    </row>
    <row r="16" spans="1:3" x14ac:dyDescent="0.3">
      <c r="A16" s="83" t="s">
        <v>128</v>
      </c>
    </row>
    <row r="17" spans="1:40" x14ac:dyDescent="0.3">
      <c r="A17" t="str">
        <f>Assumptions!A100</f>
        <v>Equity</v>
      </c>
      <c r="B17" s="116">
        <f>Assumptions!G100</f>
        <v>1</v>
      </c>
      <c r="C17" s="113">
        <f>B17*C14</f>
        <v>22.5</v>
      </c>
    </row>
    <row r="18" spans="1:40" x14ac:dyDescent="0.3">
      <c r="A18" t="str">
        <f>Assumptions!A101</f>
        <v>Debt</v>
      </c>
      <c r="B18" s="116">
        <f>Assumptions!G101</f>
        <v>0</v>
      </c>
      <c r="C18" s="113">
        <f>B18*C14</f>
        <v>0</v>
      </c>
    </row>
    <row r="20" spans="1:40" ht="15" thickBot="1" x14ac:dyDescent="0.35">
      <c r="A20" s="109" t="s">
        <v>129</v>
      </c>
      <c r="B20" s="109"/>
      <c r="C20" s="115">
        <f>C17+C18</f>
        <v>22.5</v>
      </c>
    </row>
    <row r="21" spans="1:40" ht="15" thickTop="1" x14ac:dyDescent="0.3"/>
    <row r="22" spans="1:40" s="102" customFormat="1" x14ac:dyDescent="0.3">
      <c r="A22" s="102" t="s">
        <v>115</v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</row>
  </sheetData>
  <pageMargins left="0.70866141732283472" right="0.70866141732283472" top="0.74803149606299213" bottom="0.74803149606299213" header="0.31496062992125984" footer="0.31496062992125984"/>
  <pageSetup scale="21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ADA4-518D-4D93-A4D9-CE70CA031FA2}">
  <dimension ref="A1:AN432"/>
  <sheetViews>
    <sheetView zoomScale="80" zoomScaleNormal="80" workbookViewId="0">
      <selection sqref="A1:G33"/>
    </sheetView>
  </sheetViews>
  <sheetFormatPr defaultRowHeight="14.4" x14ac:dyDescent="0.3"/>
  <cols>
    <col min="1" max="1" width="14.77734375" bestFit="1" customWidth="1"/>
    <col min="5" max="6" width="13.21875" bestFit="1" customWidth="1"/>
    <col min="7" max="7" width="9.6640625" bestFit="1" customWidth="1"/>
    <col min="12" max="12" width="10.33203125" bestFit="1" customWidth="1"/>
  </cols>
  <sheetData>
    <row r="1" spans="1:12" x14ac:dyDescent="0.3">
      <c r="A1" t="str">
        <f>'Capital Structure'!A1</f>
        <v>All Final values in</v>
      </c>
      <c r="B1" s="88" t="str">
        <f>'Capital Structure'!B1</f>
        <v>Millions</v>
      </c>
      <c r="E1" s="177" t="s">
        <v>173</v>
      </c>
      <c r="F1" s="178"/>
      <c r="G1" s="178"/>
    </row>
    <row r="2" spans="1:12" x14ac:dyDescent="0.3">
      <c r="E2" s="118">
        <v>1</v>
      </c>
      <c r="F2" s="118">
        <v>2</v>
      </c>
      <c r="G2" s="118">
        <v>3</v>
      </c>
    </row>
    <row r="3" spans="1:12" x14ac:dyDescent="0.3">
      <c r="E3" s="92">
        <f>EOMONTH(Assumptions!G3,11)</f>
        <v>44286</v>
      </c>
      <c r="F3" s="92">
        <f>EOMONTH(E3,12)</f>
        <v>44651</v>
      </c>
      <c r="G3" s="92">
        <f>EOMONTH(F3,12)</f>
        <v>45016</v>
      </c>
      <c r="J3" s="117"/>
      <c r="L3" s="127"/>
    </row>
    <row r="4" spans="1:12" x14ac:dyDescent="0.3">
      <c r="A4" s="83" t="str">
        <f>'Capital Structure'!A6</f>
        <v>Kitchen Equipments and cutlery</v>
      </c>
      <c r="E4" s="94"/>
      <c r="F4" s="94"/>
      <c r="G4" s="94"/>
    </row>
    <row r="5" spans="1:12" x14ac:dyDescent="0.3">
      <c r="A5" t="s">
        <v>130</v>
      </c>
      <c r="E5" s="94">
        <v>0</v>
      </c>
      <c r="F5" s="94">
        <f>E9</f>
        <v>2.6634246575342466</v>
      </c>
      <c r="G5" s="94">
        <f>F9</f>
        <v>2.2639109589041095</v>
      </c>
    </row>
    <row r="6" spans="1:12" x14ac:dyDescent="0.3">
      <c r="A6" t="s">
        <v>131</v>
      </c>
      <c r="E6" s="94">
        <f>'Capital Structure'!C6</f>
        <v>3</v>
      </c>
      <c r="F6" s="94"/>
      <c r="G6" s="94"/>
    </row>
    <row r="7" spans="1:12" x14ac:dyDescent="0.3">
      <c r="A7" t="s">
        <v>132</v>
      </c>
      <c r="E7" s="94">
        <v>0</v>
      </c>
      <c r="F7" s="94"/>
      <c r="G7" s="94"/>
    </row>
    <row r="8" spans="1:12" x14ac:dyDescent="0.3">
      <c r="A8" t="s">
        <v>133</v>
      </c>
      <c r="E8" s="94">
        <f>(E5+E6-E7)*Assumptions!$G$96*MIN(365,E$3-Assumptions!$G$5)/365</f>
        <v>0.33657534246575344</v>
      </c>
      <c r="F8" s="94">
        <f>(F5+F6-F7)*Assumptions!$G$96*MIN(365,F$3-Assumptions!$G$5)/365</f>
        <v>0.39951369863013697</v>
      </c>
      <c r="G8" s="94">
        <f>(G5+G6-G7)*Assumptions!$G$96*MIN(365,G$3-Assumptions!$G$5)/365</f>
        <v>0.33958664383561643</v>
      </c>
    </row>
    <row r="9" spans="1:12" ht="15" thickBot="1" x14ac:dyDescent="0.35">
      <c r="A9" s="109" t="s">
        <v>134</v>
      </c>
      <c r="B9" s="109"/>
      <c r="C9" s="109"/>
      <c r="D9" s="109"/>
      <c r="E9" s="111">
        <f>E5+E6-E7-E8</f>
        <v>2.6634246575342466</v>
      </c>
      <c r="F9" s="111">
        <f t="shared" ref="F9:G9" si="0">F5+F6-F7-F8</f>
        <v>2.2639109589041095</v>
      </c>
      <c r="G9" s="111">
        <f t="shared" si="0"/>
        <v>1.924324315068493</v>
      </c>
    </row>
    <row r="10" spans="1:12" ht="15" thickTop="1" x14ac:dyDescent="0.3">
      <c r="E10" s="94"/>
      <c r="F10" s="94"/>
      <c r="G10" s="94"/>
    </row>
    <row r="11" spans="1:12" x14ac:dyDescent="0.3">
      <c r="E11" s="94"/>
      <c r="F11" s="94"/>
      <c r="G11" s="94"/>
    </row>
    <row r="12" spans="1:12" x14ac:dyDescent="0.3">
      <c r="A12" s="83" t="str">
        <f>'Capital Structure'!A7</f>
        <v>Refrigeration Equipments</v>
      </c>
      <c r="E12" s="94"/>
      <c r="F12" s="94"/>
      <c r="G12" s="94"/>
    </row>
    <row r="13" spans="1:12" x14ac:dyDescent="0.3">
      <c r="A13" t="s">
        <v>130</v>
      </c>
      <c r="E13" s="94">
        <v>0</v>
      </c>
      <c r="F13" s="94">
        <f>E17</f>
        <v>4.4390410958904107</v>
      </c>
      <c r="G13" s="94">
        <f>F17</f>
        <v>3.7731849315068491</v>
      </c>
    </row>
    <row r="14" spans="1:12" x14ac:dyDescent="0.3">
      <c r="A14" t="s">
        <v>131</v>
      </c>
      <c r="E14" s="94">
        <f>'Capital Structure'!C7</f>
        <v>5</v>
      </c>
      <c r="F14" s="94"/>
      <c r="G14" s="94"/>
    </row>
    <row r="15" spans="1:12" x14ac:dyDescent="0.3">
      <c r="A15" t="s">
        <v>132</v>
      </c>
      <c r="E15" s="94">
        <v>0</v>
      </c>
      <c r="F15" s="94"/>
      <c r="G15" s="94"/>
    </row>
    <row r="16" spans="1:12" x14ac:dyDescent="0.3">
      <c r="A16" t="s">
        <v>133</v>
      </c>
      <c r="E16" s="94">
        <f>(E13+E14-E15)*Assumptions!$G$96*MIN(365,E$3-Assumptions!$G$5)/365</f>
        <v>0.56095890410958904</v>
      </c>
      <c r="F16" s="94">
        <f>(F13+F14-F15)*Assumptions!$G$96*MIN(365,F$3-Assumptions!$G$5)/365</f>
        <v>0.66585616438356154</v>
      </c>
      <c r="G16" s="94">
        <f>(G13+G14-G15)*Assumptions!$G$96*MIN(365,G$3-Assumptions!$G$5)/365</f>
        <v>0.56597773972602738</v>
      </c>
    </row>
    <row r="17" spans="1:7" ht="15" thickBot="1" x14ac:dyDescent="0.35">
      <c r="A17" s="109" t="s">
        <v>134</v>
      </c>
      <c r="B17" s="109"/>
      <c r="C17" s="109"/>
      <c r="D17" s="109"/>
      <c r="E17" s="111">
        <f>E13+E14-E15-E16</f>
        <v>4.4390410958904107</v>
      </c>
      <c r="F17" s="111">
        <f t="shared" ref="F17" si="1">F13+F14-F15-F16</f>
        <v>3.7731849315068491</v>
      </c>
      <c r="G17" s="111">
        <f t="shared" ref="G17" si="2">G13+G14-G15-G16</f>
        <v>3.2072071917808218</v>
      </c>
    </row>
    <row r="18" spans="1:7" ht="15" thickTop="1" x14ac:dyDescent="0.3">
      <c r="E18" s="94"/>
      <c r="F18" s="94"/>
      <c r="G18" s="94"/>
    </row>
    <row r="19" spans="1:7" x14ac:dyDescent="0.3">
      <c r="A19" s="83" t="str">
        <f>'Capital Structure'!A8</f>
        <v>Furniture &amp; Fixtures</v>
      </c>
      <c r="E19" s="94"/>
      <c r="F19" s="94"/>
      <c r="G19" s="94"/>
    </row>
    <row r="20" spans="1:7" x14ac:dyDescent="0.3">
      <c r="A20" t="s">
        <v>130</v>
      </c>
      <c r="E20" s="94">
        <v>0</v>
      </c>
      <c r="F20" s="94">
        <f>E24</f>
        <v>4.7185479452054793</v>
      </c>
      <c r="G20" s="94">
        <f>F24</f>
        <v>4.2466931506849317</v>
      </c>
    </row>
    <row r="21" spans="1:7" x14ac:dyDescent="0.3">
      <c r="A21" t="s">
        <v>131</v>
      </c>
      <c r="E21" s="94">
        <f>'Capital Structure'!C8</f>
        <v>5.0999999999999996</v>
      </c>
      <c r="F21" s="94"/>
      <c r="G21" s="94"/>
    </row>
    <row r="22" spans="1:7" x14ac:dyDescent="0.3">
      <c r="A22" t="s">
        <v>132</v>
      </c>
      <c r="E22" s="94">
        <v>0</v>
      </c>
      <c r="F22" s="94"/>
      <c r="G22" s="94"/>
    </row>
    <row r="23" spans="1:7" x14ac:dyDescent="0.3">
      <c r="A23" t="s">
        <v>133</v>
      </c>
      <c r="E23" s="94">
        <f>(E20+E21-E22)*Assumptions!$G$97*MIN(365,E$3-Assumptions!$G$5)/365</f>
        <v>0.38145205479452055</v>
      </c>
      <c r="F23" s="94">
        <f>(F20+F21-F22)*Assumptions!$G$97*MIN(365,F$3-Assumptions!$G$5)/365</f>
        <v>0.47185479452054796</v>
      </c>
      <c r="G23" s="94">
        <f>(G20+G21-G22)*Assumptions!$G$97*MIN(365,G$3-Assumptions!$G$5)/365</f>
        <v>0.4246693150684932</v>
      </c>
    </row>
    <row r="24" spans="1:7" ht="15" thickBot="1" x14ac:dyDescent="0.35">
      <c r="A24" s="109" t="s">
        <v>134</v>
      </c>
      <c r="B24" s="109"/>
      <c r="C24" s="109"/>
      <c r="D24" s="109"/>
      <c r="E24" s="111">
        <f>E20+E21-E22-E23</f>
        <v>4.7185479452054793</v>
      </c>
      <c r="F24" s="111">
        <f t="shared" ref="F24" si="3">F20+F21-F22-F23</f>
        <v>4.2466931506849317</v>
      </c>
      <c r="G24" s="111">
        <f t="shared" ref="G24" si="4">G20+G21-G22-G23</f>
        <v>3.8220238356164384</v>
      </c>
    </row>
    <row r="25" spans="1:7" ht="15" thickTop="1" x14ac:dyDescent="0.3">
      <c r="E25" s="94"/>
      <c r="F25" s="94"/>
      <c r="G25" s="94"/>
    </row>
    <row r="26" spans="1:7" x14ac:dyDescent="0.3">
      <c r="A26" s="83" t="str">
        <f>'Capital Structure'!A9</f>
        <v>Restaurants Décor</v>
      </c>
      <c r="E26" s="94"/>
      <c r="F26" s="94"/>
      <c r="G26" s="94"/>
    </row>
    <row r="27" spans="1:7" x14ac:dyDescent="0.3">
      <c r="A27" t="s">
        <v>130</v>
      </c>
      <c r="E27" s="94">
        <v>0</v>
      </c>
      <c r="F27" s="94">
        <f>E31</f>
        <v>5.5512328767123291</v>
      </c>
      <c r="G27" s="94">
        <f>F31</f>
        <v>4.9961095890410965</v>
      </c>
    </row>
    <row r="28" spans="1:7" x14ac:dyDescent="0.3">
      <c r="A28" t="s">
        <v>131</v>
      </c>
      <c r="E28" s="94">
        <f>'Capital Structure'!C9</f>
        <v>6</v>
      </c>
      <c r="F28" s="94"/>
      <c r="G28" s="94"/>
    </row>
    <row r="29" spans="1:7" x14ac:dyDescent="0.3">
      <c r="A29" t="s">
        <v>132</v>
      </c>
      <c r="E29" s="94">
        <v>0</v>
      </c>
      <c r="F29" s="94"/>
      <c r="G29" s="94"/>
    </row>
    <row r="30" spans="1:7" x14ac:dyDescent="0.3">
      <c r="A30" t="s">
        <v>133</v>
      </c>
      <c r="E30" s="94">
        <f>(E27+E28-E29)*Assumptions!$G$97*MIN(365,E$3-Assumptions!$G$5)/365</f>
        <v>0.44876712328767127</v>
      </c>
      <c r="F30" s="94">
        <f>(F27+F28-F29)*Assumptions!$G$97*MIN(365,F$3-Assumptions!$G$5)/365</f>
        <v>0.55512328767123298</v>
      </c>
      <c r="G30" s="94">
        <f>(G27+G28-G29)*Assumptions!$G$97*MIN(365,G$3-Assumptions!$G$5)/365</f>
        <v>0.49961095890410967</v>
      </c>
    </row>
    <row r="31" spans="1:7" ht="15" thickBot="1" x14ac:dyDescent="0.35">
      <c r="A31" s="109" t="s">
        <v>134</v>
      </c>
      <c r="B31" s="109"/>
      <c r="C31" s="109"/>
      <c r="D31" s="109"/>
      <c r="E31" s="111">
        <f>E27+E28-E29-E30</f>
        <v>5.5512328767123291</v>
      </c>
      <c r="F31" s="111">
        <f t="shared" ref="F31" si="5">F27+F28-F29-F30</f>
        <v>4.9961095890410965</v>
      </c>
      <c r="G31" s="111">
        <f t="shared" ref="G31" si="6">G27+G28-G29-G30</f>
        <v>4.4964986301369869</v>
      </c>
    </row>
    <row r="32" spans="1:7" ht="15" thickTop="1" x14ac:dyDescent="0.3">
      <c r="E32" s="94"/>
      <c r="F32" s="94"/>
      <c r="G32" s="94"/>
    </row>
    <row r="33" spans="1:40" s="102" customFormat="1" x14ac:dyDescent="0.3">
      <c r="A33" s="102" t="s">
        <v>115</v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</row>
    <row r="34" spans="1:40" x14ac:dyDescent="0.3">
      <c r="E34" s="94"/>
      <c r="F34" s="94"/>
      <c r="G34" s="94"/>
    </row>
    <row r="35" spans="1:40" x14ac:dyDescent="0.3">
      <c r="E35" s="94"/>
      <c r="F35" s="94"/>
      <c r="G35" s="94"/>
    </row>
    <row r="36" spans="1:40" x14ac:dyDescent="0.3">
      <c r="E36" s="94"/>
      <c r="F36" s="94"/>
      <c r="G36" s="94"/>
    </row>
    <row r="37" spans="1:40" x14ac:dyDescent="0.3">
      <c r="E37" s="94"/>
      <c r="F37" s="94"/>
      <c r="G37" s="94"/>
    </row>
    <row r="38" spans="1:40" x14ac:dyDescent="0.3">
      <c r="E38" s="94"/>
      <c r="F38" s="94"/>
      <c r="G38" s="94"/>
    </row>
    <row r="39" spans="1:40" x14ac:dyDescent="0.3">
      <c r="E39" s="94"/>
      <c r="F39" s="94"/>
      <c r="G39" s="94"/>
    </row>
    <row r="40" spans="1:40" x14ac:dyDescent="0.3">
      <c r="E40" s="94"/>
      <c r="F40" s="94"/>
      <c r="G40" s="94"/>
    </row>
    <row r="41" spans="1:40" x14ac:dyDescent="0.3">
      <c r="E41" s="94"/>
      <c r="F41" s="94"/>
      <c r="G41" s="94"/>
    </row>
    <row r="42" spans="1:40" x14ac:dyDescent="0.3">
      <c r="E42" s="94"/>
      <c r="F42" s="94"/>
      <c r="G42" s="94"/>
    </row>
    <row r="43" spans="1:40" x14ac:dyDescent="0.3">
      <c r="E43" s="94"/>
      <c r="F43" s="94"/>
      <c r="G43" s="94"/>
    </row>
    <row r="44" spans="1:40" x14ac:dyDescent="0.3">
      <c r="E44" s="94"/>
      <c r="F44" s="94"/>
      <c r="G44" s="94"/>
    </row>
    <row r="45" spans="1:40" x14ac:dyDescent="0.3">
      <c r="E45" s="94"/>
      <c r="F45" s="94"/>
      <c r="G45" s="94"/>
    </row>
    <row r="46" spans="1:40" x14ac:dyDescent="0.3">
      <c r="E46" s="94"/>
      <c r="F46" s="94"/>
      <c r="G46" s="94"/>
    </row>
    <row r="47" spans="1:40" x14ac:dyDescent="0.3">
      <c r="E47" s="94"/>
      <c r="F47" s="94"/>
      <c r="G47" s="94"/>
    </row>
    <row r="48" spans="1:40" x14ac:dyDescent="0.3">
      <c r="E48" s="94"/>
      <c r="F48" s="94"/>
      <c r="G48" s="94"/>
    </row>
    <row r="49" spans="5:7" x14ac:dyDescent="0.3">
      <c r="E49" s="94"/>
      <c r="F49" s="94"/>
      <c r="G49" s="94"/>
    </row>
    <row r="50" spans="5:7" x14ac:dyDescent="0.3">
      <c r="E50" s="94"/>
      <c r="F50" s="94"/>
      <c r="G50" s="94"/>
    </row>
    <row r="51" spans="5:7" x14ac:dyDescent="0.3">
      <c r="E51" s="94"/>
      <c r="F51" s="94"/>
      <c r="G51" s="94"/>
    </row>
    <row r="52" spans="5:7" x14ac:dyDescent="0.3">
      <c r="E52" s="94"/>
      <c r="F52" s="94"/>
      <c r="G52" s="94"/>
    </row>
    <row r="53" spans="5:7" x14ac:dyDescent="0.3">
      <c r="E53" s="94"/>
      <c r="F53" s="94"/>
      <c r="G53" s="94"/>
    </row>
    <row r="54" spans="5:7" x14ac:dyDescent="0.3">
      <c r="E54" s="94"/>
      <c r="F54" s="94"/>
      <c r="G54" s="94"/>
    </row>
    <row r="55" spans="5:7" x14ac:dyDescent="0.3">
      <c r="E55" s="94"/>
      <c r="F55" s="94"/>
      <c r="G55" s="94"/>
    </row>
    <row r="56" spans="5:7" x14ac:dyDescent="0.3">
      <c r="E56" s="94"/>
      <c r="F56" s="94"/>
      <c r="G56" s="94"/>
    </row>
    <row r="57" spans="5:7" x14ac:dyDescent="0.3">
      <c r="E57" s="94"/>
      <c r="F57" s="94"/>
      <c r="G57" s="94"/>
    </row>
    <row r="58" spans="5:7" x14ac:dyDescent="0.3">
      <c r="E58" s="94"/>
      <c r="F58" s="94"/>
      <c r="G58" s="94"/>
    </row>
    <row r="59" spans="5:7" x14ac:dyDescent="0.3">
      <c r="E59" s="94"/>
      <c r="F59" s="94"/>
      <c r="G59" s="94"/>
    </row>
    <row r="60" spans="5:7" x14ac:dyDescent="0.3">
      <c r="E60" s="94"/>
      <c r="F60" s="94"/>
      <c r="G60" s="94"/>
    </row>
    <row r="61" spans="5:7" x14ac:dyDescent="0.3">
      <c r="E61" s="94"/>
      <c r="F61" s="94"/>
      <c r="G61" s="94"/>
    </row>
    <row r="62" spans="5:7" x14ac:dyDescent="0.3">
      <c r="E62" s="94"/>
      <c r="F62" s="94"/>
      <c r="G62" s="94"/>
    </row>
    <row r="63" spans="5:7" x14ac:dyDescent="0.3">
      <c r="E63" s="94"/>
      <c r="F63" s="94"/>
      <c r="G63" s="94"/>
    </row>
    <row r="64" spans="5:7" x14ac:dyDescent="0.3">
      <c r="E64" s="94"/>
      <c r="F64" s="94"/>
      <c r="G64" s="94"/>
    </row>
    <row r="65" spans="5:7" x14ac:dyDescent="0.3">
      <c r="E65" s="94"/>
      <c r="F65" s="94"/>
      <c r="G65" s="94"/>
    </row>
    <row r="66" spans="5:7" x14ac:dyDescent="0.3">
      <c r="E66" s="94"/>
      <c r="F66" s="94"/>
      <c r="G66" s="94"/>
    </row>
    <row r="67" spans="5:7" x14ac:dyDescent="0.3">
      <c r="E67" s="94"/>
      <c r="F67" s="94"/>
      <c r="G67" s="94"/>
    </row>
    <row r="68" spans="5:7" x14ac:dyDescent="0.3">
      <c r="E68" s="94"/>
      <c r="F68" s="94"/>
      <c r="G68" s="94"/>
    </row>
    <row r="69" spans="5:7" x14ac:dyDescent="0.3">
      <c r="E69" s="94"/>
      <c r="F69" s="94"/>
      <c r="G69" s="94"/>
    </row>
    <row r="70" spans="5:7" x14ac:dyDescent="0.3">
      <c r="E70" s="94"/>
      <c r="F70" s="94"/>
      <c r="G70" s="94"/>
    </row>
    <row r="71" spans="5:7" x14ac:dyDescent="0.3">
      <c r="E71" s="94"/>
      <c r="F71" s="94"/>
      <c r="G71" s="94"/>
    </row>
    <row r="72" spans="5:7" x14ac:dyDescent="0.3">
      <c r="E72" s="94"/>
      <c r="F72" s="94"/>
      <c r="G72" s="94"/>
    </row>
    <row r="73" spans="5:7" x14ac:dyDescent="0.3">
      <c r="E73" s="94"/>
      <c r="F73" s="94"/>
      <c r="G73" s="94"/>
    </row>
    <row r="74" spans="5:7" x14ac:dyDescent="0.3">
      <c r="E74" s="94"/>
      <c r="F74" s="94"/>
      <c r="G74" s="94"/>
    </row>
    <row r="75" spans="5:7" x14ac:dyDescent="0.3">
      <c r="E75" s="94"/>
      <c r="F75" s="94"/>
      <c r="G75" s="94"/>
    </row>
    <row r="76" spans="5:7" x14ac:dyDescent="0.3">
      <c r="E76" s="94"/>
      <c r="F76" s="94"/>
      <c r="G76" s="94"/>
    </row>
    <row r="77" spans="5:7" x14ac:dyDescent="0.3">
      <c r="E77" s="94"/>
      <c r="F77" s="94"/>
      <c r="G77" s="94"/>
    </row>
    <row r="78" spans="5:7" x14ac:dyDescent="0.3">
      <c r="E78" s="94"/>
      <c r="F78" s="94"/>
      <c r="G78" s="94"/>
    </row>
    <row r="79" spans="5:7" x14ac:dyDescent="0.3">
      <c r="E79" s="94"/>
      <c r="F79" s="94"/>
      <c r="G79" s="94"/>
    </row>
    <row r="80" spans="5:7" x14ac:dyDescent="0.3">
      <c r="E80" s="94"/>
      <c r="F80" s="94"/>
      <c r="G80" s="94"/>
    </row>
    <row r="81" spans="5:7" x14ac:dyDescent="0.3">
      <c r="E81" s="94"/>
      <c r="F81" s="94"/>
      <c r="G81" s="94"/>
    </row>
    <row r="82" spans="5:7" x14ac:dyDescent="0.3">
      <c r="E82" s="94"/>
      <c r="F82" s="94"/>
      <c r="G82" s="94"/>
    </row>
    <row r="83" spans="5:7" x14ac:dyDescent="0.3">
      <c r="E83" s="94"/>
      <c r="F83" s="94"/>
      <c r="G83" s="94"/>
    </row>
    <row r="84" spans="5:7" x14ac:dyDescent="0.3">
      <c r="E84" s="94"/>
      <c r="F84" s="94"/>
      <c r="G84" s="94"/>
    </row>
    <row r="85" spans="5:7" x14ac:dyDescent="0.3">
      <c r="E85" s="94"/>
      <c r="F85" s="94"/>
      <c r="G85" s="94"/>
    </row>
    <row r="86" spans="5:7" x14ac:dyDescent="0.3">
      <c r="E86" s="94"/>
      <c r="F86" s="94"/>
      <c r="G86" s="94"/>
    </row>
    <row r="87" spans="5:7" x14ac:dyDescent="0.3">
      <c r="E87" s="94"/>
      <c r="F87" s="94"/>
      <c r="G87" s="94"/>
    </row>
    <row r="88" spans="5:7" x14ac:dyDescent="0.3">
      <c r="E88" s="94"/>
      <c r="F88" s="94"/>
      <c r="G88" s="94"/>
    </row>
    <row r="89" spans="5:7" x14ac:dyDescent="0.3">
      <c r="E89" s="94"/>
      <c r="F89" s="94"/>
      <c r="G89" s="94"/>
    </row>
    <row r="90" spans="5:7" x14ac:dyDescent="0.3">
      <c r="E90" s="94"/>
      <c r="F90" s="94"/>
      <c r="G90" s="94"/>
    </row>
    <row r="91" spans="5:7" x14ac:dyDescent="0.3">
      <c r="E91" s="94"/>
      <c r="F91" s="94"/>
      <c r="G91" s="94"/>
    </row>
    <row r="92" spans="5:7" x14ac:dyDescent="0.3">
      <c r="E92" s="94"/>
      <c r="F92" s="94"/>
      <c r="G92" s="94"/>
    </row>
    <row r="93" spans="5:7" x14ac:dyDescent="0.3">
      <c r="E93" s="94"/>
      <c r="F93" s="94"/>
      <c r="G93" s="94"/>
    </row>
    <row r="94" spans="5:7" x14ac:dyDescent="0.3">
      <c r="E94" s="94"/>
      <c r="F94" s="94"/>
      <c r="G94" s="94"/>
    </row>
    <row r="95" spans="5:7" x14ac:dyDescent="0.3">
      <c r="E95" s="94"/>
      <c r="F95" s="94"/>
      <c r="G95" s="94"/>
    </row>
    <row r="96" spans="5:7" x14ac:dyDescent="0.3">
      <c r="E96" s="94"/>
      <c r="F96" s="94"/>
      <c r="G96" s="94"/>
    </row>
    <row r="97" spans="5:7" x14ac:dyDescent="0.3">
      <c r="E97" s="94"/>
      <c r="F97" s="94"/>
      <c r="G97" s="94"/>
    </row>
    <row r="98" spans="5:7" x14ac:dyDescent="0.3">
      <c r="E98" s="94"/>
      <c r="F98" s="94"/>
      <c r="G98" s="94"/>
    </row>
    <row r="99" spans="5:7" x14ac:dyDescent="0.3">
      <c r="E99" s="94"/>
      <c r="F99" s="94"/>
      <c r="G99" s="94"/>
    </row>
    <row r="100" spans="5:7" x14ac:dyDescent="0.3">
      <c r="E100" s="94"/>
      <c r="F100" s="94"/>
      <c r="G100" s="94"/>
    </row>
    <row r="101" spans="5:7" x14ac:dyDescent="0.3">
      <c r="E101" s="94"/>
      <c r="F101" s="94"/>
      <c r="G101" s="94"/>
    </row>
    <row r="102" spans="5:7" x14ac:dyDescent="0.3">
      <c r="E102" s="94"/>
      <c r="F102" s="94"/>
      <c r="G102" s="94"/>
    </row>
    <row r="103" spans="5:7" x14ac:dyDescent="0.3">
      <c r="E103" s="94"/>
      <c r="F103" s="94"/>
      <c r="G103" s="94"/>
    </row>
    <row r="104" spans="5:7" x14ac:dyDescent="0.3">
      <c r="E104" s="94"/>
      <c r="F104" s="94"/>
      <c r="G104" s="94"/>
    </row>
    <row r="105" spans="5:7" x14ac:dyDescent="0.3">
      <c r="E105" s="94"/>
      <c r="F105" s="94"/>
      <c r="G105" s="94"/>
    </row>
    <row r="106" spans="5:7" x14ac:dyDescent="0.3">
      <c r="E106" s="94"/>
      <c r="F106" s="94"/>
      <c r="G106" s="94"/>
    </row>
    <row r="107" spans="5:7" x14ac:dyDescent="0.3">
      <c r="E107" s="94"/>
      <c r="F107" s="94"/>
      <c r="G107" s="94"/>
    </row>
    <row r="108" spans="5:7" x14ac:dyDescent="0.3">
      <c r="E108" s="94"/>
      <c r="F108" s="94"/>
      <c r="G108" s="94"/>
    </row>
    <row r="109" spans="5:7" x14ac:dyDescent="0.3">
      <c r="E109" s="94"/>
      <c r="F109" s="94"/>
      <c r="G109" s="94"/>
    </row>
    <row r="110" spans="5:7" x14ac:dyDescent="0.3">
      <c r="E110" s="94"/>
      <c r="F110" s="94"/>
      <c r="G110" s="94"/>
    </row>
    <row r="111" spans="5:7" x14ac:dyDescent="0.3">
      <c r="E111" s="94"/>
      <c r="F111" s="94"/>
      <c r="G111" s="94"/>
    </row>
    <row r="112" spans="5:7" x14ac:dyDescent="0.3">
      <c r="E112" s="94"/>
      <c r="F112" s="94"/>
      <c r="G112" s="94"/>
    </row>
    <row r="113" spans="5:7" x14ac:dyDescent="0.3">
      <c r="E113" s="94"/>
      <c r="F113" s="94"/>
      <c r="G113" s="94"/>
    </row>
    <row r="114" spans="5:7" x14ac:dyDescent="0.3">
      <c r="E114" s="94"/>
      <c r="F114" s="94"/>
      <c r="G114" s="94"/>
    </row>
    <row r="115" spans="5:7" x14ac:dyDescent="0.3">
      <c r="E115" s="94"/>
      <c r="F115" s="94"/>
      <c r="G115" s="94"/>
    </row>
    <row r="116" spans="5:7" x14ac:dyDescent="0.3">
      <c r="E116" s="94"/>
      <c r="F116" s="94"/>
      <c r="G116" s="94"/>
    </row>
    <row r="117" spans="5:7" x14ac:dyDescent="0.3">
      <c r="E117" s="94"/>
      <c r="F117" s="94"/>
      <c r="G117" s="94"/>
    </row>
    <row r="118" spans="5:7" x14ac:dyDescent="0.3">
      <c r="E118" s="94"/>
      <c r="F118" s="94"/>
      <c r="G118" s="94"/>
    </row>
    <row r="119" spans="5:7" x14ac:dyDescent="0.3">
      <c r="E119" s="94"/>
      <c r="F119" s="94"/>
      <c r="G119" s="94"/>
    </row>
    <row r="120" spans="5:7" x14ac:dyDescent="0.3">
      <c r="E120" s="94"/>
      <c r="F120" s="94"/>
      <c r="G120" s="94"/>
    </row>
    <row r="121" spans="5:7" x14ac:dyDescent="0.3">
      <c r="E121" s="94"/>
      <c r="F121" s="94"/>
      <c r="G121" s="94"/>
    </row>
    <row r="122" spans="5:7" x14ac:dyDescent="0.3">
      <c r="E122" s="94"/>
      <c r="F122" s="94"/>
      <c r="G122" s="94"/>
    </row>
    <row r="123" spans="5:7" x14ac:dyDescent="0.3">
      <c r="E123" s="94"/>
      <c r="F123" s="94"/>
      <c r="G123" s="94"/>
    </row>
    <row r="124" spans="5:7" x14ac:dyDescent="0.3">
      <c r="E124" s="94"/>
      <c r="F124" s="94"/>
      <c r="G124" s="94"/>
    </row>
    <row r="125" spans="5:7" x14ac:dyDescent="0.3">
      <c r="E125" s="94"/>
      <c r="F125" s="94"/>
      <c r="G125" s="94"/>
    </row>
    <row r="126" spans="5:7" x14ac:dyDescent="0.3">
      <c r="E126" s="94"/>
      <c r="F126" s="94"/>
      <c r="G126" s="94"/>
    </row>
    <row r="127" spans="5:7" x14ac:dyDescent="0.3">
      <c r="E127" s="94"/>
      <c r="F127" s="94"/>
      <c r="G127" s="94"/>
    </row>
    <row r="128" spans="5:7" x14ac:dyDescent="0.3">
      <c r="E128" s="94"/>
      <c r="F128" s="94"/>
      <c r="G128" s="94"/>
    </row>
    <row r="129" spans="5:7" x14ac:dyDescent="0.3">
      <c r="E129" s="94"/>
      <c r="F129" s="94"/>
      <c r="G129" s="94"/>
    </row>
    <row r="130" spans="5:7" x14ac:dyDescent="0.3">
      <c r="E130" s="94"/>
      <c r="F130" s="94"/>
      <c r="G130" s="94"/>
    </row>
    <row r="131" spans="5:7" x14ac:dyDescent="0.3">
      <c r="E131" s="94"/>
      <c r="F131" s="94"/>
      <c r="G131" s="94"/>
    </row>
    <row r="132" spans="5:7" x14ac:dyDescent="0.3">
      <c r="E132" s="94"/>
      <c r="F132" s="94"/>
      <c r="G132" s="94"/>
    </row>
    <row r="133" spans="5:7" x14ac:dyDescent="0.3">
      <c r="E133" s="94"/>
      <c r="F133" s="94"/>
      <c r="G133" s="94"/>
    </row>
    <row r="134" spans="5:7" x14ac:dyDescent="0.3">
      <c r="E134" s="94"/>
      <c r="F134" s="94"/>
      <c r="G134" s="94"/>
    </row>
    <row r="135" spans="5:7" x14ac:dyDescent="0.3">
      <c r="E135" s="94"/>
      <c r="F135" s="94"/>
      <c r="G135" s="94"/>
    </row>
    <row r="136" spans="5:7" x14ac:dyDescent="0.3">
      <c r="E136" s="94"/>
      <c r="F136" s="94"/>
      <c r="G136" s="94"/>
    </row>
    <row r="137" spans="5:7" x14ac:dyDescent="0.3">
      <c r="E137" s="94"/>
      <c r="F137" s="94"/>
      <c r="G137" s="94"/>
    </row>
    <row r="138" spans="5:7" x14ac:dyDescent="0.3">
      <c r="E138" s="94"/>
      <c r="F138" s="94"/>
      <c r="G138" s="94"/>
    </row>
    <row r="139" spans="5:7" x14ac:dyDescent="0.3">
      <c r="E139" s="94"/>
      <c r="F139" s="94"/>
      <c r="G139" s="94"/>
    </row>
    <row r="140" spans="5:7" x14ac:dyDescent="0.3">
      <c r="E140" s="94"/>
      <c r="F140" s="94"/>
      <c r="G140" s="94"/>
    </row>
    <row r="141" spans="5:7" x14ac:dyDescent="0.3">
      <c r="E141" s="94"/>
      <c r="F141" s="94"/>
      <c r="G141" s="94"/>
    </row>
    <row r="142" spans="5:7" x14ac:dyDescent="0.3">
      <c r="E142" s="94"/>
      <c r="F142" s="94"/>
      <c r="G142" s="94"/>
    </row>
    <row r="143" spans="5:7" x14ac:dyDescent="0.3">
      <c r="E143" s="94"/>
      <c r="F143" s="94"/>
      <c r="G143" s="94"/>
    </row>
    <row r="144" spans="5:7" x14ac:dyDescent="0.3">
      <c r="E144" s="94"/>
      <c r="F144" s="94"/>
      <c r="G144" s="94"/>
    </row>
    <row r="145" spans="5:7" x14ac:dyDescent="0.3">
      <c r="E145" s="94"/>
      <c r="F145" s="94"/>
      <c r="G145" s="94"/>
    </row>
    <row r="146" spans="5:7" x14ac:dyDescent="0.3">
      <c r="E146" s="94"/>
      <c r="F146" s="94"/>
      <c r="G146" s="94"/>
    </row>
    <row r="147" spans="5:7" x14ac:dyDescent="0.3">
      <c r="E147" s="94"/>
      <c r="F147" s="94"/>
      <c r="G147" s="94"/>
    </row>
    <row r="148" spans="5:7" x14ac:dyDescent="0.3">
      <c r="E148" s="94"/>
      <c r="F148" s="94"/>
      <c r="G148" s="94"/>
    </row>
    <row r="149" spans="5:7" x14ac:dyDescent="0.3">
      <c r="E149" s="94"/>
      <c r="F149" s="94"/>
      <c r="G149" s="94"/>
    </row>
    <row r="150" spans="5:7" x14ac:dyDescent="0.3">
      <c r="E150" s="94"/>
      <c r="F150" s="94"/>
      <c r="G150" s="94"/>
    </row>
    <row r="151" spans="5:7" x14ac:dyDescent="0.3">
      <c r="E151" s="94"/>
      <c r="F151" s="94"/>
      <c r="G151" s="94"/>
    </row>
    <row r="152" spans="5:7" x14ac:dyDescent="0.3">
      <c r="E152" s="94"/>
      <c r="F152" s="94"/>
      <c r="G152" s="94"/>
    </row>
    <row r="153" spans="5:7" x14ac:dyDescent="0.3">
      <c r="E153" s="94"/>
      <c r="F153" s="94"/>
      <c r="G153" s="94"/>
    </row>
    <row r="154" spans="5:7" x14ac:dyDescent="0.3">
      <c r="E154" s="94"/>
      <c r="F154" s="94"/>
      <c r="G154" s="94"/>
    </row>
    <row r="155" spans="5:7" x14ac:dyDescent="0.3">
      <c r="E155" s="94"/>
      <c r="F155" s="94"/>
      <c r="G155" s="94"/>
    </row>
    <row r="156" spans="5:7" x14ac:dyDescent="0.3">
      <c r="E156" s="94"/>
      <c r="F156" s="94"/>
      <c r="G156" s="94"/>
    </row>
    <row r="157" spans="5:7" x14ac:dyDescent="0.3">
      <c r="E157" s="94"/>
      <c r="F157" s="94"/>
      <c r="G157" s="94"/>
    </row>
    <row r="158" spans="5:7" x14ac:dyDescent="0.3">
      <c r="E158" s="94"/>
      <c r="F158" s="94"/>
      <c r="G158" s="94"/>
    </row>
    <row r="159" spans="5:7" x14ac:dyDescent="0.3">
      <c r="E159" s="94"/>
      <c r="F159" s="94"/>
      <c r="G159" s="94"/>
    </row>
    <row r="160" spans="5:7" x14ac:dyDescent="0.3">
      <c r="E160" s="94"/>
      <c r="F160" s="94"/>
      <c r="G160" s="94"/>
    </row>
    <row r="161" spans="5:7" x14ac:dyDescent="0.3">
      <c r="E161" s="94"/>
      <c r="F161" s="94"/>
      <c r="G161" s="94"/>
    </row>
    <row r="162" spans="5:7" x14ac:dyDescent="0.3">
      <c r="E162" s="94"/>
      <c r="F162" s="94"/>
      <c r="G162" s="94"/>
    </row>
    <row r="163" spans="5:7" x14ac:dyDescent="0.3">
      <c r="E163" s="94"/>
      <c r="F163" s="94"/>
      <c r="G163" s="94"/>
    </row>
    <row r="164" spans="5:7" x14ac:dyDescent="0.3">
      <c r="E164" s="94"/>
      <c r="F164" s="94"/>
      <c r="G164" s="94"/>
    </row>
    <row r="165" spans="5:7" x14ac:dyDescent="0.3">
      <c r="E165" s="94"/>
      <c r="F165" s="94"/>
      <c r="G165" s="94"/>
    </row>
    <row r="166" spans="5:7" x14ac:dyDescent="0.3">
      <c r="E166" s="94"/>
      <c r="F166" s="94"/>
      <c r="G166" s="94"/>
    </row>
    <row r="167" spans="5:7" x14ac:dyDescent="0.3">
      <c r="E167" s="94"/>
      <c r="F167" s="94"/>
      <c r="G167" s="94"/>
    </row>
    <row r="168" spans="5:7" x14ac:dyDescent="0.3">
      <c r="E168" s="94"/>
      <c r="F168" s="94"/>
      <c r="G168" s="94"/>
    </row>
    <row r="169" spans="5:7" x14ac:dyDescent="0.3">
      <c r="E169" s="94"/>
      <c r="F169" s="94"/>
      <c r="G169" s="94"/>
    </row>
    <row r="170" spans="5:7" x14ac:dyDescent="0.3">
      <c r="E170" s="94"/>
      <c r="F170" s="94"/>
      <c r="G170" s="94"/>
    </row>
    <row r="171" spans="5:7" x14ac:dyDescent="0.3">
      <c r="E171" s="94"/>
      <c r="F171" s="94"/>
      <c r="G171" s="94"/>
    </row>
    <row r="172" spans="5:7" x14ac:dyDescent="0.3">
      <c r="E172" s="94"/>
      <c r="F172" s="94"/>
      <c r="G172" s="94"/>
    </row>
    <row r="173" spans="5:7" x14ac:dyDescent="0.3">
      <c r="E173" s="94"/>
      <c r="F173" s="94"/>
      <c r="G173" s="94"/>
    </row>
    <row r="174" spans="5:7" x14ac:dyDescent="0.3">
      <c r="E174" s="94"/>
      <c r="F174" s="94"/>
      <c r="G174" s="94"/>
    </row>
    <row r="175" spans="5:7" x14ac:dyDescent="0.3">
      <c r="E175" s="94"/>
      <c r="F175" s="94"/>
      <c r="G175" s="94"/>
    </row>
    <row r="176" spans="5:7" x14ac:dyDescent="0.3">
      <c r="E176" s="94"/>
      <c r="F176" s="94"/>
      <c r="G176" s="94"/>
    </row>
    <row r="177" spans="5:7" x14ac:dyDescent="0.3">
      <c r="E177" s="94"/>
      <c r="F177" s="94"/>
      <c r="G177" s="94"/>
    </row>
    <row r="178" spans="5:7" x14ac:dyDescent="0.3">
      <c r="E178" s="94"/>
      <c r="F178" s="94"/>
      <c r="G178" s="94"/>
    </row>
    <row r="179" spans="5:7" x14ac:dyDescent="0.3">
      <c r="E179" s="94"/>
      <c r="F179" s="94"/>
      <c r="G179" s="94"/>
    </row>
    <row r="180" spans="5:7" x14ac:dyDescent="0.3">
      <c r="E180" s="94"/>
      <c r="F180" s="94"/>
      <c r="G180" s="94"/>
    </row>
    <row r="181" spans="5:7" x14ac:dyDescent="0.3">
      <c r="E181" s="94"/>
      <c r="F181" s="94"/>
      <c r="G181" s="94"/>
    </row>
    <row r="182" spans="5:7" x14ac:dyDescent="0.3">
      <c r="E182" s="94"/>
      <c r="F182" s="94"/>
      <c r="G182" s="94"/>
    </row>
    <row r="183" spans="5:7" x14ac:dyDescent="0.3">
      <c r="E183" s="94"/>
      <c r="F183" s="94"/>
      <c r="G183" s="94"/>
    </row>
    <row r="184" spans="5:7" x14ac:dyDescent="0.3">
      <c r="E184" s="94"/>
      <c r="F184" s="94"/>
      <c r="G184" s="94"/>
    </row>
    <row r="185" spans="5:7" x14ac:dyDescent="0.3">
      <c r="E185" s="94"/>
      <c r="F185" s="94"/>
      <c r="G185" s="94"/>
    </row>
    <row r="186" spans="5:7" x14ac:dyDescent="0.3">
      <c r="E186" s="94"/>
      <c r="F186" s="94"/>
      <c r="G186" s="94"/>
    </row>
    <row r="187" spans="5:7" x14ac:dyDescent="0.3">
      <c r="E187" s="94"/>
      <c r="F187" s="94"/>
      <c r="G187" s="94"/>
    </row>
    <row r="188" spans="5:7" x14ac:dyDescent="0.3">
      <c r="E188" s="94"/>
      <c r="F188" s="94"/>
      <c r="G188" s="94"/>
    </row>
    <row r="189" spans="5:7" x14ac:dyDescent="0.3">
      <c r="E189" s="94"/>
      <c r="F189" s="94"/>
      <c r="G189" s="94"/>
    </row>
    <row r="190" spans="5:7" x14ac:dyDescent="0.3">
      <c r="E190" s="94"/>
      <c r="F190" s="94"/>
      <c r="G190" s="94"/>
    </row>
    <row r="191" spans="5:7" x14ac:dyDescent="0.3">
      <c r="E191" s="94"/>
      <c r="F191" s="94"/>
      <c r="G191" s="94"/>
    </row>
    <row r="192" spans="5:7" x14ac:dyDescent="0.3">
      <c r="E192" s="94"/>
      <c r="F192" s="94"/>
      <c r="G192" s="94"/>
    </row>
    <row r="193" spans="5:7" x14ac:dyDescent="0.3">
      <c r="E193" s="94"/>
      <c r="F193" s="94"/>
      <c r="G193" s="94"/>
    </row>
    <row r="194" spans="5:7" x14ac:dyDescent="0.3">
      <c r="E194" s="94"/>
      <c r="F194" s="94"/>
      <c r="G194" s="94"/>
    </row>
    <row r="195" spans="5:7" x14ac:dyDescent="0.3">
      <c r="E195" s="94"/>
      <c r="F195" s="94"/>
      <c r="G195" s="94"/>
    </row>
    <row r="196" spans="5:7" x14ac:dyDescent="0.3">
      <c r="E196" s="94"/>
      <c r="F196" s="94"/>
      <c r="G196" s="94"/>
    </row>
    <row r="197" spans="5:7" x14ac:dyDescent="0.3">
      <c r="E197" s="94"/>
      <c r="F197" s="94"/>
      <c r="G197" s="94"/>
    </row>
    <row r="198" spans="5:7" x14ac:dyDescent="0.3">
      <c r="E198" s="94"/>
      <c r="F198" s="94"/>
      <c r="G198" s="94"/>
    </row>
    <row r="199" spans="5:7" x14ac:dyDescent="0.3">
      <c r="E199" s="94"/>
      <c r="F199" s="94"/>
      <c r="G199" s="94"/>
    </row>
    <row r="200" spans="5:7" x14ac:dyDescent="0.3">
      <c r="E200" s="94"/>
      <c r="F200" s="94"/>
      <c r="G200" s="94"/>
    </row>
    <row r="201" spans="5:7" x14ac:dyDescent="0.3">
      <c r="E201" s="94"/>
      <c r="F201" s="94"/>
      <c r="G201" s="94"/>
    </row>
    <row r="202" spans="5:7" x14ac:dyDescent="0.3">
      <c r="E202" s="94"/>
      <c r="F202" s="94"/>
      <c r="G202" s="94"/>
    </row>
    <row r="203" spans="5:7" x14ac:dyDescent="0.3">
      <c r="E203" s="94"/>
      <c r="F203" s="94"/>
      <c r="G203" s="94"/>
    </row>
    <row r="204" spans="5:7" x14ac:dyDescent="0.3">
      <c r="E204" s="94"/>
      <c r="F204" s="94"/>
      <c r="G204" s="94"/>
    </row>
    <row r="205" spans="5:7" x14ac:dyDescent="0.3">
      <c r="E205" s="94"/>
      <c r="F205" s="94"/>
      <c r="G205" s="94"/>
    </row>
    <row r="206" spans="5:7" x14ac:dyDescent="0.3">
      <c r="E206" s="94"/>
      <c r="F206" s="94"/>
      <c r="G206" s="94"/>
    </row>
    <row r="207" spans="5:7" x14ac:dyDescent="0.3">
      <c r="E207" s="94"/>
      <c r="F207" s="94"/>
      <c r="G207" s="94"/>
    </row>
    <row r="208" spans="5:7" x14ac:dyDescent="0.3">
      <c r="E208" s="94"/>
      <c r="F208" s="94"/>
      <c r="G208" s="94"/>
    </row>
    <row r="209" spans="5:7" x14ac:dyDescent="0.3">
      <c r="E209" s="94"/>
      <c r="F209" s="94"/>
      <c r="G209" s="94"/>
    </row>
    <row r="210" spans="5:7" x14ac:dyDescent="0.3">
      <c r="E210" s="94"/>
      <c r="F210" s="94"/>
      <c r="G210" s="94"/>
    </row>
    <row r="211" spans="5:7" x14ac:dyDescent="0.3">
      <c r="E211" s="94"/>
      <c r="F211" s="94"/>
      <c r="G211" s="94"/>
    </row>
    <row r="212" spans="5:7" x14ac:dyDescent="0.3">
      <c r="E212" s="94"/>
      <c r="F212" s="94"/>
      <c r="G212" s="94"/>
    </row>
    <row r="213" spans="5:7" x14ac:dyDescent="0.3">
      <c r="E213" s="94"/>
      <c r="F213" s="94"/>
      <c r="G213" s="94"/>
    </row>
    <row r="214" spans="5:7" x14ac:dyDescent="0.3">
      <c r="E214" s="94"/>
      <c r="F214" s="94"/>
      <c r="G214" s="94"/>
    </row>
    <row r="215" spans="5:7" x14ac:dyDescent="0.3">
      <c r="E215" s="94"/>
      <c r="F215" s="94"/>
      <c r="G215" s="94"/>
    </row>
    <row r="216" spans="5:7" x14ac:dyDescent="0.3">
      <c r="E216" s="94"/>
      <c r="F216" s="94"/>
      <c r="G216" s="94"/>
    </row>
    <row r="217" spans="5:7" x14ac:dyDescent="0.3">
      <c r="E217" s="94"/>
      <c r="F217" s="94"/>
      <c r="G217" s="94"/>
    </row>
    <row r="218" spans="5:7" x14ac:dyDescent="0.3">
      <c r="E218" s="94"/>
      <c r="F218" s="94"/>
      <c r="G218" s="94"/>
    </row>
    <row r="219" spans="5:7" x14ac:dyDescent="0.3">
      <c r="E219" s="94"/>
      <c r="F219" s="94"/>
      <c r="G219" s="94"/>
    </row>
    <row r="220" spans="5:7" x14ac:dyDescent="0.3">
      <c r="E220" s="94"/>
      <c r="F220" s="94"/>
      <c r="G220" s="94"/>
    </row>
    <row r="221" spans="5:7" x14ac:dyDescent="0.3">
      <c r="E221" s="94"/>
      <c r="F221" s="94"/>
      <c r="G221" s="94"/>
    </row>
    <row r="222" spans="5:7" x14ac:dyDescent="0.3">
      <c r="E222" s="94"/>
      <c r="F222" s="94"/>
      <c r="G222" s="94"/>
    </row>
    <row r="223" spans="5:7" x14ac:dyDescent="0.3">
      <c r="E223" s="94"/>
      <c r="F223" s="94"/>
      <c r="G223" s="94"/>
    </row>
    <row r="224" spans="5:7" x14ac:dyDescent="0.3">
      <c r="E224" s="94"/>
      <c r="F224" s="94"/>
      <c r="G224" s="94"/>
    </row>
    <row r="225" spans="5:7" x14ac:dyDescent="0.3">
      <c r="E225" s="94"/>
      <c r="F225" s="94"/>
      <c r="G225" s="94"/>
    </row>
    <row r="226" spans="5:7" x14ac:dyDescent="0.3">
      <c r="E226" s="94"/>
      <c r="F226" s="94"/>
      <c r="G226" s="94"/>
    </row>
    <row r="227" spans="5:7" x14ac:dyDescent="0.3">
      <c r="E227" s="94"/>
      <c r="F227" s="94"/>
      <c r="G227" s="94"/>
    </row>
    <row r="228" spans="5:7" x14ac:dyDescent="0.3">
      <c r="E228" s="94"/>
      <c r="F228" s="94"/>
      <c r="G228" s="94"/>
    </row>
    <row r="229" spans="5:7" x14ac:dyDescent="0.3">
      <c r="E229" s="94"/>
      <c r="F229" s="94"/>
      <c r="G229" s="94"/>
    </row>
    <row r="230" spans="5:7" x14ac:dyDescent="0.3">
      <c r="E230" s="94"/>
      <c r="F230" s="94"/>
      <c r="G230" s="94"/>
    </row>
    <row r="231" spans="5:7" x14ac:dyDescent="0.3">
      <c r="E231" s="94"/>
      <c r="F231" s="94"/>
      <c r="G231" s="94"/>
    </row>
    <row r="232" spans="5:7" x14ac:dyDescent="0.3">
      <c r="E232" s="94"/>
      <c r="F232" s="94"/>
      <c r="G232" s="94"/>
    </row>
    <row r="233" spans="5:7" x14ac:dyDescent="0.3">
      <c r="E233" s="94"/>
      <c r="F233" s="94"/>
      <c r="G233" s="94"/>
    </row>
    <row r="234" spans="5:7" x14ac:dyDescent="0.3">
      <c r="E234" s="94"/>
      <c r="F234" s="94"/>
      <c r="G234" s="94"/>
    </row>
    <row r="235" spans="5:7" x14ac:dyDescent="0.3">
      <c r="E235" s="94"/>
      <c r="F235" s="94"/>
      <c r="G235" s="94"/>
    </row>
    <row r="236" spans="5:7" x14ac:dyDescent="0.3">
      <c r="E236" s="94"/>
      <c r="F236" s="94"/>
      <c r="G236" s="94"/>
    </row>
    <row r="237" spans="5:7" x14ac:dyDescent="0.3">
      <c r="E237" s="94"/>
      <c r="F237" s="94"/>
      <c r="G237" s="94"/>
    </row>
    <row r="238" spans="5:7" x14ac:dyDescent="0.3">
      <c r="E238" s="94"/>
      <c r="F238" s="94"/>
      <c r="G238" s="94"/>
    </row>
    <row r="239" spans="5:7" x14ac:dyDescent="0.3">
      <c r="E239" s="94"/>
      <c r="F239" s="94"/>
      <c r="G239" s="94"/>
    </row>
    <row r="240" spans="5:7" x14ac:dyDescent="0.3">
      <c r="E240" s="94"/>
      <c r="F240" s="94"/>
      <c r="G240" s="94"/>
    </row>
    <row r="241" spans="5:7" x14ac:dyDescent="0.3">
      <c r="E241" s="94"/>
      <c r="F241" s="94"/>
      <c r="G241" s="94"/>
    </row>
    <row r="242" spans="5:7" x14ac:dyDescent="0.3">
      <c r="E242" s="94"/>
      <c r="F242" s="94"/>
      <c r="G242" s="94"/>
    </row>
    <row r="243" spans="5:7" x14ac:dyDescent="0.3">
      <c r="E243" s="94"/>
      <c r="F243" s="94"/>
      <c r="G243" s="94"/>
    </row>
    <row r="244" spans="5:7" x14ac:dyDescent="0.3">
      <c r="E244" s="94"/>
      <c r="F244" s="94"/>
      <c r="G244" s="94"/>
    </row>
    <row r="245" spans="5:7" x14ac:dyDescent="0.3">
      <c r="E245" s="94"/>
      <c r="F245" s="94"/>
      <c r="G245" s="94"/>
    </row>
    <row r="246" spans="5:7" x14ac:dyDescent="0.3">
      <c r="E246" s="94"/>
      <c r="F246" s="94"/>
      <c r="G246" s="94"/>
    </row>
    <row r="247" spans="5:7" x14ac:dyDescent="0.3">
      <c r="E247" s="94"/>
      <c r="F247" s="94"/>
      <c r="G247" s="94"/>
    </row>
    <row r="248" spans="5:7" x14ac:dyDescent="0.3">
      <c r="E248" s="94"/>
      <c r="F248" s="94"/>
      <c r="G248" s="94"/>
    </row>
    <row r="249" spans="5:7" x14ac:dyDescent="0.3">
      <c r="E249" s="94"/>
      <c r="F249" s="94"/>
      <c r="G249" s="94"/>
    </row>
    <row r="250" spans="5:7" x14ac:dyDescent="0.3">
      <c r="E250" s="94"/>
      <c r="F250" s="94"/>
      <c r="G250" s="94"/>
    </row>
    <row r="251" spans="5:7" x14ac:dyDescent="0.3">
      <c r="E251" s="94"/>
      <c r="F251" s="94"/>
      <c r="G251" s="94"/>
    </row>
    <row r="252" spans="5:7" x14ac:dyDescent="0.3">
      <c r="E252" s="94"/>
      <c r="F252" s="94"/>
      <c r="G252" s="94"/>
    </row>
    <row r="253" spans="5:7" x14ac:dyDescent="0.3">
      <c r="E253" s="94"/>
      <c r="F253" s="94"/>
      <c r="G253" s="94"/>
    </row>
    <row r="254" spans="5:7" x14ac:dyDescent="0.3">
      <c r="E254" s="94"/>
      <c r="F254" s="94"/>
      <c r="G254" s="94"/>
    </row>
    <row r="255" spans="5:7" x14ac:dyDescent="0.3">
      <c r="E255" s="94"/>
      <c r="F255" s="94"/>
      <c r="G255" s="94"/>
    </row>
    <row r="256" spans="5:7" x14ac:dyDescent="0.3">
      <c r="E256" s="94"/>
      <c r="F256" s="94"/>
      <c r="G256" s="94"/>
    </row>
    <row r="257" spans="5:7" x14ac:dyDescent="0.3">
      <c r="E257" s="94"/>
      <c r="F257" s="94"/>
      <c r="G257" s="94"/>
    </row>
    <row r="258" spans="5:7" x14ac:dyDescent="0.3">
      <c r="E258" s="94"/>
      <c r="F258" s="94"/>
      <c r="G258" s="94"/>
    </row>
    <row r="259" spans="5:7" x14ac:dyDescent="0.3">
      <c r="E259" s="94"/>
      <c r="F259" s="94"/>
      <c r="G259" s="94"/>
    </row>
    <row r="260" spans="5:7" x14ac:dyDescent="0.3">
      <c r="E260" s="94"/>
      <c r="F260" s="94"/>
      <c r="G260" s="94"/>
    </row>
    <row r="261" spans="5:7" x14ac:dyDescent="0.3">
      <c r="E261" s="94"/>
      <c r="F261" s="94"/>
      <c r="G261" s="94"/>
    </row>
    <row r="262" spans="5:7" x14ac:dyDescent="0.3">
      <c r="E262" s="94"/>
      <c r="F262" s="94"/>
      <c r="G262" s="94"/>
    </row>
    <row r="263" spans="5:7" x14ac:dyDescent="0.3">
      <c r="E263" s="94"/>
      <c r="F263" s="94"/>
      <c r="G263" s="94"/>
    </row>
    <row r="264" spans="5:7" x14ac:dyDescent="0.3">
      <c r="E264" s="94"/>
      <c r="F264" s="94"/>
      <c r="G264" s="94"/>
    </row>
    <row r="265" spans="5:7" x14ac:dyDescent="0.3">
      <c r="E265" s="94"/>
      <c r="F265" s="94"/>
      <c r="G265" s="94"/>
    </row>
    <row r="266" spans="5:7" x14ac:dyDescent="0.3">
      <c r="E266" s="94"/>
      <c r="F266" s="94"/>
      <c r="G266" s="94"/>
    </row>
    <row r="267" spans="5:7" x14ac:dyDescent="0.3">
      <c r="E267" s="94"/>
      <c r="F267" s="94"/>
      <c r="G267" s="94"/>
    </row>
    <row r="268" spans="5:7" x14ac:dyDescent="0.3">
      <c r="E268" s="94"/>
      <c r="F268" s="94"/>
      <c r="G268" s="94"/>
    </row>
    <row r="269" spans="5:7" x14ac:dyDescent="0.3">
      <c r="E269" s="94"/>
      <c r="F269" s="94"/>
      <c r="G269" s="94"/>
    </row>
    <row r="270" spans="5:7" x14ac:dyDescent="0.3">
      <c r="E270" s="94"/>
      <c r="F270" s="94"/>
      <c r="G270" s="94"/>
    </row>
    <row r="271" spans="5:7" x14ac:dyDescent="0.3">
      <c r="E271" s="94"/>
      <c r="F271" s="94"/>
      <c r="G271" s="94"/>
    </row>
    <row r="272" spans="5:7" x14ac:dyDescent="0.3">
      <c r="E272" s="94"/>
      <c r="F272" s="94"/>
      <c r="G272" s="94"/>
    </row>
    <row r="273" spans="5:7" x14ac:dyDescent="0.3">
      <c r="E273" s="94"/>
      <c r="F273" s="94"/>
      <c r="G273" s="94"/>
    </row>
    <row r="274" spans="5:7" x14ac:dyDescent="0.3">
      <c r="E274" s="94"/>
      <c r="F274" s="94"/>
      <c r="G274" s="94"/>
    </row>
    <row r="275" spans="5:7" x14ac:dyDescent="0.3">
      <c r="E275" s="94"/>
      <c r="F275" s="94"/>
      <c r="G275" s="94"/>
    </row>
    <row r="276" spans="5:7" x14ac:dyDescent="0.3">
      <c r="E276" s="94"/>
      <c r="F276" s="94"/>
      <c r="G276" s="94"/>
    </row>
    <row r="277" spans="5:7" x14ac:dyDescent="0.3">
      <c r="E277" s="94"/>
      <c r="F277" s="94"/>
      <c r="G277" s="94"/>
    </row>
    <row r="278" spans="5:7" x14ac:dyDescent="0.3">
      <c r="E278" s="94"/>
      <c r="F278" s="94"/>
      <c r="G278" s="94"/>
    </row>
    <row r="279" spans="5:7" x14ac:dyDescent="0.3">
      <c r="E279" s="94"/>
      <c r="F279" s="94"/>
      <c r="G279" s="94"/>
    </row>
    <row r="280" spans="5:7" x14ac:dyDescent="0.3">
      <c r="E280" s="94"/>
      <c r="F280" s="94"/>
      <c r="G280" s="94"/>
    </row>
    <row r="281" spans="5:7" x14ac:dyDescent="0.3">
      <c r="E281" s="94"/>
      <c r="F281" s="94"/>
      <c r="G281" s="94"/>
    </row>
    <row r="282" spans="5:7" x14ac:dyDescent="0.3">
      <c r="E282" s="94"/>
      <c r="F282" s="94"/>
      <c r="G282" s="94"/>
    </row>
    <row r="283" spans="5:7" x14ac:dyDescent="0.3">
      <c r="E283" s="94"/>
      <c r="F283" s="94"/>
      <c r="G283" s="94"/>
    </row>
    <row r="284" spans="5:7" x14ac:dyDescent="0.3">
      <c r="E284" s="94"/>
      <c r="F284" s="94"/>
      <c r="G284" s="94"/>
    </row>
    <row r="285" spans="5:7" x14ac:dyDescent="0.3">
      <c r="E285" s="94"/>
      <c r="F285" s="94"/>
      <c r="G285" s="94"/>
    </row>
    <row r="286" spans="5:7" x14ac:dyDescent="0.3">
      <c r="E286" s="94"/>
      <c r="F286" s="94"/>
      <c r="G286" s="94"/>
    </row>
    <row r="287" spans="5:7" x14ac:dyDescent="0.3">
      <c r="E287" s="94"/>
      <c r="F287" s="94"/>
      <c r="G287" s="94"/>
    </row>
    <row r="288" spans="5:7" x14ac:dyDescent="0.3">
      <c r="E288" s="94"/>
      <c r="F288" s="94"/>
      <c r="G288" s="94"/>
    </row>
    <row r="289" spans="5:7" x14ac:dyDescent="0.3">
      <c r="E289" s="94"/>
      <c r="F289" s="94"/>
      <c r="G289" s="94"/>
    </row>
    <row r="290" spans="5:7" x14ac:dyDescent="0.3">
      <c r="E290" s="94"/>
      <c r="F290" s="94"/>
      <c r="G290" s="94"/>
    </row>
    <row r="291" spans="5:7" x14ac:dyDescent="0.3">
      <c r="E291" s="94"/>
      <c r="F291" s="94"/>
      <c r="G291" s="94"/>
    </row>
    <row r="292" spans="5:7" x14ac:dyDescent="0.3">
      <c r="E292" s="94"/>
      <c r="F292" s="94"/>
      <c r="G292" s="94"/>
    </row>
    <row r="293" spans="5:7" x14ac:dyDescent="0.3">
      <c r="E293" s="94"/>
      <c r="F293" s="94"/>
      <c r="G293" s="94"/>
    </row>
    <row r="294" spans="5:7" x14ac:dyDescent="0.3">
      <c r="E294" s="94"/>
      <c r="F294" s="94"/>
      <c r="G294" s="94"/>
    </row>
    <row r="295" spans="5:7" x14ac:dyDescent="0.3">
      <c r="E295" s="94"/>
      <c r="F295" s="94"/>
      <c r="G295" s="94"/>
    </row>
    <row r="296" spans="5:7" x14ac:dyDescent="0.3">
      <c r="E296" s="94"/>
      <c r="F296" s="94"/>
      <c r="G296" s="94"/>
    </row>
    <row r="297" spans="5:7" x14ac:dyDescent="0.3">
      <c r="E297" s="94"/>
      <c r="F297" s="94"/>
      <c r="G297" s="94"/>
    </row>
    <row r="298" spans="5:7" x14ac:dyDescent="0.3">
      <c r="E298" s="94"/>
      <c r="F298" s="94"/>
      <c r="G298" s="94"/>
    </row>
    <row r="299" spans="5:7" x14ac:dyDescent="0.3">
      <c r="E299" s="94"/>
      <c r="F299" s="94"/>
      <c r="G299" s="94"/>
    </row>
    <row r="300" spans="5:7" x14ac:dyDescent="0.3">
      <c r="E300" s="94"/>
      <c r="F300" s="94"/>
      <c r="G300" s="94"/>
    </row>
    <row r="301" spans="5:7" x14ac:dyDescent="0.3">
      <c r="E301" s="94"/>
      <c r="F301" s="94"/>
      <c r="G301" s="94"/>
    </row>
    <row r="302" spans="5:7" x14ac:dyDescent="0.3">
      <c r="E302" s="94"/>
      <c r="F302" s="94"/>
      <c r="G302" s="94"/>
    </row>
    <row r="303" spans="5:7" x14ac:dyDescent="0.3">
      <c r="E303" s="94"/>
      <c r="F303" s="94"/>
      <c r="G303" s="94"/>
    </row>
    <row r="304" spans="5:7" x14ac:dyDescent="0.3">
      <c r="E304" s="94"/>
      <c r="F304" s="94"/>
      <c r="G304" s="94"/>
    </row>
    <row r="305" spans="5:7" x14ac:dyDescent="0.3">
      <c r="E305" s="94"/>
      <c r="F305" s="94"/>
      <c r="G305" s="94"/>
    </row>
    <row r="306" spans="5:7" x14ac:dyDescent="0.3">
      <c r="E306" s="94"/>
      <c r="F306" s="94"/>
      <c r="G306" s="94"/>
    </row>
    <row r="307" spans="5:7" x14ac:dyDescent="0.3">
      <c r="E307" s="94"/>
      <c r="F307" s="94"/>
      <c r="G307" s="94"/>
    </row>
    <row r="308" spans="5:7" x14ac:dyDescent="0.3">
      <c r="E308" s="94"/>
      <c r="F308" s="94"/>
      <c r="G308" s="94"/>
    </row>
    <row r="309" spans="5:7" x14ac:dyDescent="0.3">
      <c r="E309" s="94"/>
      <c r="F309" s="94"/>
      <c r="G309" s="94"/>
    </row>
    <row r="310" spans="5:7" x14ac:dyDescent="0.3">
      <c r="E310" s="94"/>
      <c r="F310" s="94"/>
      <c r="G310" s="94"/>
    </row>
    <row r="311" spans="5:7" x14ac:dyDescent="0.3">
      <c r="E311" s="94"/>
      <c r="F311" s="94"/>
      <c r="G311" s="94"/>
    </row>
    <row r="312" spans="5:7" x14ac:dyDescent="0.3">
      <c r="E312" s="94"/>
      <c r="F312" s="94"/>
      <c r="G312" s="94"/>
    </row>
    <row r="313" spans="5:7" x14ac:dyDescent="0.3">
      <c r="E313" s="94"/>
      <c r="F313" s="94"/>
      <c r="G313" s="94"/>
    </row>
    <row r="314" spans="5:7" x14ac:dyDescent="0.3">
      <c r="E314" s="94"/>
      <c r="F314" s="94"/>
      <c r="G314" s="94"/>
    </row>
    <row r="315" spans="5:7" x14ac:dyDescent="0.3">
      <c r="E315" s="94"/>
      <c r="F315" s="94"/>
      <c r="G315" s="94"/>
    </row>
    <row r="316" spans="5:7" x14ac:dyDescent="0.3">
      <c r="E316" s="94"/>
      <c r="F316" s="94"/>
      <c r="G316" s="94"/>
    </row>
    <row r="317" spans="5:7" x14ac:dyDescent="0.3">
      <c r="E317" s="94"/>
      <c r="F317" s="94"/>
      <c r="G317" s="94"/>
    </row>
    <row r="318" spans="5:7" x14ac:dyDescent="0.3">
      <c r="E318" s="94"/>
      <c r="F318" s="94"/>
      <c r="G318" s="94"/>
    </row>
    <row r="319" spans="5:7" x14ac:dyDescent="0.3">
      <c r="E319" s="94"/>
      <c r="F319" s="94"/>
      <c r="G319" s="94"/>
    </row>
    <row r="320" spans="5:7" x14ac:dyDescent="0.3">
      <c r="E320" s="94"/>
      <c r="F320" s="94"/>
      <c r="G320" s="94"/>
    </row>
    <row r="321" spans="5:7" x14ac:dyDescent="0.3">
      <c r="E321" s="94"/>
      <c r="F321" s="94"/>
      <c r="G321" s="94"/>
    </row>
    <row r="322" spans="5:7" x14ac:dyDescent="0.3">
      <c r="E322" s="94"/>
      <c r="F322" s="94"/>
      <c r="G322" s="94"/>
    </row>
    <row r="323" spans="5:7" x14ac:dyDescent="0.3">
      <c r="E323" s="94"/>
      <c r="F323" s="94"/>
      <c r="G323" s="94"/>
    </row>
    <row r="324" spans="5:7" x14ac:dyDescent="0.3">
      <c r="E324" s="94"/>
      <c r="F324" s="94"/>
      <c r="G324" s="94"/>
    </row>
    <row r="325" spans="5:7" x14ac:dyDescent="0.3">
      <c r="E325" s="94"/>
      <c r="F325" s="94"/>
      <c r="G325" s="94"/>
    </row>
    <row r="326" spans="5:7" x14ac:dyDescent="0.3">
      <c r="E326" s="94"/>
      <c r="F326" s="94"/>
      <c r="G326" s="94"/>
    </row>
    <row r="327" spans="5:7" x14ac:dyDescent="0.3">
      <c r="E327" s="94"/>
      <c r="F327" s="94"/>
      <c r="G327" s="94"/>
    </row>
    <row r="328" spans="5:7" x14ac:dyDescent="0.3">
      <c r="E328" s="94"/>
      <c r="F328" s="94"/>
      <c r="G328" s="94"/>
    </row>
    <row r="329" spans="5:7" x14ac:dyDescent="0.3">
      <c r="E329" s="94"/>
      <c r="F329" s="94"/>
      <c r="G329" s="94"/>
    </row>
    <row r="330" spans="5:7" x14ac:dyDescent="0.3">
      <c r="E330" s="94"/>
      <c r="F330" s="94"/>
      <c r="G330" s="94"/>
    </row>
    <row r="331" spans="5:7" x14ac:dyDescent="0.3">
      <c r="E331" s="94"/>
      <c r="F331" s="94"/>
      <c r="G331" s="94"/>
    </row>
    <row r="332" spans="5:7" x14ac:dyDescent="0.3">
      <c r="E332" s="94"/>
      <c r="F332" s="94"/>
      <c r="G332" s="94"/>
    </row>
    <row r="333" spans="5:7" x14ac:dyDescent="0.3">
      <c r="E333" s="94"/>
      <c r="F333" s="94"/>
      <c r="G333" s="94"/>
    </row>
    <row r="334" spans="5:7" x14ac:dyDescent="0.3">
      <c r="E334" s="94"/>
      <c r="F334" s="94"/>
      <c r="G334" s="94"/>
    </row>
    <row r="335" spans="5:7" x14ac:dyDescent="0.3">
      <c r="E335" s="94"/>
      <c r="F335" s="94"/>
      <c r="G335" s="94"/>
    </row>
    <row r="336" spans="5:7" x14ac:dyDescent="0.3">
      <c r="E336" s="94"/>
      <c r="F336" s="94"/>
      <c r="G336" s="94"/>
    </row>
    <row r="337" spans="5:7" x14ac:dyDescent="0.3">
      <c r="E337" s="94"/>
      <c r="F337" s="94"/>
      <c r="G337" s="94"/>
    </row>
    <row r="338" spans="5:7" x14ac:dyDescent="0.3">
      <c r="E338" s="94"/>
      <c r="F338" s="94"/>
      <c r="G338" s="94"/>
    </row>
    <row r="339" spans="5:7" x14ac:dyDescent="0.3">
      <c r="E339" s="94"/>
      <c r="F339" s="94"/>
      <c r="G339" s="94"/>
    </row>
    <row r="340" spans="5:7" x14ac:dyDescent="0.3">
      <c r="E340" s="94"/>
      <c r="F340" s="94"/>
      <c r="G340" s="94"/>
    </row>
    <row r="341" spans="5:7" x14ac:dyDescent="0.3">
      <c r="E341" s="94"/>
      <c r="F341" s="94"/>
      <c r="G341" s="94"/>
    </row>
    <row r="342" spans="5:7" x14ac:dyDescent="0.3">
      <c r="E342" s="94"/>
      <c r="F342" s="94"/>
      <c r="G342" s="94"/>
    </row>
    <row r="343" spans="5:7" x14ac:dyDescent="0.3">
      <c r="E343" s="94"/>
      <c r="F343" s="94"/>
      <c r="G343" s="94"/>
    </row>
    <row r="344" spans="5:7" x14ac:dyDescent="0.3">
      <c r="E344" s="94"/>
      <c r="F344" s="94"/>
      <c r="G344" s="94"/>
    </row>
    <row r="345" spans="5:7" x14ac:dyDescent="0.3">
      <c r="E345" s="94"/>
      <c r="F345" s="94"/>
      <c r="G345" s="94"/>
    </row>
    <row r="346" spans="5:7" x14ac:dyDescent="0.3">
      <c r="E346" s="94"/>
      <c r="F346" s="94"/>
      <c r="G346" s="94"/>
    </row>
    <row r="347" spans="5:7" x14ac:dyDescent="0.3">
      <c r="E347" s="94"/>
      <c r="F347" s="94"/>
      <c r="G347" s="94"/>
    </row>
    <row r="348" spans="5:7" x14ac:dyDescent="0.3">
      <c r="E348" s="94"/>
      <c r="F348" s="94"/>
      <c r="G348" s="94"/>
    </row>
    <row r="349" spans="5:7" x14ac:dyDescent="0.3">
      <c r="E349" s="94"/>
      <c r="F349" s="94"/>
      <c r="G349" s="94"/>
    </row>
    <row r="350" spans="5:7" x14ac:dyDescent="0.3">
      <c r="E350" s="94"/>
      <c r="F350" s="94"/>
      <c r="G350" s="94"/>
    </row>
    <row r="351" spans="5:7" x14ac:dyDescent="0.3">
      <c r="E351" s="94"/>
      <c r="F351" s="94"/>
      <c r="G351" s="94"/>
    </row>
    <row r="352" spans="5:7" x14ac:dyDescent="0.3">
      <c r="E352" s="94"/>
      <c r="F352" s="94"/>
      <c r="G352" s="94"/>
    </row>
    <row r="353" spans="5:7" x14ac:dyDescent="0.3">
      <c r="E353" s="94"/>
      <c r="F353" s="94"/>
      <c r="G353" s="94"/>
    </row>
    <row r="354" spans="5:7" x14ac:dyDescent="0.3">
      <c r="E354" s="94"/>
      <c r="F354" s="94"/>
      <c r="G354" s="94"/>
    </row>
    <row r="355" spans="5:7" x14ac:dyDescent="0.3">
      <c r="E355" s="94"/>
      <c r="F355" s="94"/>
      <c r="G355" s="94"/>
    </row>
    <row r="356" spans="5:7" x14ac:dyDescent="0.3">
      <c r="E356" s="94"/>
      <c r="F356" s="94"/>
      <c r="G356" s="94"/>
    </row>
    <row r="357" spans="5:7" x14ac:dyDescent="0.3">
      <c r="E357" s="94"/>
      <c r="F357" s="94"/>
      <c r="G357" s="94"/>
    </row>
    <row r="358" spans="5:7" x14ac:dyDescent="0.3">
      <c r="E358" s="94"/>
      <c r="F358" s="94"/>
      <c r="G358" s="94"/>
    </row>
    <row r="359" spans="5:7" x14ac:dyDescent="0.3">
      <c r="E359" s="94"/>
      <c r="F359" s="94"/>
      <c r="G359" s="94"/>
    </row>
    <row r="360" spans="5:7" x14ac:dyDescent="0.3">
      <c r="E360" s="94"/>
      <c r="F360" s="94"/>
      <c r="G360" s="94"/>
    </row>
    <row r="361" spans="5:7" x14ac:dyDescent="0.3">
      <c r="E361" s="94"/>
      <c r="F361" s="94"/>
      <c r="G361" s="94"/>
    </row>
    <row r="362" spans="5:7" x14ac:dyDescent="0.3">
      <c r="E362" s="94"/>
      <c r="F362" s="94"/>
      <c r="G362" s="94"/>
    </row>
    <row r="363" spans="5:7" x14ac:dyDescent="0.3">
      <c r="E363" s="94"/>
      <c r="F363" s="94"/>
      <c r="G363" s="94"/>
    </row>
    <row r="364" spans="5:7" x14ac:dyDescent="0.3">
      <c r="E364" s="94"/>
      <c r="F364" s="94"/>
      <c r="G364" s="94"/>
    </row>
    <row r="365" spans="5:7" x14ac:dyDescent="0.3">
      <c r="E365" s="94"/>
      <c r="F365" s="94"/>
      <c r="G365" s="94"/>
    </row>
    <row r="366" spans="5:7" x14ac:dyDescent="0.3">
      <c r="E366" s="94"/>
      <c r="F366" s="94"/>
      <c r="G366" s="94"/>
    </row>
    <row r="367" spans="5:7" x14ac:dyDescent="0.3">
      <c r="E367" s="94"/>
      <c r="F367" s="94"/>
      <c r="G367" s="94"/>
    </row>
    <row r="368" spans="5:7" x14ac:dyDescent="0.3">
      <c r="E368" s="94"/>
      <c r="F368" s="94"/>
      <c r="G368" s="94"/>
    </row>
    <row r="369" spans="5:7" x14ac:dyDescent="0.3">
      <c r="E369" s="94"/>
      <c r="F369" s="94"/>
      <c r="G369" s="94"/>
    </row>
    <row r="370" spans="5:7" x14ac:dyDescent="0.3">
      <c r="E370" s="94"/>
      <c r="F370" s="94"/>
      <c r="G370" s="94"/>
    </row>
    <row r="371" spans="5:7" x14ac:dyDescent="0.3">
      <c r="E371" s="94"/>
      <c r="F371" s="94"/>
      <c r="G371" s="94"/>
    </row>
    <row r="372" spans="5:7" x14ac:dyDescent="0.3">
      <c r="E372" s="94"/>
      <c r="F372" s="94"/>
      <c r="G372" s="94"/>
    </row>
    <row r="373" spans="5:7" x14ac:dyDescent="0.3">
      <c r="E373" s="94"/>
      <c r="F373" s="94"/>
      <c r="G373" s="94"/>
    </row>
    <row r="374" spans="5:7" x14ac:dyDescent="0.3">
      <c r="E374" s="94"/>
      <c r="F374" s="94"/>
      <c r="G374" s="94"/>
    </row>
    <row r="375" spans="5:7" x14ac:dyDescent="0.3">
      <c r="E375" s="94"/>
      <c r="F375" s="94"/>
      <c r="G375" s="94"/>
    </row>
    <row r="376" spans="5:7" x14ac:dyDescent="0.3">
      <c r="E376" s="94"/>
      <c r="F376" s="94"/>
      <c r="G376" s="94"/>
    </row>
    <row r="377" spans="5:7" x14ac:dyDescent="0.3">
      <c r="E377" s="94"/>
      <c r="F377" s="94"/>
      <c r="G377" s="94"/>
    </row>
    <row r="378" spans="5:7" x14ac:dyDescent="0.3">
      <c r="E378" s="94"/>
      <c r="F378" s="94"/>
      <c r="G378" s="94"/>
    </row>
    <row r="379" spans="5:7" x14ac:dyDescent="0.3">
      <c r="E379" s="94"/>
      <c r="F379" s="94"/>
      <c r="G379" s="94"/>
    </row>
    <row r="380" spans="5:7" x14ac:dyDescent="0.3">
      <c r="E380" s="94"/>
      <c r="F380" s="94"/>
      <c r="G380" s="94"/>
    </row>
    <row r="381" spans="5:7" x14ac:dyDescent="0.3">
      <c r="E381" s="94"/>
      <c r="F381" s="94"/>
      <c r="G381" s="94"/>
    </row>
    <row r="382" spans="5:7" x14ac:dyDescent="0.3">
      <c r="E382" s="94"/>
      <c r="F382" s="94"/>
      <c r="G382" s="94"/>
    </row>
    <row r="383" spans="5:7" x14ac:dyDescent="0.3">
      <c r="E383" s="94"/>
      <c r="F383" s="94"/>
      <c r="G383" s="94"/>
    </row>
    <row r="384" spans="5:7" x14ac:dyDescent="0.3">
      <c r="E384" s="94"/>
      <c r="F384" s="94"/>
      <c r="G384" s="94"/>
    </row>
    <row r="385" spans="5:7" x14ac:dyDescent="0.3">
      <c r="E385" s="94"/>
      <c r="F385" s="94"/>
      <c r="G385" s="94"/>
    </row>
    <row r="386" spans="5:7" x14ac:dyDescent="0.3">
      <c r="E386" s="94"/>
      <c r="F386" s="94"/>
      <c r="G386" s="94"/>
    </row>
    <row r="387" spans="5:7" x14ac:dyDescent="0.3">
      <c r="E387" s="94"/>
      <c r="F387" s="94"/>
      <c r="G387" s="94"/>
    </row>
    <row r="388" spans="5:7" x14ac:dyDescent="0.3">
      <c r="E388" s="94"/>
      <c r="F388" s="94"/>
      <c r="G388" s="94"/>
    </row>
    <row r="389" spans="5:7" x14ac:dyDescent="0.3">
      <c r="E389" s="94"/>
      <c r="F389" s="94"/>
      <c r="G389" s="94"/>
    </row>
    <row r="390" spans="5:7" x14ac:dyDescent="0.3">
      <c r="E390" s="94"/>
      <c r="F390" s="94"/>
      <c r="G390" s="94"/>
    </row>
    <row r="391" spans="5:7" x14ac:dyDescent="0.3">
      <c r="E391" s="94"/>
      <c r="F391" s="94"/>
      <c r="G391" s="94"/>
    </row>
    <row r="392" spans="5:7" x14ac:dyDescent="0.3">
      <c r="E392" s="94"/>
      <c r="F392" s="94"/>
      <c r="G392" s="94"/>
    </row>
    <row r="393" spans="5:7" x14ac:dyDescent="0.3">
      <c r="E393" s="94"/>
      <c r="F393" s="94"/>
      <c r="G393" s="94"/>
    </row>
    <row r="394" spans="5:7" x14ac:dyDescent="0.3">
      <c r="E394" s="94"/>
      <c r="F394" s="94"/>
      <c r="G394" s="94"/>
    </row>
    <row r="395" spans="5:7" x14ac:dyDescent="0.3">
      <c r="E395" s="94"/>
      <c r="F395" s="94"/>
      <c r="G395" s="94"/>
    </row>
    <row r="396" spans="5:7" x14ac:dyDescent="0.3">
      <c r="E396" s="94"/>
      <c r="F396" s="94"/>
      <c r="G396" s="94"/>
    </row>
    <row r="397" spans="5:7" x14ac:dyDescent="0.3">
      <c r="E397" s="94"/>
      <c r="F397" s="94"/>
      <c r="G397" s="94"/>
    </row>
    <row r="398" spans="5:7" x14ac:dyDescent="0.3">
      <c r="E398" s="94"/>
      <c r="F398" s="94"/>
      <c r="G398" s="94"/>
    </row>
    <row r="399" spans="5:7" x14ac:dyDescent="0.3">
      <c r="E399" s="94"/>
      <c r="F399" s="94"/>
      <c r="G399" s="94"/>
    </row>
    <row r="400" spans="5:7" x14ac:dyDescent="0.3">
      <c r="E400" s="94"/>
      <c r="F400" s="94"/>
      <c r="G400" s="94"/>
    </row>
    <row r="401" spans="5:7" x14ac:dyDescent="0.3">
      <c r="E401" s="94"/>
      <c r="F401" s="94"/>
      <c r="G401" s="94"/>
    </row>
    <row r="402" spans="5:7" x14ac:dyDescent="0.3">
      <c r="E402" s="94"/>
      <c r="F402" s="94"/>
      <c r="G402" s="94"/>
    </row>
    <row r="403" spans="5:7" x14ac:dyDescent="0.3">
      <c r="E403" s="94"/>
      <c r="F403" s="94"/>
      <c r="G403" s="94"/>
    </row>
    <row r="404" spans="5:7" x14ac:dyDescent="0.3">
      <c r="E404" s="94"/>
      <c r="F404" s="94"/>
      <c r="G404" s="94"/>
    </row>
    <row r="405" spans="5:7" x14ac:dyDescent="0.3">
      <c r="E405" s="94"/>
      <c r="F405" s="94"/>
      <c r="G405" s="94"/>
    </row>
    <row r="406" spans="5:7" x14ac:dyDescent="0.3">
      <c r="E406" s="94"/>
      <c r="F406" s="94"/>
      <c r="G406" s="94"/>
    </row>
    <row r="407" spans="5:7" x14ac:dyDescent="0.3">
      <c r="E407" s="94"/>
      <c r="F407" s="94"/>
      <c r="G407" s="94"/>
    </row>
    <row r="408" spans="5:7" x14ac:dyDescent="0.3">
      <c r="E408" s="94"/>
      <c r="F408" s="94"/>
      <c r="G408" s="94"/>
    </row>
    <row r="409" spans="5:7" x14ac:dyDescent="0.3">
      <c r="E409" s="94"/>
      <c r="F409" s="94"/>
      <c r="G409" s="94"/>
    </row>
    <row r="410" spans="5:7" x14ac:dyDescent="0.3">
      <c r="E410" s="94"/>
      <c r="F410" s="94"/>
      <c r="G410" s="94"/>
    </row>
    <row r="411" spans="5:7" x14ac:dyDescent="0.3">
      <c r="E411" s="94"/>
      <c r="F411" s="94"/>
      <c r="G411" s="94"/>
    </row>
    <row r="412" spans="5:7" x14ac:dyDescent="0.3">
      <c r="E412" s="94"/>
      <c r="F412" s="94"/>
      <c r="G412" s="94"/>
    </row>
    <row r="413" spans="5:7" x14ac:dyDescent="0.3">
      <c r="E413" s="94"/>
      <c r="F413" s="94"/>
      <c r="G413" s="94"/>
    </row>
    <row r="414" spans="5:7" x14ac:dyDescent="0.3">
      <c r="E414" s="94"/>
      <c r="F414" s="94"/>
      <c r="G414" s="94"/>
    </row>
    <row r="415" spans="5:7" x14ac:dyDescent="0.3">
      <c r="E415" s="94"/>
      <c r="F415" s="94"/>
      <c r="G415" s="94"/>
    </row>
    <row r="416" spans="5:7" x14ac:dyDescent="0.3">
      <c r="E416" s="94"/>
      <c r="F416" s="94"/>
      <c r="G416" s="94"/>
    </row>
    <row r="417" spans="5:7" x14ac:dyDescent="0.3">
      <c r="E417" s="94"/>
      <c r="F417" s="94"/>
      <c r="G417" s="94"/>
    </row>
    <row r="418" spans="5:7" x14ac:dyDescent="0.3">
      <c r="E418" s="94"/>
      <c r="F418" s="94"/>
      <c r="G418" s="94"/>
    </row>
    <row r="419" spans="5:7" x14ac:dyDescent="0.3">
      <c r="E419" s="94"/>
      <c r="F419" s="94"/>
      <c r="G419" s="94"/>
    </row>
    <row r="420" spans="5:7" x14ac:dyDescent="0.3">
      <c r="E420" s="94"/>
      <c r="F420" s="94"/>
      <c r="G420" s="94"/>
    </row>
    <row r="421" spans="5:7" x14ac:dyDescent="0.3">
      <c r="E421" s="94"/>
      <c r="F421" s="94"/>
      <c r="G421" s="94"/>
    </row>
    <row r="422" spans="5:7" x14ac:dyDescent="0.3">
      <c r="E422" s="94"/>
      <c r="F422" s="94"/>
      <c r="G422" s="94"/>
    </row>
    <row r="423" spans="5:7" x14ac:dyDescent="0.3">
      <c r="E423" s="94"/>
      <c r="F423" s="94"/>
      <c r="G423" s="94"/>
    </row>
    <row r="424" spans="5:7" x14ac:dyDescent="0.3">
      <c r="E424" s="94"/>
      <c r="F424" s="94"/>
      <c r="G424" s="94"/>
    </row>
    <row r="425" spans="5:7" x14ac:dyDescent="0.3">
      <c r="E425" s="94"/>
      <c r="F425" s="94"/>
      <c r="G425" s="94"/>
    </row>
    <row r="426" spans="5:7" x14ac:dyDescent="0.3">
      <c r="E426" s="94"/>
      <c r="F426" s="94"/>
      <c r="G426" s="94"/>
    </row>
    <row r="427" spans="5:7" x14ac:dyDescent="0.3">
      <c r="E427" s="94"/>
      <c r="F427" s="94"/>
      <c r="G427" s="94"/>
    </row>
    <row r="428" spans="5:7" x14ac:dyDescent="0.3">
      <c r="E428" s="94"/>
      <c r="F428" s="94"/>
      <c r="G428" s="94"/>
    </row>
    <row r="429" spans="5:7" x14ac:dyDescent="0.3">
      <c r="E429" s="94"/>
      <c r="F429" s="94"/>
      <c r="G429" s="94"/>
    </row>
    <row r="430" spans="5:7" x14ac:dyDescent="0.3">
      <c r="E430" s="94"/>
      <c r="F430" s="94"/>
      <c r="G430" s="94"/>
    </row>
    <row r="431" spans="5:7" x14ac:dyDescent="0.3">
      <c r="E431" s="94"/>
      <c r="F431" s="94"/>
      <c r="G431" s="94"/>
    </row>
    <row r="432" spans="5:7" x14ac:dyDescent="0.3">
      <c r="E432" s="94"/>
      <c r="F432" s="94"/>
      <c r="G432" s="94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D258-87C5-45DC-879F-7EB76B440381}">
  <dimension ref="A1:AN433"/>
  <sheetViews>
    <sheetView workbookViewId="0">
      <selection sqref="A1:G22"/>
    </sheetView>
  </sheetViews>
  <sheetFormatPr defaultRowHeight="14.4" x14ac:dyDescent="0.3"/>
  <cols>
    <col min="1" max="1" width="14.77734375" bestFit="1" customWidth="1"/>
    <col min="5" max="7" width="9.6640625" bestFit="1" customWidth="1"/>
  </cols>
  <sheetData>
    <row r="1" spans="1:7" x14ac:dyDescent="0.3">
      <c r="A1" t="str">
        <f>'Capital Structure'!A1</f>
        <v>All Final values in</v>
      </c>
      <c r="B1" s="88" t="str">
        <f>'Capital Structure'!B1</f>
        <v>Millions</v>
      </c>
      <c r="E1" s="177" t="s">
        <v>138</v>
      </c>
      <c r="F1" s="178"/>
      <c r="G1" s="178"/>
    </row>
    <row r="2" spans="1:7" x14ac:dyDescent="0.3">
      <c r="E2" s="118">
        <v>1</v>
      </c>
      <c r="F2" s="118">
        <v>2</v>
      </c>
      <c r="G2" s="118">
        <v>3</v>
      </c>
    </row>
    <row r="3" spans="1:7" x14ac:dyDescent="0.3">
      <c r="E3" s="92">
        <f>EOMONTH(Assumptions!G3,11)</f>
        <v>44286</v>
      </c>
      <c r="F3" s="92">
        <f>EOMONTH(E3,12)</f>
        <v>44651</v>
      </c>
      <c r="G3" s="92">
        <f>EOMONTH(F3,12)</f>
        <v>45016</v>
      </c>
    </row>
    <row r="4" spans="1:7" x14ac:dyDescent="0.3">
      <c r="A4" s="90" t="s">
        <v>135</v>
      </c>
      <c r="E4" s="94"/>
      <c r="F4" s="94"/>
      <c r="G4" s="94"/>
    </row>
    <row r="5" spans="1:7" x14ac:dyDescent="0.3">
      <c r="A5" s="83" t="s">
        <v>81</v>
      </c>
      <c r="E5" s="94"/>
      <c r="F5" s="94"/>
      <c r="G5" s="94"/>
    </row>
    <row r="6" spans="1:7" x14ac:dyDescent="0.3">
      <c r="A6" t="str">
        <f>Assumptions!A89</f>
        <v>Alcoholic Beverages</v>
      </c>
      <c r="E6" s="94">
        <f>SUMIF('Monthly P&amp;L'!$E$4:$AN$4,'Working Capital'!E$3,'Monthly P&amp;L'!$E12:$AN12)/30*Assumptions!$G89</f>
        <v>0.27922225506679899</v>
      </c>
      <c r="F6" s="94">
        <f>SUMIF('Monthly P&amp;L'!$E$4:$AN$4,'Working Capital'!F$3,'Monthly P&amp;L'!$E12:$AN12)/30*Assumptions!$G89</f>
        <v>0.41534533029475884</v>
      </c>
      <c r="G6" s="94">
        <f>SUMIF('Monthly P&amp;L'!$E$4:$AN$4,'Working Capital'!G$3,'Monthly P&amp;L'!$E12:$AN12)/30*Assumptions!$G89</f>
        <v>0.57836824648853324</v>
      </c>
    </row>
    <row r="7" spans="1:7" x14ac:dyDescent="0.3">
      <c r="A7" t="str">
        <f>Assumptions!A90</f>
        <v>Non-Alcoholic Beverages</v>
      </c>
      <c r="E7" s="94">
        <f>SUMIF('Monthly P&amp;L'!$E$4:$AN$4,'Working Capital'!E$3,'Monthly P&amp;L'!$E13:$AN13)/30*Assumptions!$G90</f>
        <v>7.7393948108251051E-2</v>
      </c>
      <c r="F7" s="94">
        <f>SUMIF('Monthly P&amp;L'!$E$4:$AN$4,'Working Capital'!F$3,'Monthly P&amp;L'!$E13:$AN13)/30*Assumptions!$G90</f>
        <v>0.11277936186745524</v>
      </c>
      <c r="G7" s="94">
        <f>SUMIF('Monthly P&amp;L'!$E$4:$AN$4,'Working Capital'!G$3,'Monthly P&amp;L'!$E13:$AN13)/30*Assumptions!$G90</f>
        <v>0.15584251803813612</v>
      </c>
    </row>
    <row r="8" spans="1:7" x14ac:dyDescent="0.3">
      <c r="A8" t="str">
        <f>Assumptions!A91</f>
        <v>Food</v>
      </c>
      <c r="E8" s="94">
        <f>SUMIF('Monthly P&amp;L'!$E$4:$AN$4,'Working Capital'!E$3,'Monthly P&amp;L'!$E14:$AN14)/30*Assumptions!$G91</f>
        <v>9.2636727984097986E-2</v>
      </c>
      <c r="F8" s="94">
        <f>SUMIF('Monthly P&amp;L'!$E$4:$AN$4,'Working Capital'!F$3,'Monthly P&amp;L'!$E14:$AN14)/30*Assumptions!$G91</f>
        <v>0.13407216443376374</v>
      </c>
      <c r="G8" s="94">
        <f>SUMIF('Monthly P&amp;L'!$E$4:$AN$4,'Working Capital'!G$3,'Monthly P&amp;L'!$E14:$AN14)/30*Assumptions!$G91</f>
        <v>0.18488064754767011</v>
      </c>
    </row>
    <row r="9" spans="1:7" ht="15" thickBot="1" x14ac:dyDescent="0.35">
      <c r="A9" s="109" t="s">
        <v>137</v>
      </c>
      <c r="B9" s="110"/>
      <c r="C9" s="110"/>
      <c r="D9" s="110"/>
      <c r="E9" s="111">
        <f>SUM(E6:E8)</f>
        <v>0.44925293115914805</v>
      </c>
      <c r="F9" s="111">
        <f t="shared" ref="F9:G9" si="0">SUM(F6:F8)</f>
        <v>0.66219685659597771</v>
      </c>
      <c r="G9" s="111">
        <f t="shared" si="0"/>
        <v>0.91909141207433942</v>
      </c>
    </row>
    <row r="10" spans="1:7" ht="15" thickTop="1" x14ac:dyDescent="0.3">
      <c r="E10" s="94"/>
      <c r="F10" s="94"/>
      <c r="G10" s="94"/>
    </row>
    <row r="11" spans="1:7" x14ac:dyDescent="0.3">
      <c r="A11" s="90" t="s">
        <v>136</v>
      </c>
      <c r="E11" s="94"/>
      <c r="F11" s="94"/>
      <c r="G11" s="94"/>
    </row>
    <row r="12" spans="1:7" x14ac:dyDescent="0.3">
      <c r="A12" t="str">
        <f>Assumptions!A93</f>
        <v>Creditor For Expenses</v>
      </c>
      <c r="E12" s="94">
        <f>SUMIF('Monthly P&amp;L'!$E$4:$AN$4,'Working Capital'!E$3,'Monthly P&amp;L'!$E$29:$AN$29)/30*Assumptions!$G$93</f>
        <v>1.0457530855020689</v>
      </c>
      <c r="F12" s="94">
        <f>SUMIF('Monthly P&amp;L'!$E$4:$AN$4,'Working Capital'!F$3,'Monthly P&amp;L'!$E$29:$AN$29)/30*Assumptions!$G$93</f>
        <v>1.3338152849038556</v>
      </c>
      <c r="G12" s="94">
        <f>SUMIF('Monthly P&amp;L'!$E$4:$AN$4,'Working Capital'!G$3,'Monthly P&amp;L'!$E$29:$AN$29)/30*Assumptions!$G$93</f>
        <v>1.678850098557974</v>
      </c>
    </row>
    <row r="13" spans="1:7" x14ac:dyDescent="0.3">
      <c r="A13" t="str">
        <f>Assumptions!A92</f>
        <v>Creditor For Raw material</v>
      </c>
      <c r="E13" s="94"/>
      <c r="F13" s="94"/>
      <c r="G13" s="94"/>
    </row>
    <row r="14" spans="1:7" x14ac:dyDescent="0.3">
      <c r="A14" s="119" t="s">
        <v>11</v>
      </c>
      <c r="E14" s="94">
        <f>SUMIF('Monthly P&amp;L'!$E$4:$AN$4,'Working Capital'!E$3,'Monthly P&amp;L'!$E12:$AN12)/30*Assumptions!$G$92</f>
        <v>0.27922225506679899</v>
      </c>
      <c r="F14" s="94">
        <f>SUMIF('Monthly P&amp;L'!$E$4:$AN$4,'Working Capital'!F$3,'Monthly P&amp;L'!$E12:$AN12)/30*Assumptions!$G$92</f>
        <v>0.41534533029475884</v>
      </c>
      <c r="G14" s="94">
        <f>SUMIF('Monthly P&amp;L'!$E$4:$AN$4,'Working Capital'!G$3,'Monthly P&amp;L'!$E12:$AN12)/30*Assumptions!$G$92</f>
        <v>0.57836824648853324</v>
      </c>
    </row>
    <row r="15" spans="1:7" x14ac:dyDescent="0.3">
      <c r="A15" s="119" t="s">
        <v>82</v>
      </c>
      <c r="E15" s="94">
        <f>SUMIF('Monthly P&amp;L'!$E$4:$AN$4,'Working Capital'!E$3,'Monthly P&amp;L'!$E13:$AN13)/30*Assumptions!$G$92</f>
        <v>0.1547878962165021</v>
      </c>
      <c r="F15" s="94">
        <f>SUMIF('Monthly P&amp;L'!$E$4:$AN$4,'Working Capital'!F$3,'Monthly P&amp;L'!$E13:$AN13)/30*Assumptions!$G$92</f>
        <v>0.22555872373491048</v>
      </c>
      <c r="G15" s="94">
        <f>SUMIF('Monthly P&amp;L'!$E$4:$AN$4,'Working Capital'!G$3,'Monthly P&amp;L'!$E13:$AN13)/30*Assumptions!$G$92</f>
        <v>0.31168503607627224</v>
      </c>
    </row>
    <row r="16" spans="1:7" x14ac:dyDescent="0.3">
      <c r="A16" s="119" t="s">
        <v>13</v>
      </c>
      <c r="E16" s="94">
        <f>SUMIF('Monthly P&amp;L'!$E$4:$AN$4,'Working Capital'!E$3,'Monthly P&amp;L'!$E14:$AN14)/30*Assumptions!$G$92</f>
        <v>0.55582036790458789</v>
      </c>
      <c r="F16" s="94">
        <f>SUMIF('Monthly P&amp;L'!$E$4:$AN$4,'Working Capital'!F$3,'Monthly P&amp;L'!$E14:$AN14)/30*Assumptions!$G$92</f>
        <v>0.80443298660258244</v>
      </c>
      <c r="G16" s="94">
        <f>SUMIF('Monthly P&amp;L'!$E$4:$AN$4,'Working Capital'!G$3,'Monthly P&amp;L'!$E14:$AN14)/30*Assumptions!$G$92</f>
        <v>1.1092838852860207</v>
      </c>
    </row>
    <row r="17" spans="1:40" ht="15" thickBot="1" x14ac:dyDescent="0.35">
      <c r="A17" s="109" t="s">
        <v>137</v>
      </c>
      <c r="B17" s="110"/>
      <c r="C17" s="110"/>
      <c r="D17" s="110"/>
      <c r="E17" s="111">
        <f>SUM(E12:E16)</f>
        <v>2.035583604689958</v>
      </c>
      <c r="F17" s="111">
        <f t="shared" ref="F17:G17" si="1">SUM(F12:F16)</f>
        <v>2.7791523255361077</v>
      </c>
      <c r="G17" s="111">
        <f t="shared" si="1"/>
        <v>3.6781872664088002</v>
      </c>
    </row>
    <row r="18" spans="1:40" ht="15" thickTop="1" x14ac:dyDescent="0.3">
      <c r="E18" s="94"/>
      <c r="F18" s="94"/>
      <c r="G18" s="94"/>
    </row>
    <row r="19" spans="1:40" x14ac:dyDescent="0.3">
      <c r="A19" s="83" t="s">
        <v>138</v>
      </c>
      <c r="E19" s="94">
        <f>E9-E17</f>
        <v>-1.58633067353081</v>
      </c>
      <c r="F19" s="94">
        <f t="shared" ref="F19:G19" si="2">F9-F17</f>
        <v>-2.1169554689401302</v>
      </c>
      <c r="G19" s="94">
        <f t="shared" si="2"/>
        <v>-2.7590958543344608</v>
      </c>
    </row>
    <row r="20" spans="1:40" x14ac:dyDescent="0.3">
      <c r="A20" s="83" t="s">
        <v>139</v>
      </c>
      <c r="E20" s="94">
        <f>D19-E19</f>
        <v>1.58633067353081</v>
      </c>
      <c r="F20" s="94">
        <f t="shared" ref="F20:G20" si="3">E19-F19</f>
        <v>0.53062479540932017</v>
      </c>
      <c r="G20" s="94">
        <f t="shared" si="3"/>
        <v>0.6421403853943306</v>
      </c>
    </row>
    <row r="21" spans="1:40" x14ac:dyDescent="0.3">
      <c r="E21" s="94"/>
      <c r="F21" s="94"/>
      <c r="G21" s="94"/>
    </row>
    <row r="22" spans="1:40" s="102" customFormat="1" x14ac:dyDescent="0.3">
      <c r="A22" s="102" t="s">
        <v>115</v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</row>
    <row r="23" spans="1:40" x14ac:dyDescent="0.3">
      <c r="E23" s="94"/>
      <c r="F23" s="94"/>
      <c r="G23" s="94"/>
    </row>
    <row r="24" spans="1:40" x14ac:dyDescent="0.3">
      <c r="E24" s="94"/>
      <c r="F24" s="94"/>
      <c r="G24" s="94"/>
    </row>
    <row r="25" spans="1:40" x14ac:dyDescent="0.3">
      <c r="E25" s="94"/>
      <c r="F25" s="94"/>
      <c r="G25" s="94"/>
    </row>
    <row r="26" spans="1:40" x14ac:dyDescent="0.3">
      <c r="E26" s="94"/>
      <c r="F26" s="94"/>
      <c r="G26" s="94"/>
    </row>
    <row r="27" spans="1:40" x14ac:dyDescent="0.3">
      <c r="E27" s="94"/>
      <c r="F27" s="94"/>
      <c r="G27" s="94"/>
    </row>
    <row r="28" spans="1:40" x14ac:dyDescent="0.3">
      <c r="E28" s="94"/>
      <c r="F28" s="94"/>
      <c r="G28" s="94"/>
    </row>
    <row r="29" spans="1:40" x14ac:dyDescent="0.3">
      <c r="E29" s="94"/>
      <c r="F29" s="94"/>
      <c r="G29" s="94"/>
    </row>
    <row r="30" spans="1:40" x14ac:dyDescent="0.3">
      <c r="E30" s="94"/>
      <c r="F30" s="94"/>
      <c r="G30" s="94"/>
    </row>
    <row r="31" spans="1:40" x14ac:dyDescent="0.3">
      <c r="E31" s="94"/>
      <c r="F31" s="94"/>
      <c r="G31" s="94"/>
    </row>
    <row r="32" spans="1:40" x14ac:dyDescent="0.3">
      <c r="E32" s="94"/>
      <c r="F32" s="94"/>
      <c r="G32" s="94"/>
    </row>
    <row r="33" spans="5:7" x14ac:dyDescent="0.3">
      <c r="E33" s="94"/>
      <c r="F33" s="94"/>
      <c r="G33" s="94"/>
    </row>
    <row r="34" spans="5:7" x14ac:dyDescent="0.3">
      <c r="E34" s="94"/>
      <c r="F34" s="94"/>
      <c r="G34" s="94"/>
    </row>
    <row r="35" spans="5:7" x14ac:dyDescent="0.3">
      <c r="E35" s="94"/>
      <c r="F35" s="94"/>
      <c r="G35" s="94"/>
    </row>
    <row r="36" spans="5:7" x14ac:dyDescent="0.3">
      <c r="E36" s="94"/>
      <c r="F36" s="94"/>
      <c r="G36" s="94"/>
    </row>
    <row r="37" spans="5:7" x14ac:dyDescent="0.3">
      <c r="E37" s="94"/>
      <c r="F37" s="94"/>
      <c r="G37" s="94"/>
    </row>
    <row r="38" spans="5:7" x14ac:dyDescent="0.3">
      <c r="E38" s="94"/>
      <c r="F38" s="94"/>
      <c r="G38" s="94"/>
    </row>
    <row r="39" spans="5:7" x14ac:dyDescent="0.3">
      <c r="E39" s="94"/>
      <c r="F39" s="94"/>
      <c r="G39" s="94"/>
    </row>
    <row r="40" spans="5:7" x14ac:dyDescent="0.3">
      <c r="E40" s="94"/>
      <c r="F40" s="94"/>
      <c r="G40" s="94"/>
    </row>
    <row r="41" spans="5:7" x14ac:dyDescent="0.3">
      <c r="E41" s="94"/>
      <c r="F41" s="94"/>
      <c r="G41" s="94"/>
    </row>
    <row r="42" spans="5:7" x14ac:dyDescent="0.3">
      <c r="E42" s="94"/>
      <c r="F42" s="94"/>
      <c r="G42" s="94"/>
    </row>
    <row r="43" spans="5:7" x14ac:dyDescent="0.3">
      <c r="E43" s="94"/>
      <c r="F43" s="94"/>
      <c r="G43" s="94"/>
    </row>
    <row r="44" spans="5:7" x14ac:dyDescent="0.3">
      <c r="E44" s="94"/>
      <c r="F44" s="94"/>
      <c r="G44" s="94"/>
    </row>
    <row r="45" spans="5:7" x14ac:dyDescent="0.3">
      <c r="E45" s="94"/>
      <c r="F45" s="94"/>
      <c r="G45" s="94"/>
    </row>
    <row r="46" spans="5:7" x14ac:dyDescent="0.3">
      <c r="E46" s="94"/>
      <c r="F46" s="94"/>
      <c r="G46" s="94"/>
    </row>
    <row r="47" spans="5:7" x14ac:dyDescent="0.3">
      <c r="E47" s="94"/>
      <c r="F47" s="94"/>
      <c r="G47" s="94"/>
    </row>
    <row r="48" spans="5:7" x14ac:dyDescent="0.3">
      <c r="E48" s="94"/>
      <c r="F48" s="94"/>
      <c r="G48" s="94"/>
    </row>
    <row r="49" spans="5:7" x14ac:dyDescent="0.3">
      <c r="E49" s="94"/>
      <c r="F49" s="94"/>
      <c r="G49" s="94"/>
    </row>
    <row r="50" spans="5:7" x14ac:dyDescent="0.3">
      <c r="E50" s="94"/>
      <c r="F50" s="94"/>
      <c r="G50" s="94"/>
    </row>
    <row r="51" spans="5:7" x14ac:dyDescent="0.3">
      <c r="E51" s="94"/>
      <c r="F51" s="94"/>
      <c r="G51" s="94"/>
    </row>
    <row r="52" spans="5:7" x14ac:dyDescent="0.3">
      <c r="E52" s="94"/>
      <c r="F52" s="94"/>
      <c r="G52" s="94"/>
    </row>
    <row r="53" spans="5:7" x14ac:dyDescent="0.3">
      <c r="E53" s="94"/>
      <c r="F53" s="94"/>
      <c r="G53" s="94"/>
    </row>
    <row r="54" spans="5:7" x14ac:dyDescent="0.3">
      <c r="E54" s="94"/>
      <c r="F54" s="94"/>
      <c r="G54" s="94"/>
    </row>
    <row r="55" spans="5:7" x14ac:dyDescent="0.3">
      <c r="E55" s="94"/>
      <c r="F55" s="94"/>
      <c r="G55" s="94"/>
    </row>
    <row r="56" spans="5:7" x14ac:dyDescent="0.3">
      <c r="E56" s="94"/>
      <c r="F56" s="94"/>
      <c r="G56" s="94"/>
    </row>
    <row r="57" spans="5:7" x14ac:dyDescent="0.3">
      <c r="E57" s="94"/>
      <c r="F57" s="94"/>
      <c r="G57" s="94"/>
    </row>
    <row r="58" spans="5:7" x14ac:dyDescent="0.3">
      <c r="E58" s="94"/>
      <c r="F58" s="94"/>
      <c r="G58" s="94"/>
    </row>
    <row r="59" spans="5:7" x14ac:dyDescent="0.3">
      <c r="E59" s="94"/>
      <c r="F59" s="94"/>
      <c r="G59" s="94"/>
    </row>
    <row r="60" spans="5:7" x14ac:dyDescent="0.3">
      <c r="E60" s="94"/>
      <c r="F60" s="94"/>
      <c r="G60" s="94"/>
    </row>
    <row r="61" spans="5:7" x14ac:dyDescent="0.3">
      <c r="E61" s="94"/>
      <c r="F61" s="94"/>
      <c r="G61" s="94"/>
    </row>
    <row r="62" spans="5:7" x14ac:dyDescent="0.3">
      <c r="E62" s="94"/>
      <c r="F62" s="94"/>
      <c r="G62" s="94"/>
    </row>
    <row r="63" spans="5:7" x14ac:dyDescent="0.3">
      <c r="E63" s="94"/>
      <c r="F63" s="94"/>
      <c r="G63" s="94"/>
    </row>
    <row r="64" spans="5:7" x14ac:dyDescent="0.3">
      <c r="E64" s="94"/>
      <c r="F64" s="94"/>
      <c r="G64" s="94"/>
    </row>
    <row r="65" spans="5:7" x14ac:dyDescent="0.3">
      <c r="E65" s="94"/>
      <c r="F65" s="94"/>
      <c r="G65" s="94"/>
    </row>
    <row r="66" spans="5:7" x14ac:dyDescent="0.3">
      <c r="E66" s="94"/>
      <c r="F66" s="94"/>
      <c r="G66" s="94"/>
    </row>
    <row r="67" spans="5:7" x14ac:dyDescent="0.3">
      <c r="E67" s="94"/>
      <c r="F67" s="94"/>
      <c r="G67" s="94"/>
    </row>
    <row r="68" spans="5:7" x14ac:dyDescent="0.3">
      <c r="E68" s="94"/>
      <c r="F68" s="94"/>
      <c r="G68" s="94"/>
    </row>
    <row r="69" spans="5:7" x14ac:dyDescent="0.3">
      <c r="E69" s="94"/>
      <c r="F69" s="94"/>
      <c r="G69" s="94"/>
    </row>
    <row r="70" spans="5:7" x14ac:dyDescent="0.3">
      <c r="E70" s="94"/>
      <c r="F70" s="94"/>
      <c r="G70" s="94"/>
    </row>
    <row r="71" spans="5:7" x14ac:dyDescent="0.3">
      <c r="E71" s="94"/>
      <c r="F71" s="94"/>
      <c r="G71" s="94"/>
    </row>
    <row r="72" spans="5:7" x14ac:dyDescent="0.3">
      <c r="E72" s="94"/>
      <c r="F72" s="94"/>
      <c r="G72" s="94"/>
    </row>
    <row r="73" spans="5:7" x14ac:dyDescent="0.3">
      <c r="E73" s="94"/>
      <c r="F73" s="94"/>
      <c r="G73" s="94"/>
    </row>
    <row r="74" spans="5:7" x14ac:dyDescent="0.3">
      <c r="E74" s="94"/>
      <c r="F74" s="94"/>
      <c r="G74" s="94"/>
    </row>
    <row r="75" spans="5:7" x14ac:dyDescent="0.3">
      <c r="E75" s="94"/>
      <c r="F75" s="94"/>
      <c r="G75" s="94"/>
    </row>
    <row r="76" spans="5:7" x14ac:dyDescent="0.3">
      <c r="E76" s="94"/>
      <c r="F76" s="94"/>
      <c r="G76" s="94"/>
    </row>
    <row r="77" spans="5:7" x14ac:dyDescent="0.3">
      <c r="E77" s="94"/>
      <c r="F77" s="94"/>
      <c r="G77" s="94"/>
    </row>
    <row r="78" spans="5:7" x14ac:dyDescent="0.3">
      <c r="E78" s="94"/>
      <c r="F78" s="94"/>
      <c r="G78" s="94"/>
    </row>
    <row r="79" spans="5:7" x14ac:dyDescent="0.3">
      <c r="E79" s="94"/>
      <c r="F79" s="94"/>
      <c r="G79" s="94"/>
    </row>
    <row r="80" spans="5:7" x14ac:dyDescent="0.3">
      <c r="E80" s="94"/>
      <c r="F80" s="94"/>
      <c r="G80" s="94"/>
    </row>
    <row r="81" spans="5:7" x14ac:dyDescent="0.3">
      <c r="E81" s="94"/>
      <c r="F81" s="94"/>
      <c r="G81" s="94"/>
    </row>
    <row r="82" spans="5:7" x14ac:dyDescent="0.3">
      <c r="E82" s="94"/>
      <c r="F82" s="94"/>
      <c r="G82" s="94"/>
    </row>
    <row r="83" spans="5:7" x14ac:dyDescent="0.3">
      <c r="E83" s="94"/>
      <c r="F83" s="94"/>
      <c r="G83" s="94"/>
    </row>
    <row r="84" spans="5:7" x14ac:dyDescent="0.3">
      <c r="E84" s="94"/>
      <c r="F84" s="94"/>
      <c r="G84" s="94"/>
    </row>
    <row r="85" spans="5:7" x14ac:dyDescent="0.3">
      <c r="E85" s="94"/>
      <c r="F85" s="94"/>
      <c r="G85" s="94"/>
    </row>
    <row r="86" spans="5:7" x14ac:dyDescent="0.3">
      <c r="E86" s="94"/>
      <c r="F86" s="94"/>
      <c r="G86" s="94"/>
    </row>
    <row r="87" spans="5:7" x14ac:dyDescent="0.3">
      <c r="E87" s="94"/>
      <c r="F87" s="94"/>
      <c r="G87" s="94"/>
    </row>
    <row r="88" spans="5:7" x14ac:dyDescent="0.3">
      <c r="E88" s="94"/>
      <c r="F88" s="94"/>
      <c r="G88" s="94"/>
    </row>
    <row r="89" spans="5:7" x14ac:dyDescent="0.3">
      <c r="E89" s="94"/>
      <c r="F89" s="94"/>
      <c r="G89" s="94"/>
    </row>
    <row r="90" spans="5:7" x14ac:dyDescent="0.3">
      <c r="E90" s="94"/>
      <c r="F90" s="94"/>
      <c r="G90" s="94"/>
    </row>
    <row r="91" spans="5:7" x14ac:dyDescent="0.3">
      <c r="E91" s="94"/>
      <c r="F91" s="94"/>
      <c r="G91" s="94"/>
    </row>
    <row r="92" spans="5:7" x14ac:dyDescent="0.3">
      <c r="E92" s="94"/>
      <c r="F92" s="94"/>
      <c r="G92" s="94"/>
    </row>
    <row r="93" spans="5:7" x14ac:dyDescent="0.3">
      <c r="E93" s="94"/>
      <c r="F93" s="94"/>
      <c r="G93" s="94"/>
    </row>
    <row r="94" spans="5:7" x14ac:dyDescent="0.3">
      <c r="E94" s="94"/>
      <c r="F94" s="94"/>
      <c r="G94" s="94"/>
    </row>
    <row r="95" spans="5:7" x14ac:dyDescent="0.3">
      <c r="E95" s="94"/>
      <c r="F95" s="94"/>
      <c r="G95" s="94"/>
    </row>
    <row r="96" spans="5:7" x14ac:dyDescent="0.3">
      <c r="E96" s="94"/>
      <c r="F96" s="94"/>
      <c r="G96" s="94"/>
    </row>
    <row r="97" spans="5:7" x14ac:dyDescent="0.3">
      <c r="E97" s="94"/>
      <c r="F97" s="94"/>
      <c r="G97" s="94"/>
    </row>
    <row r="98" spans="5:7" x14ac:dyDescent="0.3">
      <c r="E98" s="94"/>
      <c r="F98" s="94"/>
      <c r="G98" s="94"/>
    </row>
    <row r="99" spans="5:7" x14ac:dyDescent="0.3">
      <c r="E99" s="94"/>
      <c r="F99" s="94"/>
      <c r="G99" s="94"/>
    </row>
    <row r="100" spans="5:7" x14ac:dyDescent="0.3">
      <c r="E100" s="94"/>
      <c r="F100" s="94"/>
      <c r="G100" s="94"/>
    </row>
    <row r="101" spans="5:7" x14ac:dyDescent="0.3">
      <c r="E101" s="94"/>
      <c r="F101" s="94"/>
      <c r="G101" s="94"/>
    </row>
    <row r="102" spans="5:7" x14ac:dyDescent="0.3">
      <c r="E102" s="94"/>
      <c r="F102" s="94"/>
      <c r="G102" s="94"/>
    </row>
    <row r="103" spans="5:7" x14ac:dyDescent="0.3">
      <c r="E103" s="94"/>
      <c r="F103" s="94"/>
      <c r="G103" s="94"/>
    </row>
    <row r="104" spans="5:7" x14ac:dyDescent="0.3">
      <c r="E104" s="94"/>
      <c r="F104" s="94"/>
      <c r="G104" s="94"/>
    </row>
    <row r="105" spans="5:7" x14ac:dyDescent="0.3">
      <c r="E105" s="94"/>
      <c r="F105" s="94"/>
      <c r="G105" s="94"/>
    </row>
    <row r="106" spans="5:7" x14ac:dyDescent="0.3">
      <c r="E106" s="94"/>
      <c r="F106" s="94"/>
      <c r="G106" s="94"/>
    </row>
    <row r="107" spans="5:7" x14ac:dyDescent="0.3">
      <c r="E107" s="94"/>
      <c r="F107" s="94"/>
      <c r="G107" s="94"/>
    </row>
    <row r="108" spans="5:7" x14ac:dyDescent="0.3">
      <c r="E108" s="94"/>
      <c r="F108" s="94"/>
      <c r="G108" s="94"/>
    </row>
    <row r="109" spans="5:7" x14ac:dyDescent="0.3">
      <c r="E109" s="94"/>
      <c r="F109" s="94"/>
      <c r="G109" s="94"/>
    </row>
    <row r="110" spans="5:7" x14ac:dyDescent="0.3">
      <c r="E110" s="94"/>
      <c r="F110" s="94"/>
      <c r="G110" s="94"/>
    </row>
    <row r="111" spans="5:7" x14ac:dyDescent="0.3">
      <c r="E111" s="94"/>
      <c r="F111" s="94"/>
      <c r="G111" s="94"/>
    </row>
    <row r="112" spans="5:7" x14ac:dyDescent="0.3">
      <c r="E112" s="94"/>
      <c r="F112" s="94"/>
      <c r="G112" s="94"/>
    </row>
    <row r="113" spans="5:7" x14ac:dyDescent="0.3">
      <c r="E113" s="94"/>
      <c r="F113" s="94"/>
      <c r="G113" s="94"/>
    </row>
    <row r="114" spans="5:7" x14ac:dyDescent="0.3">
      <c r="E114" s="94"/>
      <c r="F114" s="94"/>
      <c r="G114" s="94"/>
    </row>
    <row r="115" spans="5:7" x14ac:dyDescent="0.3">
      <c r="E115" s="94"/>
      <c r="F115" s="94"/>
      <c r="G115" s="94"/>
    </row>
    <row r="116" spans="5:7" x14ac:dyDescent="0.3">
      <c r="E116" s="94"/>
      <c r="F116" s="94"/>
      <c r="G116" s="94"/>
    </row>
    <row r="117" spans="5:7" x14ac:dyDescent="0.3">
      <c r="E117" s="94"/>
      <c r="F117" s="94"/>
      <c r="G117" s="94"/>
    </row>
    <row r="118" spans="5:7" x14ac:dyDescent="0.3">
      <c r="E118" s="94"/>
      <c r="F118" s="94"/>
      <c r="G118" s="94"/>
    </row>
    <row r="119" spans="5:7" x14ac:dyDescent="0.3">
      <c r="E119" s="94"/>
      <c r="F119" s="94"/>
      <c r="G119" s="94"/>
    </row>
    <row r="120" spans="5:7" x14ac:dyDescent="0.3">
      <c r="E120" s="94"/>
      <c r="F120" s="94"/>
      <c r="G120" s="94"/>
    </row>
    <row r="121" spans="5:7" x14ac:dyDescent="0.3">
      <c r="E121" s="94"/>
      <c r="F121" s="94"/>
      <c r="G121" s="94"/>
    </row>
    <row r="122" spans="5:7" x14ac:dyDescent="0.3">
      <c r="E122" s="94"/>
      <c r="F122" s="94"/>
      <c r="G122" s="94"/>
    </row>
    <row r="123" spans="5:7" x14ac:dyDescent="0.3">
      <c r="E123" s="94"/>
      <c r="F123" s="94"/>
      <c r="G123" s="94"/>
    </row>
    <row r="124" spans="5:7" x14ac:dyDescent="0.3">
      <c r="E124" s="94"/>
      <c r="F124" s="94"/>
      <c r="G124" s="94"/>
    </row>
    <row r="125" spans="5:7" x14ac:dyDescent="0.3">
      <c r="E125" s="94"/>
      <c r="F125" s="94"/>
      <c r="G125" s="94"/>
    </row>
    <row r="126" spans="5:7" x14ac:dyDescent="0.3">
      <c r="E126" s="94"/>
      <c r="F126" s="94"/>
      <c r="G126" s="94"/>
    </row>
    <row r="127" spans="5:7" x14ac:dyDescent="0.3">
      <c r="E127" s="94"/>
      <c r="F127" s="94"/>
      <c r="G127" s="94"/>
    </row>
    <row r="128" spans="5:7" x14ac:dyDescent="0.3">
      <c r="E128" s="94"/>
      <c r="F128" s="94"/>
      <c r="G128" s="94"/>
    </row>
    <row r="129" spans="5:7" x14ac:dyDescent="0.3">
      <c r="E129" s="94"/>
      <c r="F129" s="94"/>
      <c r="G129" s="94"/>
    </row>
    <row r="130" spans="5:7" x14ac:dyDescent="0.3">
      <c r="E130" s="94"/>
      <c r="F130" s="94"/>
      <c r="G130" s="94"/>
    </row>
    <row r="131" spans="5:7" x14ac:dyDescent="0.3">
      <c r="E131" s="94"/>
      <c r="F131" s="94"/>
      <c r="G131" s="94"/>
    </row>
    <row r="132" spans="5:7" x14ac:dyDescent="0.3">
      <c r="E132" s="94"/>
      <c r="F132" s="94"/>
      <c r="G132" s="94"/>
    </row>
    <row r="133" spans="5:7" x14ac:dyDescent="0.3">
      <c r="E133" s="94"/>
      <c r="F133" s="94"/>
      <c r="G133" s="94"/>
    </row>
    <row r="134" spans="5:7" x14ac:dyDescent="0.3">
      <c r="E134" s="94"/>
      <c r="F134" s="94"/>
      <c r="G134" s="94"/>
    </row>
    <row r="135" spans="5:7" x14ac:dyDescent="0.3">
      <c r="E135" s="94"/>
      <c r="F135" s="94"/>
      <c r="G135" s="94"/>
    </row>
    <row r="136" spans="5:7" x14ac:dyDescent="0.3">
      <c r="E136" s="94"/>
      <c r="F136" s="94"/>
      <c r="G136" s="94"/>
    </row>
    <row r="137" spans="5:7" x14ac:dyDescent="0.3">
      <c r="E137" s="94"/>
      <c r="F137" s="94"/>
      <c r="G137" s="94"/>
    </row>
    <row r="138" spans="5:7" x14ac:dyDescent="0.3">
      <c r="E138" s="94"/>
      <c r="F138" s="94"/>
      <c r="G138" s="94"/>
    </row>
    <row r="139" spans="5:7" x14ac:dyDescent="0.3">
      <c r="E139" s="94"/>
      <c r="F139" s="94"/>
      <c r="G139" s="94"/>
    </row>
    <row r="140" spans="5:7" x14ac:dyDescent="0.3">
      <c r="E140" s="94"/>
      <c r="F140" s="94"/>
      <c r="G140" s="94"/>
    </row>
    <row r="141" spans="5:7" x14ac:dyDescent="0.3">
      <c r="E141" s="94"/>
      <c r="F141" s="94"/>
      <c r="G141" s="94"/>
    </row>
    <row r="142" spans="5:7" x14ac:dyDescent="0.3">
      <c r="E142" s="94"/>
      <c r="F142" s="94"/>
      <c r="G142" s="94"/>
    </row>
    <row r="143" spans="5:7" x14ac:dyDescent="0.3">
      <c r="E143" s="94"/>
      <c r="F143" s="94"/>
      <c r="G143" s="94"/>
    </row>
    <row r="144" spans="5:7" x14ac:dyDescent="0.3">
      <c r="E144" s="94"/>
      <c r="F144" s="94"/>
      <c r="G144" s="94"/>
    </row>
    <row r="145" spans="5:7" x14ac:dyDescent="0.3">
      <c r="E145" s="94"/>
      <c r="F145" s="94"/>
      <c r="G145" s="94"/>
    </row>
    <row r="146" spans="5:7" x14ac:dyDescent="0.3">
      <c r="E146" s="94"/>
      <c r="F146" s="94"/>
      <c r="G146" s="94"/>
    </row>
    <row r="147" spans="5:7" x14ac:dyDescent="0.3">
      <c r="E147" s="94"/>
      <c r="F147" s="94"/>
      <c r="G147" s="94"/>
    </row>
    <row r="148" spans="5:7" x14ac:dyDescent="0.3">
      <c r="E148" s="94"/>
      <c r="F148" s="94"/>
      <c r="G148" s="94"/>
    </row>
    <row r="149" spans="5:7" x14ac:dyDescent="0.3">
      <c r="E149" s="94"/>
      <c r="F149" s="94"/>
      <c r="G149" s="94"/>
    </row>
    <row r="150" spans="5:7" x14ac:dyDescent="0.3">
      <c r="E150" s="94"/>
      <c r="F150" s="94"/>
      <c r="G150" s="94"/>
    </row>
    <row r="151" spans="5:7" x14ac:dyDescent="0.3">
      <c r="E151" s="94"/>
      <c r="F151" s="94"/>
      <c r="G151" s="94"/>
    </row>
    <row r="152" spans="5:7" x14ac:dyDescent="0.3">
      <c r="E152" s="94"/>
      <c r="F152" s="94"/>
      <c r="G152" s="94"/>
    </row>
    <row r="153" spans="5:7" x14ac:dyDescent="0.3">
      <c r="E153" s="94"/>
      <c r="F153" s="94"/>
      <c r="G153" s="94"/>
    </row>
    <row r="154" spans="5:7" x14ac:dyDescent="0.3">
      <c r="E154" s="94"/>
      <c r="F154" s="94"/>
      <c r="G154" s="94"/>
    </row>
    <row r="155" spans="5:7" x14ac:dyDescent="0.3">
      <c r="E155" s="94"/>
      <c r="F155" s="94"/>
      <c r="G155" s="94"/>
    </row>
    <row r="156" spans="5:7" x14ac:dyDescent="0.3">
      <c r="E156" s="94"/>
      <c r="F156" s="94"/>
      <c r="G156" s="94"/>
    </row>
    <row r="157" spans="5:7" x14ac:dyDescent="0.3">
      <c r="E157" s="94"/>
      <c r="F157" s="94"/>
      <c r="G157" s="94"/>
    </row>
    <row r="158" spans="5:7" x14ac:dyDescent="0.3">
      <c r="E158" s="94"/>
      <c r="F158" s="94"/>
      <c r="G158" s="94"/>
    </row>
    <row r="159" spans="5:7" x14ac:dyDescent="0.3">
      <c r="E159" s="94"/>
      <c r="F159" s="94"/>
      <c r="G159" s="94"/>
    </row>
    <row r="160" spans="5:7" x14ac:dyDescent="0.3">
      <c r="E160" s="94"/>
      <c r="F160" s="94"/>
      <c r="G160" s="94"/>
    </row>
    <row r="161" spans="5:7" x14ac:dyDescent="0.3">
      <c r="E161" s="94"/>
      <c r="F161" s="94"/>
      <c r="G161" s="94"/>
    </row>
    <row r="162" spans="5:7" x14ac:dyDescent="0.3">
      <c r="E162" s="94"/>
      <c r="F162" s="94"/>
      <c r="G162" s="94"/>
    </row>
    <row r="163" spans="5:7" x14ac:dyDescent="0.3">
      <c r="E163" s="94"/>
      <c r="F163" s="94"/>
      <c r="G163" s="94"/>
    </row>
    <row r="164" spans="5:7" x14ac:dyDescent="0.3">
      <c r="E164" s="94"/>
      <c r="F164" s="94"/>
      <c r="G164" s="94"/>
    </row>
    <row r="165" spans="5:7" x14ac:dyDescent="0.3">
      <c r="E165" s="94"/>
      <c r="F165" s="94"/>
      <c r="G165" s="94"/>
    </row>
    <row r="166" spans="5:7" x14ac:dyDescent="0.3">
      <c r="E166" s="94"/>
      <c r="F166" s="94"/>
      <c r="G166" s="94"/>
    </row>
    <row r="167" spans="5:7" x14ac:dyDescent="0.3">
      <c r="E167" s="94"/>
      <c r="F167" s="94"/>
      <c r="G167" s="94"/>
    </row>
    <row r="168" spans="5:7" x14ac:dyDescent="0.3">
      <c r="E168" s="94"/>
      <c r="F168" s="94"/>
      <c r="G168" s="94"/>
    </row>
    <row r="169" spans="5:7" x14ac:dyDescent="0.3">
      <c r="E169" s="94"/>
      <c r="F169" s="94"/>
      <c r="G169" s="94"/>
    </row>
    <row r="170" spans="5:7" x14ac:dyDescent="0.3">
      <c r="E170" s="94"/>
      <c r="F170" s="94"/>
      <c r="G170" s="94"/>
    </row>
    <row r="171" spans="5:7" x14ac:dyDescent="0.3">
      <c r="E171" s="94"/>
      <c r="F171" s="94"/>
      <c r="G171" s="94"/>
    </row>
    <row r="172" spans="5:7" x14ac:dyDescent="0.3">
      <c r="E172" s="94"/>
      <c r="F172" s="94"/>
      <c r="G172" s="94"/>
    </row>
    <row r="173" spans="5:7" x14ac:dyDescent="0.3">
      <c r="E173" s="94"/>
      <c r="F173" s="94"/>
      <c r="G173" s="94"/>
    </row>
    <row r="174" spans="5:7" x14ac:dyDescent="0.3">
      <c r="E174" s="94"/>
      <c r="F174" s="94"/>
      <c r="G174" s="94"/>
    </row>
    <row r="175" spans="5:7" x14ac:dyDescent="0.3">
      <c r="E175" s="94"/>
      <c r="F175" s="94"/>
      <c r="G175" s="94"/>
    </row>
    <row r="176" spans="5:7" x14ac:dyDescent="0.3">
      <c r="E176" s="94"/>
      <c r="F176" s="94"/>
      <c r="G176" s="94"/>
    </row>
    <row r="177" spans="5:7" x14ac:dyDescent="0.3">
      <c r="E177" s="94"/>
      <c r="F177" s="94"/>
      <c r="G177" s="94"/>
    </row>
    <row r="178" spans="5:7" x14ac:dyDescent="0.3">
      <c r="E178" s="94"/>
      <c r="F178" s="94"/>
      <c r="G178" s="94"/>
    </row>
    <row r="179" spans="5:7" x14ac:dyDescent="0.3">
      <c r="E179" s="94"/>
      <c r="F179" s="94"/>
      <c r="G179" s="94"/>
    </row>
    <row r="180" spans="5:7" x14ac:dyDescent="0.3">
      <c r="E180" s="94"/>
      <c r="F180" s="94"/>
      <c r="G180" s="94"/>
    </row>
    <row r="181" spans="5:7" x14ac:dyDescent="0.3">
      <c r="E181" s="94"/>
      <c r="F181" s="94"/>
      <c r="G181" s="94"/>
    </row>
    <row r="182" spans="5:7" x14ac:dyDescent="0.3">
      <c r="E182" s="94"/>
      <c r="F182" s="94"/>
      <c r="G182" s="94"/>
    </row>
    <row r="183" spans="5:7" x14ac:dyDescent="0.3">
      <c r="E183" s="94"/>
      <c r="F183" s="94"/>
      <c r="G183" s="94"/>
    </row>
    <row r="184" spans="5:7" x14ac:dyDescent="0.3">
      <c r="E184" s="94"/>
      <c r="F184" s="94"/>
      <c r="G184" s="94"/>
    </row>
    <row r="185" spans="5:7" x14ac:dyDescent="0.3">
      <c r="E185" s="94"/>
      <c r="F185" s="94"/>
      <c r="G185" s="94"/>
    </row>
    <row r="186" spans="5:7" x14ac:dyDescent="0.3">
      <c r="E186" s="94"/>
      <c r="F186" s="94"/>
      <c r="G186" s="94"/>
    </row>
    <row r="187" spans="5:7" x14ac:dyDescent="0.3">
      <c r="E187" s="94"/>
      <c r="F187" s="94"/>
      <c r="G187" s="94"/>
    </row>
    <row r="188" spans="5:7" x14ac:dyDescent="0.3">
      <c r="E188" s="94"/>
      <c r="F188" s="94"/>
      <c r="G188" s="94"/>
    </row>
    <row r="189" spans="5:7" x14ac:dyDescent="0.3">
      <c r="E189" s="94"/>
      <c r="F189" s="94"/>
      <c r="G189" s="94"/>
    </row>
    <row r="190" spans="5:7" x14ac:dyDescent="0.3">
      <c r="E190" s="94"/>
      <c r="F190" s="94"/>
      <c r="G190" s="94"/>
    </row>
    <row r="191" spans="5:7" x14ac:dyDescent="0.3">
      <c r="E191" s="94"/>
      <c r="F191" s="94"/>
      <c r="G191" s="94"/>
    </row>
    <row r="192" spans="5:7" x14ac:dyDescent="0.3">
      <c r="E192" s="94"/>
      <c r="F192" s="94"/>
      <c r="G192" s="94"/>
    </row>
    <row r="193" spans="5:7" x14ac:dyDescent="0.3">
      <c r="E193" s="94"/>
      <c r="F193" s="94"/>
      <c r="G193" s="94"/>
    </row>
    <row r="194" spans="5:7" x14ac:dyDescent="0.3">
      <c r="E194" s="94"/>
      <c r="F194" s="94"/>
      <c r="G194" s="94"/>
    </row>
    <row r="195" spans="5:7" x14ac:dyDescent="0.3">
      <c r="E195" s="94"/>
      <c r="F195" s="94"/>
      <c r="G195" s="94"/>
    </row>
    <row r="196" spans="5:7" x14ac:dyDescent="0.3">
      <c r="E196" s="94"/>
      <c r="F196" s="94"/>
      <c r="G196" s="94"/>
    </row>
    <row r="197" spans="5:7" x14ac:dyDescent="0.3">
      <c r="E197" s="94"/>
      <c r="F197" s="94"/>
      <c r="G197" s="94"/>
    </row>
    <row r="198" spans="5:7" x14ac:dyDescent="0.3">
      <c r="E198" s="94"/>
      <c r="F198" s="94"/>
      <c r="G198" s="94"/>
    </row>
    <row r="199" spans="5:7" x14ac:dyDescent="0.3">
      <c r="E199" s="94"/>
      <c r="F199" s="94"/>
      <c r="G199" s="94"/>
    </row>
    <row r="200" spans="5:7" x14ac:dyDescent="0.3">
      <c r="E200" s="94"/>
      <c r="F200" s="94"/>
      <c r="G200" s="94"/>
    </row>
    <row r="201" spans="5:7" x14ac:dyDescent="0.3">
      <c r="E201" s="94"/>
      <c r="F201" s="94"/>
      <c r="G201" s="94"/>
    </row>
    <row r="202" spans="5:7" x14ac:dyDescent="0.3">
      <c r="E202" s="94"/>
      <c r="F202" s="94"/>
      <c r="G202" s="94"/>
    </row>
    <row r="203" spans="5:7" x14ac:dyDescent="0.3">
      <c r="E203" s="94"/>
      <c r="F203" s="94"/>
      <c r="G203" s="94"/>
    </row>
    <row r="204" spans="5:7" x14ac:dyDescent="0.3">
      <c r="E204" s="94"/>
      <c r="F204" s="94"/>
      <c r="G204" s="94"/>
    </row>
    <row r="205" spans="5:7" x14ac:dyDescent="0.3">
      <c r="E205" s="94"/>
      <c r="F205" s="94"/>
      <c r="G205" s="94"/>
    </row>
    <row r="206" spans="5:7" x14ac:dyDescent="0.3">
      <c r="E206" s="94"/>
      <c r="F206" s="94"/>
      <c r="G206" s="94"/>
    </row>
    <row r="207" spans="5:7" x14ac:dyDescent="0.3">
      <c r="E207" s="94"/>
      <c r="F207" s="94"/>
      <c r="G207" s="94"/>
    </row>
    <row r="208" spans="5:7" x14ac:dyDescent="0.3">
      <c r="E208" s="94"/>
      <c r="F208" s="94"/>
      <c r="G208" s="94"/>
    </row>
    <row r="209" spans="5:7" x14ac:dyDescent="0.3">
      <c r="E209" s="94"/>
      <c r="F209" s="94"/>
      <c r="G209" s="94"/>
    </row>
    <row r="210" spans="5:7" x14ac:dyDescent="0.3">
      <c r="E210" s="94"/>
      <c r="F210" s="94"/>
      <c r="G210" s="94"/>
    </row>
    <row r="211" spans="5:7" x14ac:dyDescent="0.3">
      <c r="E211" s="94"/>
      <c r="F211" s="94"/>
      <c r="G211" s="94"/>
    </row>
    <row r="212" spans="5:7" x14ac:dyDescent="0.3">
      <c r="E212" s="94"/>
      <c r="F212" s="94"/>
      <c r="G212" s="94"/>
    </row>
    <row r="213" spans="5:7" x14ac:dyDescent="0.3">
      <c r="E213" s="94"/>
      <c r="F213" s="94"/>
      <c r="G213" s="94"/>
    </row>
    <row r="214" spans="5:7" x14ac:dyDescent="0.3">
      <c r="E214" s="94"/>
      <c r="F214" s="94"/>
      <c r="G214" s="94"/>
    </row>
    <row r="215" spans="5:7" x14ac:dyDescent="0.3">
      <c r="E215" s="94"/>
      <c r="F215" s="94"/>
      <c r="G215" s="94"/>
    </row>
    <row r="216" spans="5:7" x14ac:dyDescent="0.3">
      <c r="E216" s="94"/>
      <c r="F216" s="94"/>
      <c r="G216" s="94"/>
    </row>
    <row r="217" spans="5:7" x14ac:dyDescent="0.3">
      <c r="E217" s="94"/>
      <c r="F217" s="94"/>
      <c r="G217" s="94"/>
    </row>
    <row r="218" spans="5:7" x14ac:dyDescent="0.3">
      <c r="E218" s="94"/>
      <c r="F218" s="94"/>
      <c r="G218" s="94"/>
    </row>
    <row r="219" spans="5:7" x14ac:dyDescent="0.3">
      <c r="E219" s="94"/>
      <c r="F219" s="94"/>
      <c r="G219" s="94"/>
    </row>
    <row r="220" spans="5:7" x14ac:dyDescent="0.3">
      <c r="E220" s="94"/>
      <c r="F220" s="94"/>
      <c r="G220" s="94"/>
    </row>
    <row r="221" spans="5:7" x14ac:dyDescent="0.3">
      <c r="E221" s="94"/>
      <c r="F221" s="94"/>
      <c r="G221" s="94"/>
    </row>
    <row r="222" spans="5:7" x14ac:dyDescent="0.3">
      <c r="E222" s="94"/>
      <c r="F222" s="94"/>
      <c r="G222" s="94"/>
    </row>
    <row r="223" spans="5:7" x14ac:dyDescent="0.3">
      <c r="E223" s="94"/>
      <c r="F223" s="94"/>
      <c r="G223" s="94"/>
    </row>
    <row r="224" spans="5:7" x14ac:dyDescent="0.3">
      <c r="E224" s="94"/>
      <c r="F224" s="94"/>
      <c r="G224" s="94"/>
    </row>
    <row r="225" spans="5:7" x14ac:dyDescent="0.3">
      <c r="E225" s="94"/>
      <c r="F225" s="94"/>
      <c r="G225" s="94"/>
    </row>
    <row r="226" spans="5:7" x14ac:dyDescent="0.3">
      <c r="E226" s="94"/>
      <c r="F226" s="94"/>
      <c r="G226" s="94"/>
    </row>
    <row r="227" spans="5:7" x14ac:dyDescent="0.3">
      <c r="E227" s="94"/>
      <c r="F227" s="94"/>
      <c r="G227" s="94"/>
    </row>
    <row r="228" spans="5:7" x14ac:dyDescent="0.3">
      <c r="E228" s="94"/>
      <c r="F228" s="94"/>
      <c r="G228" s="94"/>
    </row>
    <row r="229" spans="5:7" x14ac:dyDescent="0.3">
      <c r="E229" s="94"/>
      <c r="F229" s="94"/>
      <c r="G229" s="94"/>
    </row>
    <row r="230" spans="5:7" x14ac:dyDescent="0.3">
      <c r="E230" s="94"/>
      <c r="F230" s="94"/>
      <c r="G230" s="94"/>
    </row>
    <row r="231" spans="5:7" x14ac:dyDescent="0.3">
      <c r="E231" s="94"/>
      <c r="F231" s="94"/>
      <c r="G231" s="94"/>
    </row>
    <row r="232" spans="5:7" x14ac:dyDescent="0.3">
      <c r="E232" s="94"/>
      <c r="F232" s="94"/>
      <c r="G232" s="94"/>
    </row>
    <row r="233" spans="5:7" x14ac:dyDescent="0.3">
      <c r="E233" s="94"/>
      <c r="F233" s="94"/>
      <c r="G233" s="94"/>
    </row>
    <row r="234" spans="5:7" x14ac:dyDescent="0.3">
      <c r="E234" s="94"/>
      <c r="F234" s="94"/>
      <c r="G234" s="94"/>
    </row>
    <row r="235" spans="5:7" x14ac:dyDescent="0.3">
      <c r="E235" s="94"/>
      <c r="F235" s="94"/>
      <c r="G235" s="94"/>
    </row>
    <row r="236" spans="5:7" x14ac:dyDescent="0.3">
      <c r="E236" s="94"/>
      <c r="F236" s="94"/>
      <c r="G236" s="94"/>
    </row>
    <row r="237" spans="5:7" x14ac:dyDescent="0.3">
      <c r="E237" s="94"/>
      <c r="F237" s="94"/>
      <c r="G237" s="94"/>
    </row>
    <row r="238" spans="5:7" x14ac:dyDescent="0.3">
      <c r="E238" s="94"/>
      <c r="F238" s="94"/>
      <c r="G238" s="94"/>
    </row>
    <row r="239" spans="5:7" x14ac:dyDescent="0.3">
      <c r="E239" s="94"/>
      <c r="F239" s="94"/>
      <c r="G239" s="94"/>
    </row>
    <row r="240" spans="5:7" x14ac:dyDescent="0.3">
      <c r="E240" s="94"/>
      <c r="F240" s="94"/>
      <c r="G240" s="94"/>
    </row>
    <row r="241" spans="5:7" x14ac:dyDescent="0.3">
      <c r="E241" s="94"/>
      <c r="F241" s="94"/>
      <c r="G241" s="94"/>
    </row>
    <row r="242" spans="5:7" x14ac:dyDescent="0.3">
      <c r="E242" s="94"/>
      <c r="F242" s="94"/>
      <c r="G242" s="94"/>
    </row>
    <row r="243" spans="5:7" x14ac:dyDescent="0.3">
      <c r="E243" s="94"/>
      <c r="F243" s="94"/>
      <c r="G243" s="94"/>
    </row>
    <row r="244" spans="5:7" x14ac:dyDescent="0.3">
      <c r="E244" s="94"/>
      <c r="F244" s="94"/>
      <c r="G244" s="94"/>
    </row>
    <row r="245" spans="5:7" x14ac:dyDescent="0.3">
      <c r="E245" s="94"/>
      <c r="F245" s="94"/>
      <c r="G245" s="94"/>
    </row>
    <row r="246" spans="5:7" x14ac:dyDescent="0.3">
      <c r="E246" s="94"/>
      <c r="F246" s="94"/>
      <c r="G246" s="94"/>
    </row>
    <row r="247" spans="5:7" x14ac:dyDescent="0.3">
      <c r="E247" s="94"/>
      <c r="F247" s="94"/>
      <c r="G247" s="94"/>
    </row>
    <row r="248" spans="5:7" x14ac:dyDescent="0.3">
      <c r="E248" s="94"/>
      <c r="F248" s="94"/>
      <c r="G248" s="94"/>
    </row>
    <row r="249" spans="5:7" x14ac:dyDescent="0.3">
      <c r="E249" s="94"/>
      <c r="F249" s="94"/>
      <c r="G249" s="94"/>
    </row>
    <row r="250" spans="5:7" x14ac:dyDescent="0.3">
      <c r="E250" s="94"/>
      <c r="F250" s="94"/>
      <c r="G250" s="94"/>
    </row>
    <row r="251" spans="5:7" x14ac:dyDescent="0.3">
      <c r="E251" s="94"/>
      <c r="F251" s="94"/>
      <c r="G251" s="94"/>
    </row>
    <row r="252" spans="5:7" x14ac:dyDescent="0.3">
      <c r="E252" s="94"/>
      <c r="F252" s="94"/>
      <c r="G252" s="94"/>
    </row>
    <row r="253" spans="5:7" x14ac:dyDescent="0.3">
      <c r="E253" s="94"/>
      <c r="F253" s="94"/>
      <c r="G253" s="94"/>
    </row>
    <row r="254" spans="5:7" x14ac:dyDescent="0.3">
      <c r="E254" s="94"/>
      <c r="F254" s="94"/>
      <c r="G254" s="94"/>
    </row>
    <row r="255" spans="5:7" x14ac:dyDescent="0.3">
      <c r="E255" s="94"/>
      <c r="F255" s="94"/>
      <c r="G255" s="94"/>
    </row>
    <row r="256" spans="5:7" x14ac:dyDescent="0.3">
      <c r="E256" s="94"/>
      <c r="F256" s="94"/>
      <c r="G256" s="94"/>
    </row>
    <row r="257" spans="5:7" x14ac:dyDescent="0.3">
      <c r="E257" s="94"/>
      <c r="F257" s="94"/>
      <c r="G257" s="94"/>
    </row>
    <row r="258" spans="5:7" x14ac:dyDescent="0.3">
      <c r="E258" s="94"/>
      <c r="F258" s="94"/>
      <c r="G258" s="94"/>
    </row>
    <row r="259" spans="5:7" x14ac:dyDescent="0.3">
      <c r="E259" s="94"/>
      <c r="F259" s="94"/>
      <c r="G259" s="94"/>
    </row>
    <row r="260" spans="5:7" x14ac:dyDescent="0.3">
      <c r="E260" s="94"/>
      <c r="F260" s="94"/>
      <c r="G260" s="94"/>
    </row>
    <row r="261" spans="5:7" x14ac:dyDescent="0.3">
      <c r="E261" s="94"/>
      <c r="F261" s="94"/>
      <c r="G261" s="94"/>
    </row>
    <row r="262" spans="5:7" x14ac:dyDescent="0.3">
      <c r="E262" s="94"/>
      <c r="F262" s="94"/>
      <c r="G262" s="94"/>
    </row>
    <row r="263" spans="5:7" x14ac:dyDescent="0.3">
      <c r="E263" s="94"/>
      <c r="F263" s="94"/>
      <c r="G263" s="94"/>
    </row>
    <row r="264" spans="5:7" x14ac:dyDescent="0.3">
      <c r="E264" s="94"/>
      <c r="F264" s="94"/>
      <c r="G264" s="94"/>
    </row>
    <row r="265" spans="5:7" x14ac:dyDescent="0.3">
      <c r="E265" s="94"/>
      <c r="F265" s="94"/>
      <c r="G265" s="94"/>
    </row>
    <row r="266" spans="5:7" x14ac:dyDescent="0.3">
      <c r="E266" s="94"/>
      <c r="F266" s="94"/>
      <c r="G266" s="94"/>
    </row>
    <row r="267" spans="5:7" x14ac:dyDescent="0.3">
      <c r="E267" s="94"/>
      <c r="F267" s="94"/>
      <c r="G267" s="94"/>
    </row>
    <row r="268" spans="5:7" x14ac:dyDescent="0.3">
      <c r="E268" s="94"/>
      <c r="F268" s="94"/>
      <c r="G268" s="94"/>
    </row>
    <row r="269" spans="5:7" x14ac:dyDescent="0.3">
      <c r="E269" s="94"/>
      <c r="F269" s="94"/>
      <c r="G269" s="94"/>
    </row>
    <row r="270" spans="5:7" x14ac:dyDescent="0.3">
      <c r="E270" s="94"/>
      <c r="F270" s="94"/>
      <c r="G270" s="94"/>
    </row>
    <row r="271" spans="5:7" x14ac:dyDescent="0.3">
      <c r="E271" s="94"/>
      <c r="F271" s="94"/>
      <c r="G271" s="94"/>
    </row>
    <row r="272" spans="5:7" x14ac:dyDescent="0.3">
      <c r="E272" s="94"/>
      <c r="F272" s="94"/>
      <c r="G272" s="94"/>
    </row>
    <row r="273" spans="5:7" x14ac:dyDescent="0.3">
      <c r="E273" s="94"/>
      <c r="F273" s="94"/>
      <c r="G273" s="94"/>
    </row>
    <row r="274" spans="5:7" x14ac:dyDescent="0.3">
      <c r="E274" s="94"/>
      <c r="F274" s="94"/>
      <c r="G274" s="94"/>
    </row>
    <row r="275" spans="5:7" x14ac:dyDescent="0.3">
      <c r="E275" s="94"/>
      <c r="F275" s="94"/>
      <c r="G275" s="94"/>
    </row>
    <row r="276" spans="5:7" x14ac:dyDescent="0.3">
      <c r="E276" s="94"/>
      <c r="F276" s="94"/>
      <c r="G276" s="94"/>
    </row>
    <row r="277" spans="5:7" x14ac:dyDescent="0.3">
      <c r="E277" s="94"/>
      <c r="F277" s="94"/>
      <c r="G277" s="94"/>
    </row>
    <row r="278" spans="5:7" x14ac:dyDescent="0.3">
      <c r="E278" s="94"/>
      <c r="F278" s="94"/>
      <c r="G278" s="94"/>
    </row>
    <row r="279" spans="5:7" x14ac:dyDescent="0.3">
      <c r="E279" s="94"/>
      <c r="F279" s="94"/>
      <c r="G279" s="94"/>
    </row>
    <row r="280" spans="5:7" x14ac:dyDescent="0.3">
      <c r="E280" s="94"/>
      <c r="F280" s="94"/>
      <c r="G280" s="94"/>
    </row>
    <row r="281" spans="5:7" x14ac:dyDescent="0.3">
      <c r="E281" s="94"/>
      <c r="F281" s="94"/>
      <c r="G281" s="94"/>
    </row>
    <row r="282" spans="5:7" x14ac:dyDescent="0.3">
      <c r="E282" s="94"/>
      <c r="F282" s="94"/>
      <c r="G282" s="94"/>
    </row>
    <row r="283" spans="5:7" x14ac:dyDescent="0.3">
      <c r="E283" s="94"/>
      <c r="F283" s="94"/>
      <c r="G283" s="94"/>
    </row>
    <row r="284" spans="5:7" x14ac:dyDescent="0.3">
      <c r="E284" s="94"/>
      <c r="F284" s="94"/>
      <c r="G284" s="94"/>
    </row>
    <row r="285" spans="5:7" x14ac:dyDescent="0.3">
      <c r="E285" s="94"/>
      <c r="F285" s="94"/>
      <c r="G285" s="94"/>
    </row>
    <row r="286" spans="5:7" x14ac:dyDescent="0.3">
      <c r="E286" s="94"/>
      <c r="F286" s="94"/>
      <c r="G286" s="94"/>
    </row>
    <row r="287" spans="5:7" x14ac:dyDescent="0.3">
      <c r="E287" s="94"/>
      <c r="F287" s="94"/>
      <c r="G287" s="94"/>
    </row>
    <row r="288" spans="5:7" x14ac:dyDescent="0.3">
      <c r="E288" s="94"/>
      <c r="F288" s="94"/>
      <c r="G288" s="94"/>
    </row>
    <row r="289" spans="5:7" x14ac:dyDescent="0.3">
      <c r="E289" s="94"/>
      <c r="F289" s="94"/>
      <c r="G289" s="94"/>
    </row>
    <row r="290" spans="5:7" x14ac:dyDescent="0.3">
      <c r="E290" s="94"/>
      <c r="F290" s="94"/>
      <c r="G290" s="94"/>
    </row>
    <row r="291" spans="5:7" x14ac:dyDescent="0.3">
      <c r="E291" s="94"/>
      <c r="F291" s="94"/>
      <c r="G291" s="94"/>
    </row>
    <row r="292" spans="5:7" x14ac:dyDescent="0.3">
      <c r="E292" s="94"/>
      <c r="F292" s="94"/>
      <c r="G292" s="94"/>
    </row>
    <row r="293" spans="5:7" x14ac:dyDescent="0.3">
      <c r="E293" s="94"/>
      <c r="F293" s="94"/>
      <c r="G293" s="94"/>
    </row>
    <row r="294" spans="5:7" x14ac:dyDescent="0.3">
      <c r="E294" s="94"/>
      <c r="F294" s="94"/>
      <c r="G294" s="94"/>
    </row>
    <row r="295" spans="5:7" x14ac:dyDescent="0.3">
      <c r="E295" s="94"/>
      <c r="F295" s="94"/>
      <c r="G295" s="94"/>
    </row>
    <row r="296" spans="5:7" x14ac:dyDescent="0.3">
      <c r="E296" s="94"/>
      <c r="F296" s="94"/>
      <c r="G296" s="94"/>
    </row>
    <row r="297" spans="5:7" x14ac:dyDescent="0.3">
      <c r="E297" s="94"/>
      <c r="F297" s="94"/>
      <c r="G297" s="94"/>
    </row>
    <row r="298" spans="5:7" x14ac:dyDescent="0.3">
      <c r="E298" s="94"/>
      <c r="F298" s="94"/>
      <c r="G298" s="94"/>
    </row>
    <row r="299" spans="5:7" x14ac:dyDescent="0.3">
      <c r="E299" s="94"/>
      <c r="F299" s="94"/>
      <c r="G299" s="94"/>
    </row>
    <row r="300" spans="5:7" x14ac:dyDescent="0.3">
      <c r="E300" s="94"/>
      <c r="F300" s="94"/>
      <c r="G300" s="94"/>
    </row>
    <row r="301" spans="5:7" x14ac:dyDescent="0.3">
      <c r="E301" s="94"/>
      <c r="F301" s="94"/>
      <c r="G301" s="94"/>
    </row>
    <row r="302" spans="5:7" x14ac:dyDescent="0.3">
      <c r="E302" s="94"/>
      <c r="F302" s="94"/>
      <c r="G302" s="94"/>
    </row>
    <row r="303" spans="5:7" x14ac:dyDescent="0.3">
      <c r="E303" s="94"/>
      <c r="F303" s="94"/>
      <c r="G303" s="94"/>
    </row>
    <row r="304" spans="5:7" x14ac:dyDescent="0.3">
      <c r="E304" s="94"/>
      <c r="F304" s="94"/>
      <c r="G304" s="94"/>
    </row>
    <row r="305" spans="5:7" x14ac:dyDescent="0.3">
      <c r="E305" s="94"/>
      <c r="F305" s="94"/>
      <c r="G305" s="94"/>
    </row>
    <row r="306" spans="5:7" x14ac:dyDescent="0.3">
      <c r="E306" s="94"/>
      <c r="F306" s="94"/>
      <c r="G306" s="94"/>
    </row>
    <row r="307" spans="5:7" x14ac:dyDescent="0.3">
      <c r="E307" s="94"/>
      <c r="F307" s="94"/>
      <c r="G307" s="94"/>
    </row>
    <row r="308" spans="5:7" x14ac:dyDescent="0.3">
      <c r="E308" s="94"/>
      <c r="F308" s="94"/>
      <c r="G308" s="94"/>
    </row>
    <row r="309" spans="5:7" x14ac:dyDescent="0.3">
      <c r="E309" s="94"/>
      <c r="F309" s="94"/>
      <c r="G309" s="94"/>
    </row>
    <row r="310" spans="5:7" x14ac:dyDescent="0.3">
      <c r="E310" s="94"/>
      <c r="F310" s="94"/>
      <c r="G310" s="94"/>
    </row>
    <row r="311" spans="5:7" x14ac:dyDescent="0.3">
      <c r="E311" s="94"/>
      <c r="F311" s="94"/>
      <c r="G311" s="94"/>
    </row>
    <row r="312" spans="5:7" x14ac:dyDescent="0.3">
      <c r="E312" s="94"/>
      <c r="F312" s="94"/>
      <c r="G312" s="94"/>
    </row>
    <row r="313" spans="5:7" x14ac:dyDescent="0.3">
      <c r="E313" s="94"/>
      <c r="F313" s="94"/>
      <c r="G313" s="94"/>
    </row>
    <row r="314" spans="5:7" x14ac:dyDescent="0.3">
      <c r="E314" s="94"/>
      <c r="F314" s="94"/>
      <c r="G314" s="94"/>
    </row>
    <row r="315" spans="5:7" x14ac:dyDescent="0.3">
      <c r="E315" s="94"/>
      <c r="F315" s="94"/>
      <c r="G315" s="94"/>
    </row>
    <row r="316" spans="5:7" x14ac:dyDescent="0.3">
      <c r="E316" s="94"/>
      <c r="F316" s="94"/>
      <c r="G316" s="94"/>
    </row>
    <row r="317" spans="5:7" x14ac:dyDescent="0.3">
      <c r="E317" s="94"/>
      <c r="F317" s="94"/>
      <c r="G317" s="94"/>
    </row>
    <row r="318" spans="5:7" x14ac:dyDescent="0.3">
      <c r="E318" s="94"/>
      <c r="F318" s="94"/>
      <c r="G318" s="94"/>
    </row>
    <row r="319" spans="5:7" x14ac:dyDescent="0.3">
      <c r="E319" s="94"/>
      <c r="F319" s="94"/>
      <c r="G319" s="94"/>
    </row>
    <row r="320" spans="5:7" x14ac:dyDescent="0.3">
      <c r="E320" s="94"/>
      <c r="F320" s="94"/>
      <c r="G320" s="94"/>
    </row>
    <row r="321" spans="5:7" x14ac:dyDescent="0.3">
      <c r="E321" s="94"/>
      <c r="F321" s="94"/>
      <c r="G321" s="94"/>
    </row>
    <row r="322" spans="5:7" x14ac:dyDescent="0.3">
      <c r="E322" s="94"/>
      <c r="F322" s="94"/>
      <c r="G322" s="94"/>
    </row>
    <row r="323" spans="5:7" x14ac:dyDescent="0.3">
      <c r="E323" s="94"/>
      <c r="F323" s="94"/>
      <c r="G323" s="94"/>
    </row>
    <row r="324" spans="5:7" x14ac:dyDescent="0.3">
      <c r="E324" s="94"/>
      <c r="F324" s="94"/>
      <c r="G324" s="94"/>
    </row>
    <row r="325" spans="5:7" x14ac:dyDescent="0.3">
      <c r="E325" s="94"/>
      <c r="F325" s="94"/>
      <c r="G325" s="94"/>
    </row>
    <row r="326" spans="5:7" x14ac:dyDescent="0.3">
      <c r="E326" s="94"/>
      <c r="F326" s="94"/>
      <c r="G326" s="94"/>
    </row>
    <row r="327" spans="5:7" x14ac:dyDescent="0.3">
      <c r="E327" s="94"/>
      <c r="F327" s="94"/>
      <c r="G327" s="94"/>
    </row>
    <row r="328" spans="5:7" x14ac:dyDescent="0.3">
      <c r="E328" s="94"/>
      <c r="F328" s="94"/>
      <c r="G328" s="94"/>
    </row>
    <row r="329" spans="5:7" x14ac:dyDescent="0.3">
      <c r="E329" s="94"/>
      <c r="F329" s="94"/>
      <c r="G329" s="94"/>
    </row>
    <row r="330" spans="5:7" x14ac:dyDescent="0.3">
      <c r="E330" s="94"/>
      <c r="F330" s="94"/>
      <c r="G330" s="94"/>
    </row>
    <row r="331" spans="5:7" x14ac:dyDescent="0.3">
      <c r="E331" s="94"/>
      <c r="F331" s="94"/>
      <c r="G331" s="94"/>
    </row>
    <row r="332" spans="5:7" x14ac:dyDescent="0.3">
      <c r="E332" s="94"/>
      <c r="F332" s="94"/>
      <c r="G332" s="94"/>
    </row>
    <row r="333" spans="5:7" x14ac:dyDescent="0.3">
      <c r="E333" s="94"/>
      <c r="F333" s="94"/>
      <c r="G333" s="94"/>
    </row>
    <row r="334" spans="5:7" x14ac:dyDescent="0.3">
      <c r="E334" s="94"/>
      <c r="F334" s="94"/>
      <c r="G334" s="94"/>
    </row>
    <row r="335" spans="5:7" x14ac:dyDescent="0.3">
      <c r="E335" s="94"/>
      <c r="F335" s="94"/>
      <c r="G335" s="94"/>
    </row>
    <row r="336" spans="5:7" x14ac:dyDescent="0.3">
      <c r="E336" s="94"/>
      <c r="F336" s="94"/>
      <c r="G336" s="94"/>
    </row>
    <row r="337" spans="5:7" x14ac:dyDescent="0.3">
      <c r="E337" s="94"/>
      <c r="F337" s="94"/>
      <c r="G337" s="94"/>
    </row>
    <row r="338" spans="5:7" x14ac:dyDescent="0.3">
      <c r="E338" s="94"/>
      <c r="F338" s="94"/>
      <c r="G338" s="94"/>
    </row>
    <row r="339" spans="5:7" x14ac:dyDescent="0.3">
      <c r="E339" s="94"/>
      <c r="F339" s="94"/>
      <c r="G339" s="94"/>
    </row>
    <row r="340" spans="5:7" x14ac:dyDescent="0.3">
      <c r="E340" s="94"/>
      <c r="F340" s="94"/>
      <c r="G340" s="94"/>
    </row>
    <row r="341" spans="5:7" x14ac:dyDescent="0.3">
      <c r="E341" s="94"/>
      <c r="F341" s="94"/>
      <c r="G341" s="94"/>
    </row>
    <row r="342" spans="5:7" x14ac:dyDescent="0.3">
      <c r="E342" s="94"/>
      <c r="F342" s="94"/>
      <c r="G342" s="94"/>
    </row>
    <row r="343" spans="5:7" x14ac:dyDescent="0.3">
      <c r="E343" s="94"/>
      <c r="F343" s="94"/>
      <c r="G343" s="94"/>
    </row>
    <row r="344" spans="5:7" x14ac:dyDescent="0.3">
      <c r="E344" s="94"/>
      <c r="F344" s="94"/>
      <c r="G344" s="94"/>
    </row>
    <row r="345" spans="5:7" x14ac:dyDescent="0.3">
      <c r="E345" s="94"/>
      <c r="F345" s="94"/>
      <c r="G345" s="94"/>
    </row>
    <row r="346" spans="5:7" x14ac:dyDescent="0.3">
      <c r="E346" s="94"/>
      <c r="F346" s="94"/>
      <c r="G346" s="94"/>
    </row>
    <row r="347" spans="5:7" x14ac:dyDescent="0.3">
      <c r="E347" s="94"/>
      <c r="F347" s="94"/>
      <c r="G347" s="94"/>
    </row>
    <row r="348" spans="5:7" x14ac:dyDescent="0.3">
      <c r="E348" s="94"/>
      <c r="F348" s="94"/>
      <c r="G348" s="94"/>
    </row>
    <row r="349" spans="5:7" x14ac:dyDescent="0.3">
      <c r="E349" s="94"/>
      <c r="F349" s="94"/>
      <c r="G349" s="94"/>
    </row>
    <row r="350" spans="5:7" x14ac:dyDescent="0.3">
      <c r="E350" s="94"/>
      <c r="F350" s="94"/>
      <c r="G350" s="94"/>
    </row>
    <row r="351" spans="5:7" x14ac:dyDescent="0.3">
      <c r="E351" s="94"/>
      <c r="F351" s="94"/>
      <c r="G351" s="94"/>
    </row>
    <row r="352" spans="5:7" x14ac:dyDescent="0.3">
      <c r="E352" s="94"/>
      <c r="F352" s="94"/>
      <c r="G352" s="94"/>
    </row>
    <row r="353" spans="5:7" x14ac:dyDescent="0.3">
      <c r="E353" s="94"/>
      <c r="F353" s="94"/>
      <c r="G353" s="94"/>
    </row>
    <row r="354" spans="5:7" x14ac:dyDescent="0.3">
      <c r="E354" s="94"/>
      <c r="F354" s="94"/>
      <c r="G354" s="94"/>
    </row>
    <row r="355" spans="5:7" x14ac:dyDescent="0.3">
      <c r="E355" s="94"/>
      <c r="F355" s="94"/>
      <c r="G355" s="94"/>
    </row>
    <row r="356" spans="5:7" x14ac:dyDescent="0.3">
      <c r="E356" s="94"/>
      <c r="F356" s="94"/>
      <c r="G356" s="94"/>
    </row>
    <row r="357" spans="5:7" x14ac:dyDescent="0.3">
      <c r="E357" s="94"/>
      <c r="F357" s="94"/>
      <c r="G357" s="94"/>
    </row>
    <row r="358" spans="5:7" x14ac:dyDescent="0.3">
      <c r="E358" s="94"/>
      <c r="F358" s="94"/>
      <c r="G358" s="94"/>
    </row>
    <row r="359" spans="5:7" x14ac:dyDescent="0.3">
      <c r="E359" s="94"/>
      <c r="F359" s="94"/>
      <c r="G359" s="94"/>
    </row>
    <row r="360" spans="5:7" x14ac:dyDescent="0.3">
      <c r="E360" s="94"/>
      <c r="F360" s="94"/>
      <c r="G360" s="94"/>
    </row>
    <row r="361" spans="5:7" x14ac:dyDescent="0.3">
      <c r="E361" s="94"/>
      <c r="F361" s="94"/>
      <c r="G361" s="94"/>
    </row>
    <row r="362" spans="5:7" x14ac:dyDescent="0.3">
      <c r="E362" s="94"/>
      <c r="F362" s="94"/>
      <c r="G362" s="94"/>
    </row>
    <row r="363" spans="5:7" x14ac:dyDescent="0.3">
      <c r="E363" s="94"/>
      <c r="F363" s="94"/>
      <c r="G363" s="94"/>
    </row>
    <row r="364" spans="5:7" x14ac:dyDescent="0.3">
      <c r="E364" s="94"/>
      <c r="F364" s="94"/>
      <c r="G364" s="94"/>
    </row>
    <row r="365" spans="5:7" x14ac:dyDescent="0.3">
      <c r="E365" s="94"/>
      <c r="F365" s="94"/>
      <c r="G365" s="94"/>
    </row>
    <row r="366" spans="5:7" x14ac:dyDescent="0.3">
      <c r="E366" s="94"/>
      <c r="F366" s="94"/>
      <c r="G366" s="94"/>
    </row>
    <row r="367" spans="5:7" x14ac:dyDescent="0.3">
      <c r="E367" s="94"/>
      <c r="F367" s="94"/>
      <c r="G367" s="94"/>
    </row>
    <row r="368" spans="5:7" x14ac:dyDescent="0.3">
      <c r="E368" s="94"/>
      <c r="F368" s="94"/>
      <c r="G368" s="94"/>
    </row>
    <row r="369" spans="5:7" x14ac:dyDescent="0.3">
      <c r="E369" s="94"/>
      <c r="F369" s="94"/>
      <c r="G369" s="94"/>
    </row>
    <row r="370" spans="5:7" x14ac:dyDescent="0.3">
      <c r="E370" s="94"/>
      <c r="F370" s="94"/>
      <c r="G370" s="94"/>
    </row>
    <row r="371" spans="5:7" x14ac:dyDescent="0.3">
      <c r="E371" s="94"/>
      <c r="F371" s="94"/>
      <c r="G371" s="94"/>
    </row>
    <row r="372" spans="5:7" x14ac:dyDescent="0.3">
      <c r="E372" s="94"/>
      <c r="F372" s="94"/>
      <c r="G372" s="94"/>
    </row>
    <row r="373" spans="5:7" x14ac:dyDescent="0.3">
      <c r="E373" s="94"/>
      <c r="F373" s="94"/>
      <c r="G373" s="94"/>
    </row>
    <row r="374" spans="5:7" x14ac:dyDescent="0.3">
      <c r="E374" s="94"/>
      <c r="F374" s="94"/>
      <c r="G374" s="94"/>
    </row>
    <row r="375" spans="5:7" x14ac:dyDescent="0.3">
      <c r="E375" s="94"/>
      <c r="F375" s="94"/>
      <c r="G375" s="94"/>
    </row>
    <row r="376" spans="5:7" x14ac:dyDescent="0.3">
      <c r="E376" s="94"/>
      <c r="F376" s="94"/>
      <c r="G376" s="94"/>
    </row>
    <row r="377" spans="5:7" x14ac:dyDescent="0.3">
      <c r="E377" s="94"/>
      <c r="F377" s="94"/>
      <c r="G377" s="94"/>
    </row>
    <row r="378" spans="5:7" x14ac:dyDescent="0.3">
      <c r="E378" s="94"/>
      <c r="F378" s="94"/>
      <c r="G378" s="94"/>
    </row>
    <row r="379" spans="5:7" x14ac:dyDescent="0.3">
      <c r="E379" s="94"/>
      <c r="F379" s="94"/>
      <c r="G379" s="94"/>
    </row>
    <row r="380" spans="5:7" x14ac:dyDescent="0.3">
      <c r="E380" s="94"/>
      <c r="F380" s="94"/>
      <c r="G380" s="94"/>
    </row>
    <row r="381" spans="5:7" x14ac:dyDescent="0.3">
      <c r="E381" s="94"/>
      <c r="F381" s="94"/>
      <c r="G381" s="94"/>
    </row>
    <row r="382" spans="5:7" x14ac:dyDescent="0.3">
      <c r="E382" s="94"/>
      <c r="F382" s="94"/>
      <c r="G382" s="94"/>
    </row>
    <row r="383" spans="5:7" x14ac:dyDescent="0.3">
      <c r="E383" s="94"/>
      <c r="F383" s="94"/>
      <c r="G383" s="94"/>
    </row>
    <row r="384" spans="5:7" x14ac:dyDescent="0.3">
      <c r="E384" s="94"/>
      <c r="F384" s="94"/>
      <c r="G384" s="94"/>
    </row>
    <row r="385" spans="5:7" x14ac:dyDescent="0.3">
      <c r="E385" s="94"/>
      <c r="F385" s="94"/>
      <c r="G385" s="94"/>
    </row>
    <row r="386" spans="5:7" x14ac:dyDescent="0.3">
      <c r="E386" s="94"/>
      <c r="F386" s="94"/>
      <c r="G386" s="94"/>
    </row>
    <row r="387" spans="5:7" x14ac:dyDescent="0.3">
      <c r="E387" s="94"/>
      <c r="F387" s="94"/>
      <c r="G387" s="94"/>
    </row>
    <row r="388" spans="5:7" x14ac:dyDescent="0.3">
      <c r="E388" s="94"/>
      <c r="F388" s="94"/>
      <c r="G388" s="94"/>
    </row>
    <row r="389" spans="5:7" x14ac:dyDescent="0.3">
      <c r="E389" s="94"/>
      <c r="F389" s="94"/>
      <c r="G389" s="94"/>
    </row>
    <row r="390" spans="5:7" x14ac:dyDescent="0.3">
      <c r="E390" s="94"/>
      <c r="F390" s="94"/>
      <c r="G390" s="94"/>
    </row>
    <row r="391" spans="5:7" x14ac:dyDescent="0.3">
      <c r="E391" s="94"/>
      <c r="F391" s="94"/>
      <c r="G391" s="94"/>
    </row>
    <row r="392" spans="5:7" x14ac:dyDescent="0.3">
      <c r="E392" s="94"/>
      <c r="F392" s="94"/>
      <c r="G392" s="94"/>
    </row>
    <row r="393" spans="5:7" x14ac:dyDescent="0.3">
      <c r="E393" s="94"/>
      <c r="F393" s="94"/>
      <c r="G393" s="94"/>
    </row>
    <row r="394" spans="5:7" x14ac:dyDescent="0.3">
      <c r="E394" s="94"/>
      <c r="F394" s="94"/>
      <c r="G394" s="94"/>
    </row>
    <row r="395" spans="5:7" x14ac:dyDescent="0.3">
      <c r="E395" s="94"/>
      <c r="F395" s="94"/>
      <c r="G395" s="94"/>
    </row>
    <row r="396" spans="5:7" x14ac:dyDescent="0.3">
      <c r="E396" s="94"/>
      <c r="F396" s="94"/>
      <c r="G396" s="94"/>
    </row>
    <row r="397" spans="5:7" x14ac:dyDescent="0.3">
      <c r="E397" s="94"/>
      <c r="F397" s="94"/>
      <c r="G397" s="94"/>
    </row>
    <row r="398" spans="5:7" x14ac:dyDescent="0.3">
      <c r="E398" s="94"/>
      <c r="F398" s="94"/>
      <c r="G398" s="94"/>
    </row>
    <row r="399" spans="5:7" x14ac:dyDescent="0.3">
      <c r="E399" s="94"/>
      <c r="F399" s="94"/>
      <c r="G399" s="94"/>
    </row>
    <row r="400" spans="5:7" x14ac:dyDescent="0.3">
      <c r="E400" s="94"/>
      <c r="F400" s="94"/>
      <c r="G400" s="94"/>
    </row>
    <row r="401" spans="5:7" x14ac:dyDescent="0.3">
      <c r="E401" s="94"/>
      <c r="F401" s="94"/>
      <c r="G401" s="94"/>
    </row>
    <row r="402" spans="5:7" x14ac:dyDescent="0.3">
      <c r="E402" s="94"/>
      <c r="F402" s="94"/>
      <c r="G402" s="94"/>
    </row>
    <row r="403" spans="5:7" x14ac:dyDescent="0.3">
      <c r="E403" s="94"/>
      <c r="F403" s="94"/>
      <c r="G403" s="94"/>
    </row>
    <row r="404" spans="5:7" x14ac:dyDescent="0.3">
      <c r="E404" s="94"/>
      <c r="F404" s="94"/>
      <c r="G404" s="94"/>
    </row>
    <row r="405" spans="5:7" x14ac:dyDescent="0.3">
      <c r="E405" s="94"/>
      <c r="F405" s="94"/>
      <c r="G405" s="94"/>
    </row>
    <row r="406" spans="5:7" x14ac:dyDescent="0.3">
      <c r="E406" s="94"/>
      <c r="F406" s="94"/>
      <c r="G406" s="94"/>
    </row>
    <row r="407" spans="5:7" x14ac:dyDescent="0.3">
      <c r="E407" s="94"/>
      <c r="F407" s="94"/>
      <c r="G407" s="94"/>
    </row>
    <row r="408" spans="5:7" x14ac:dyDescent="0.3">
      <c r="E408" s="94"/>
      <c r="F408" s="94"/>
      <c r="G408" s="94"/>
    </row>
    <row r="409" spans="5:7" x14ac:dyDescent="0.3">
      <c r="E409" s="94"/>
      <c r="F409" s="94"/>
      <c r="G409" s="94"/>
    </row>
    <row r="410" spans="5:7" x14ac:dyDescent="0.3">
      <c r="E410" s="94"/>
      <c r="F410" s="94"/>
      <c r="G410" s="94"/>
    </row>
    <row r="411" spans="5:7" x14ac:dyDescent="0.3">
      <c r="E411" s="94"/>
      <c r="F411" s="94"/>
      <c r="G411" s="94"/>
    </row>
    <row r="412" spans="5:7" x14ac:dyDescent="0.3">
      <c r="E412" s="94"/>
      <c r="F412" s="94"/>
      <c r="G412" s="94"/>
    </row>
    <row r="413" spans="5:7" x14ac:dyDescent="0.3">
      <c r="E413" s="94"/>
      <c r="F413" s="94"/>
      <c r="G413" s="94"/>
    </row>
    <row r="414" spans="5:7" x14ac:dyDescent="0.3">
      <c r="E414" s="94"/>
      <c r="F414" s="94"/>
      <c r="G414" s="94"/>
    </row>
    <row r="415" spans="5:7" x14ac:dyDescent="0.3">
      <c r="E415" s="94"/>
      <c r="F415" s="94"/>
      <c r="G415" s="94"/>
    </row>
    <row r="416" spans="5:7" x14ac:dyDescent="0.3">
      <c r="E416" s="94"/>
      <c r="F416" s="94"/>
      <c r="G416" s="94"/>
    </row>
    <row r="417" spans="5:7" x14ac:dyDescent="0.3">
      <c r="E417" s="94"/>
      <c r="F417" s="94"/>
      <c r="G417" s="94"/>
    </row>
    <row r="418" spans="5:7" x14ac:dyDescent="0.3">
      <c r="E418" s="94"/>
      <c r="F418" s="94"/>
      <c r="G418" s="94"/>
    </row>
    <row r="419" spans="5:7" x14ac:dyDescent="0.3">
      <c r="E419" s="94"/>
      <c r="F419" s="94"/>
      <c r="G419" s="94"/>
    </row>
    <row r="420" spans="5:7" x14ac:dyDescent="0.3">
      <c r="E420" s="94"/>
      <c r="F420" s="94"/>
      <c r="G420" s="94"/>
    </row>
    <row r="421" spans="5:7" x14ac:dyDescent="0.3">
      <c r="E421" s="94"/>
      <c r="F421" s="94"/>
      <c r="G421" s="94"/>
    </row>
    <row r="422" spans="5:7" x14ac:dyDescent="0.3">
      <c r="E422" s="94"/>
      <c r="F422" s="94"/>
      <c r="G422" s="94"/>
    </row>
    <row r="423" spans="5:7" x14ac:dyDescent="0.3">
      <c r="E423" s="94"/>
      <c r="F423" s="94"/>
      <c r="G423" s="94"/>
    </row>
    <row r="424" spans="5:7" x14ac:dyDescent="0.3">
      <c r="E424" s="94"/>
      <c r="F424" s="94"/>
      <c r="G424" s="94"/>
    </row>
    <row r="425" spans="5:7" x14ac:dyDescent="0.3">
      <c r="E425" s="94"/>
      <c r="F425" s="94"/>
      <c r="G425" s="94"/>
    </row>
    <row r="426" spans="5:7" x14ac:dyDescent="0.3">
      <c r="E426" s="94"/>
      <c r="F426" s="94"/>
      <c r="G426" s="94"/>
    </row>
    <row r="427" spans="5:7" x14ac:dyDescent="0.3">
      <c r="E427" s="94"/>
      <c r="F427" s="94"/>
      <c r="G427" s="94"/>
    </row>
    <row r="428" spans="5:7" x14ac:dyDescent="0.3">
      <c r="E428" s="94"/>
      <c r="F428" s="94"/>
      <c r="G428" s="94"/>
    </row>
    <row r="429" spans="5:7" x14ac:dyDescent="0.3">
      <c r="E429" s="94"/>
      <c r="F429" s="94"/>
      <c r="G429" s="94"/>
    </row>
    <row r="430" spans="5:7" x14ac:dyDescent="0.3">
      <c r="E430" s="94"/>
      <c r="F430" s="94"/>
      <c r="G430" s="94"/>
    </row>
    <row r="431" spans="5:7" x14ac:dyDescent="0.3">
      <c r="E431" s="94"/>
      <c r="F431" s="94"/>
      <c r="G431" s="94"/>
    </row>
    <row r="432" spans="5:7" x14ac:dyDescent="0.3">
      <c r="E432" s="94"/>
      <c r="F432" s="94"/>
      <c r="G432" s="94"/>
    </row>
    <row r="433" spans="5:7" x14ac:dyDescent="0.3">
      <c r="E433" s="94"/>
      <c r="F433" s="94"/>
      <c r="G433" s="94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B679-50AD-48FB-A01E-11937464CA5B}">
  <dimension ref="A1:AN432"/>
  <sheetViews>
    <sheetView zoomScale="80" zoomScaleNormal="80" workbookViewId="0">
      <selection sqref="A1:G44"/>
    </sheetView>
  </sheetViews>
  <sheetFormatPr defaultRowHeight="14.4" x14ac:dyDescent="0.3"/>
  <cols>
    <col min="1" max="1" width="14.77734375" bestFit="1" customWidth="1"/>
    <col min="4" max="4" width="10.88671875" customWidth="1"/>
    <col min="5" max="5" width="11.109375" customWidth="1"/>
    <col min="6" max="6" width="11" customWidth="1"/>
    <col min="7" max="7" width="11.5546875" customWidth="1"/>
  </cols>
  <sheetData>
    <row r="1" spans="1:7" x14ac:dyDescent="0.3">
      <c r="A1" t="str">
        <f>'Capital Structure'!A1</f>
        <v>All Final values in</v>
      </c>
      <c r="B1" s="88" t="str">
        <f>'Capital Structure'!B1</f>
        <v>Millions</v>
      </c>
      <c r="E1" s="177" t="s">
        <v>174</v>
      </c>
      <c r="F1" s="178"/>
      <c r="G1" s="178"/>
    </row>
    <row r="2" spans="1:7" x14ac:dyDescent="0.3">
      <c r="E2" s="118">
        <v>1</v>
      </c>
      <c r="F2" s="118">
        <v>2</v>
      </c>
      <c r="G2" s="118">
        <v>3</v>
      </c>
    </row>
    <row r="3" spans="1:7" x14ac:dyDescent="0.3">
      <c r="D3" s="117">
        <f>Assumptions!G3</f>
        <v>43922</v>
      </c>
      <c r="E3" s="92">
        <f>EOMONTH(Assumptions!G3,11)</f>
        <v>44286</v>
      </c>
      <c r="F3" s="92">
        <f>EOMONTH(E3,12)</f>
        <v>44651</v>
      </c>
      <c r="G3" s="92">
        <f>EOMONTH(F3,12)</f>
        <v>45016</v>
      </c>
    </row>
    <row r="4" spans="1:7" x14ac:dyDescent="0.3">
      <c r="E4" s="94"/>
      <c r="F4" s="94"/>
      <c r="G4" s="94"/>
    </row>
    <row r="5" spans="1:7" x14ac:dyDescent="0.3">
      <c r="A5" s="90" t="s">
        <v>4</v>
      </c>
      <c r="E5" s="94"/>
      <c r="F5" s="94"/>
      <c r="G5" s="94"/>
    </row>
    <row r="6" spans="1:7" x14ac:dyDescent="0.3">
      <c r="A6" t="str">
        <f>'Monthly Revenue'!A73</f>
        <v>Alcoholic Beverages</v>
      </c>
      <c r="E6" s="113">
        <f>SUMIFS('Monthly P&amp;L'!$E6:$AN6,'Monthly P&amp;L'!$E$4:$AN$4,"&gt;"&amp;'Annual P&amp;L'!D$3,'Monthly P&amp;L'!$E$4:$AN$4,"&lt;="&amp;'Annual P&amp;L'!E$3)</f>
        <v>6.4585172361104703</v>
      </c>
      <c r="F6" s="113">
        <f>SUMIFS('Monthly P&amp;L'!$E6:$AN6,'Monthly P&amp;L'!$E$4:$AN$4,"&gt;"&amp;'Annual P&amp;L'!E$3,'Monthly P&amp;L'!$E$4:$AN$4,"&lt;="&amp;'Annual P&amp;L'!F$3)</f>
        <v>12.18767160774857</v>
      </c>
      <c r="G6" s="113">
        <f>SUMIFS('Monthly P&amp;L'!$E6:$AN6,'Monthly P&amp;L'!$E$4:$AN$4,"&gt;"&amp;'Annual P&amp;L'!F$3,'Monthly P&amp;L'!$E$4:$AN$4,"&lt;="&amp;'Annual P&amp;L'!G$3)</f>
        <v>18.072178813438072</v>
      </c>
    </row>
    <row r="7" spans="1:7" x14ac:dyDescent="0.3">
      <c r="A7" t="str">
        <f>'Monthly Revenue'!A74</f>
        <v>Non Alcoholic
Beverages</v>
      </c>
      <c r="E7" s="113">
        <f>SUMIFS('Monthly P&amp;L'!$E7:$AN7,'Monthly P&amp;L'!$E$4:$AN$4,"&gt;"&amp;'Annual P&amp;L'!D$3,'Monthly P&amp;L'!$E$4:$AN$4,"&lt;="&amp;'Annual P&amp;L'!E$3)</f>
        <v>3.116544800870841</v>
      </c>
      <c r="F7" s="113">
        <f>SUMIFS('Monthly P&amp;L'!$E7:$AN7,'Monthly P&amp;L'!$E$4:$AN$4,"&gt;"&amp;'Annual P&amp;L'!E$3,'Monthly P&amp;L'!$E$4:$AN$4,"&lt;="&amp;'Annual P&amp;L'!F$3)</f>
        <v>5.7732684827992369</v>
      </c>
      <c r="G7" s="113">
        <f>SUMIFS('Monthly P&amp;L'!$E7:$AN7,'Monthly P&amp;L'!$E$4:$AN$4,"&gt;"&amp;'Annual P&amp;L'!F$3,'Monthly P&amp;L'!$E$4:$AN$4,"&lt;="&amp;'Annual P&amp;L'!G$3)</f>
        <v>8.4085990550785397</v>
      </c>
    </row>
    <row r="8" spans="1:7" x14ac:dyDescent="0.3">
      <c r="A8" t="str">
        <f>'Monthly Revenue'!A75</f>
        <v>Food</v>
      </c>
      <c r="E8" s="113">
        <f>SUMIFS('Monthly P&amp;L'!$E8:$AN8,'Monthly P&amp;L'!$E$4:$AN$4,"&gt;"&amp;'Annual P&amp;L'!D$3,'Monthly P&amp;L'!$E$4:$AN$4,"&lt;="&amp;'Annual P&amp;L'!E$3)</f>
        <v>14.895966081244538</v>
      </c>
      <c r="F8" s="113">
        <f>SUMIFS('Monthly P&amp;L'!$E8:$AN8,'Monthly P&amp;L'!$E$4:$AN$4,"&gt;"&amp;'Annual P&amp;L'!E$3,'Monthly P&amp;L'!$E$4:$AN$4,"&lt;="&amp;'Annual P&amp;L'!F$3)</f>
        <v>27.424132123538236</v>
      </c>
      <c r="G8" s="113">
        <f>SUMIFS('Monthly P&amp;L'!$E8:$AN8,'Monthly P&amp;L'!$E$4:$AN$4,"&gt;"&amp;'Annual P&amp;L'!F$3,'Monthly P&amp;L'!$E$4:$AN$4,"&lt;="&amp;'Annual P&amp;L'!G$3)</f>
        <v>39.706350088525767</v>
      </c>
    </row>
    <row r="9" spans="1:7" ht="15" thickBot="1" x14ac:dyDescent="0.35">
      <c r="A9" s="109" t="str">
        <f>'Monthly Revenue'!A76</f>
        <v>Total</v>
      </c>
      <c r="B9" s="110"/>
      <c r="C9" s="110"/>
      <c r="D9" s="110"/>
      <c r="E9" s="111">
        <f>SUM(E6:E8)</f>
        <v>24.471028118225849</v>
      </c>
      <c r="F9" s="111">
        <f t="shared" ref="F9:G9" si="0">SUM(F6:F8)</f>
        <v>45.385072214086044</v>
      </c>
      <c r="G9" s="111">
        <f t="shared" si="0"/>
        <v>66.187127957042378</v>
      </c>
    </row>
    <row r="10" spans="1:7" ht="15" thickTop="1" x14ac:dyDescent="0.3">
      <c r="E10" s="94"/>
      <c r="F10" s="94"/>
      <c r="G10" s="94"/>
    </row>
    <row r="11" spans="1:7" x14ac:dyDescent="0.3">
      <c r="A11" s="83" t="s">
        <v>116</v>
      </c>
      <c r="E11" s="94"/>
      <c r="F11" s="94"/>
      <c r="G11" s="94"/>
    </row>
    <row r="12" spans="1:7" x14ac:dyDescent="0.3">
      <c r="A12" t="str">
        <f>Assumptions!A25</f>
        <v>Alcoholic Beverage cost (% of revenue)</v>
      </c>
      <c r="E12" s="113">
        <f>SUMIFS('Monthly P&amp;L'!$E12:$AN12,'Monthly P&amp;L'!$E$4:$AN$4,"&gt;"&amp;'Annual P&amp;L'!D$3,'Monthly P&amp;L'!$E$4:$AN$4,"&lt;="&amp;'Annual P&amp;L'!E$3)</f>
        <v>2.2604810326386646</v>
      </c>
      <c r="F12" s="113">
        <f>SUMIFS('Monthly P&amp;L'!$E12:$AN12,'Monthly P&amp;L'!$E$4:$AN$4,"&gt;"&amp;'Annual P&amp;L'!E$3,'Monthly P&amp;L'!$E$4:$AN$4,"&lt;="&amp;'Annual P&amp;L'!F$3)</f>
        <v>4.2656850627119987</v>
      </c>
      <c r="G12" s="113">
        <f>SUMIFS('Monthly P&amp;L'!$E12:$AN12,'Monthly P&amp;L'!$E$4:$AN$4,"&gt;"&amp;'Annual P&amp;L'!F$3,'Monthly P&amp;L'!$E$4:$AN$4,"&lt;="&amp;'Annual P&amp;L'!G$3)</f>
        <v>6.3252625847033244</v>
      </c>
    </row>
    <row r="13" spans="1:7" x14ac:dyDescent="0.3">
      <c r="A13" t="str">
        <f>Assumptions!A26</f>
        <v>Non Alcoholic Beverages (% of revenue)</v>
      </c>
      <c r="E13" s="113">
        <f>SUMIFS('Monthly P&amp;L'!$E13:$AN13,'Monthly P&amp;L'!$E$4:$AN$4,"&gt;"&amp;'Annual P&amp;L'!D$3,'Monthly P&amp;L'!$E$4:$AN$4,"&lt;="&amp;'Annual P&amp;L'!E$3)</f>
        <v>1.2466179203483367</v>
      </c>
      <c r="F13" s="113">
        <f>SUMIFS('Monthly P&amp;L'!$E13:$AN13,'Monthly P&amp;L'!$E$4:$AN$4,"&gt;"&amp;'Annual P&amp;L'!E$3,'Monthly P&amp;L'!$E$4:$AN$4,"&lt;="&amp;'Annual P&amp;L'!F$3)</f>
        <v>2.309307393119695</v>
      </c>
      <c r="G13" s="113">
        <f>SUMIFS('Monthly P&amp;L'!$E13:$AN13,'Monthly P&amp;L'!$E$4:$AN$4,"&gt;"&amp;'Annual P&amp;L'!F$3,'Monthly P&amp;L'!$E$4:$AN$4,"&lt;="&amp;'Annual P&amp;L'!G$3)</f>
        <v>3.3634396220314158</v>
      </c>
    </row>
    <row r="14" spans="1:7" x14ac:dyDescent="0.3">
      <c r="A14" t="str">
        <f>Assumptions!A27</f>
        <v>Food (% of revenue)</v>
      </c>
      <c r="E14" s="113">
        <f>SUMIFS('Monthly P&amp;L'!$E14:$AN14,'Monthly P&amp;L'!$E$4:$AN$4,"&gt;"&amp;'Annual P&amp;L'!D$3,'Monthly P&amp;L'!$E$4:$AN$4,"&lt;="&amp;'Annual P&amp;L'!E$3)</f>
        <v>4.4687898243733617</v>
      </c>
      <c r="F14" s="113">
        <f>SUMIFS('Monthly P&amp;L'!$E14:$AN14,'Monthly P&amp;L'!$E$4:$AN$4,"&gt;"&amp;'Annual P&amp;L'!E$3,'Monthly P&amp;L'!$E$4:$AN$4,"&lt;="&amp;'Annual P&amp;L'!F$3)</f>
        <v>8.2272396370614693</v>
      </c>
      <c r="G14" s="113">
        <f>SUMIFS('Monthly P&amp;L'!$E14:$AN14,'Monthly P&amp;L'!$E$4:$AN$4,"&gt;"&amp;'Annual P&amp;L'!F$3,'Monthly P&amp;L'!$E$4:$AN$4,"&lt;="&amp;'Annual P&amp;L'!G$3)</f>
        <v>11.911905026557733</v>
      </c>
    </row>
    <row r="15" spans="1:7" x14ac:dyDescent="0.3">
      <c r="A15" t="s">
        <v>117</v>
      </c>
      <c r="E15" s="113">
        <f>SUMIFS('Monthly P&amp;L'!$E15:$AN15,'Monthly P&amp;L'!$E$4:$AN$4,"&gt;"&amp;'Annual P&amp;L'!D$3,'Monthly P&amp;L'!$E$4:$AN$4,"&lt;="&amp;'Annual P&amp;L'!E$3)</f>
        <v>8.8739999999999988</v>
      </c>
      <c r="F15" s="113">
        <f>SUMIFS('Monthly P&amp;L'!$E15:$AN15,'Monthly P&amp;L'!$E$4:$AN$4,"&gt;"&amp;'Annual P&amp;L'!E$3,'Monthly P&amp;L'!$E$4:$AN$4,"&lt;="&amp;'Annual P&amp;L'!F$3)</f>
        <v>12.541920000000005</v>
      </c>
      <c r="G15" s="113">
        <f>SUMIFS('Monthly P&amp;L'!$E15:$AN15,'Monthly P&amp;L'!$E$4:$AN$4,"&gt;"&amp;'Annual P&amp;L'!F$3,'Monthly P&amp;L'!$E$4:$AN$4,"&lt;="&amp;'Annual P&amp;L'!G$3)</f>
        <v>13.545273600000005</v>
      </c>
    </row>
    <row r="16" spans="1:7" ht="15" thickBot="1" x14ac:dyDescent="0.35">
      <c r="A16" s="109" t="s">
        <v>118</v>
      </c>
      <c r="B16" s="110"/>
      <c r="C16" s="110"/>
      <c r="D16" s="110"/>
      <c r="E16" s="111">
        <f>SUMIFS('Monthly P&amp;L'!$E16:$AN16,'Monthly P&amp;L'!$E$4:$AN$4,"&gt;"&amp;'Annual P&amp;L'!D$3,'Monthly P&amp;L'!$E$4:$AN$4,"&lt;="&amp;'Annual P&amp;L'!E$3)</f>
        <v>16.849888777360363</v>
      </c>
      <c r="F16" s="111">
        <f>SUMIFS('Monthly P&amp;L'!$E16:$AN16,'Monthly P&amp;L'!$E$4:$AN$4,"&gt;"&amp;'Annual P&amp;L'!E$3,'Monthly P&amp;L'!$E$4:$AN$4,"&lt;="&amp;'Annual P&amp;L'!F$3)</f>
        <v>27.344152092893165</v>
      </c>
      <c r="G16" s="111">
        <f>SUMIFS('Monthly P&amp;L'!$E16:$AN16,'Monthly P&amp;L'!$E$4:$AN$4,"&gt;"&amp;'Annual P&amp;L'!F$3,'Monthly P&amp;L'!$E$4:$AN$4,"&lt;="&amp;'Annual P&amp;L'!G$3)</f>
        <v>35.14588083329248</v>
      </c>
    </row>
    <row r="17" spans="1:7" ht="15" thickTop="1" x14ac:dyDescent="0.3">
      <c r="E17" s="113"/>
      <c r="F17" s="113"/>
      <c r="G17" s="113"/>
    </row>
    <row r="18" spans="1:7" x14ac:dyDescent="0.3">
      <c r="A18" s="83" t="s">
        <v>119</v>
      </c>
      <c r="E18" s="113"/>
      <c r="F18" s="113"/>
      <c r="G18" s="113"/>
    </row>
    <row r="19" spans="1:7" x14ac:dyDescent="0.3">
      <c r="A19" t="s">
        <v>120</v>
      </c>
      <c r="E19" s="113">
        <f>SUMIFS('Monthly P&amp;L'!$E19:$AN19,'Monthly P&amp;L'!$E$4:$AN$4,"&gt;"&amp;'Annual P&amp;L'!D$3,'Monthly P&amp;L'!$E$4:$AN$4,"&lt;="&amp;'Annual P&amp;L'!E$3)</f>
        <v>3.4199999999999995</v>
      </c>
      <c r="F19" s="113">
        <f>SUMIFS('Monthly P&amp;L'!$E19:$AN19,'Monthly P&amp;L'!$E$4:$AN$4,"&gt;"&amp;'Annual P&amp;L'!E$3,'Monthly P&amp;L'!$E$4:$AN$4,"&lt;="&amp;'Annual P&amp;L'!F$3)</f>
        <v>4.8336000000000006</v>
      </c>
      <c r="G19" s="113">
        <f>SUMIFS('Monthly P&amp;L'!$E19:$AN19,'Monthly P&amp;L'!$E$4:$AN$4,"&gt;"&amp;'Annual P&amp;L'!F$3,'Monthly P&amp;L'!$E$4:$AN$4,"&lt;="&amp;'Annual P&amp;L'!G$3)</f>
        <v>5.2202880000000009</v>
      </c>
    </row>
    <row r="20" spans="1:7" x14ac:dyDescent="0.3">
      <c r="A20" t="str">
        <f>Assumptions!A52</f>
        <v>Rotalty to brand (% Of Revenue)</v>
      </c>
      <c r="E20" s="113">
        <f>SUMIFS('Monthly P&amp;L'!$E20:$AN20,'Monthly P&amp;L'!$E$4:$AN$4,"&gt;"&amp;'Annual P&amp;L'!D$3,'Monthly P&amp;L'!$E$4:$AN$4,"&lt;="&amp;'Annual P&amp;L'!E$3)</f>
        <v>1.2235514059112926</v>
      </c>
      <c r="F20" s="113">
        <f>SUMIFS('Monthly P&amp;L'!$E20:$AN20,'Monthly P&amp;L'!$E$4:$AN$4,"&gt;"&amp;'Annual P&amp;L'!E$3,'Monthly P&amp;L'!$E$4:$AN$4,"&lt;="&amp;'Annual P&amp;L'!F$3)</f>
        <v>2.2692536107043022</v>
      </c>
      <c r="G20" s="113">
        <f>SUMIFS('Monthly P&amp;L'!$E20:$AN20,'Monthly P&amp;L'!$E$4:$AN$4,"&gt;"&amp;'Annual P&amp;L'!F$3,'Monthly P&amp;L'!$E$4:$AN$4,"&lt;="&amp;'Annual P&amp;L'!G$3)</f>
        <v>3.3093563978521203</v>
      </c>
    </row>
    <row r="21" spans="1:7" x14ac:dyDescent="0.3">
      <c r="A21" t="str">
        <f>Assumptions!A53</f>
        <v>Rent (as per contract) (% of revenue)</v>
      </c>
      <c r="E21" s="113">
        <f>SUMIFS('Monthly P&amp;L'!$E21:$AN21,'Monthly P&amp;L'!$E$4:$AN$4,"&gt;"&amp;'Annual P&amp;L'!D$3,'Monthly P&amp;L'!$E$4:$AN$4,"&lt;="&amp;'Annual P&amp;L'!E$3)</f>
        <v>2.4471028118225853</v>
      </c>
      <c r="F21" s="113">
        <f>SUMIFS('Monthly P&amp;L'!$E21:$AN21,'Monthly P&amp;L'!$E$4:$AN$4,"&gt;"&amp;'Annual P&amp;L'!E$3,'Monthly P&amp;L'!$E$4:$AN$4,"&lt;="&amp;'Annual P&amp;L'!F$3)</f>
        <v>4.5385072214086044</v>
      </c>
      <c r="G21" s="113">
        <f>SUMIFS('Monthly P&amp;L'!$E21:$AN21,'Monthly P&amp;L'!$E$4:$AN$4,"&gt;"&amp;'Annual P&amp;L'!F$3,'Monthly P&amp;L'!$E$4:$AN$4,"&lt;="&amp;'Annual P&amp;L'!G$3)</f>
        <v>6.6187127957042406</v>
      </c>
    </row>
    <row r="22" spans="1:7" x14ac:dyDescent="0.3">
      <c r="A22" t="str">
        <f>Assumptions!A54</f>
        <v>Water Cost (per month)</v>
      </c>
      <c r="E22" s="113">
        <f>SUMIFS('Monthly P&amp;L'!$E22:$AN22,'Monthly P&amp;L'!$E$4:$AN$4,"&gt;"&amp;'Annual P&amp;L'!D$3,'Monthly P&amp;L'!$E$4:$AN$4,"&lt;="&amp;'Annual P&amp;L'!E$3)</f>
        <v>0.09</v>
      </c>
      <c r="F22" s="113">
        <f>SUMIFS('Monthly P&amp;L'!$E22:$AN22,'Monthly P&amp;L'!$E$4:$AN$4,"&gt;"&amp;'Annual P&amp;L'!E$3,'Monthly P&amp;L'!$E$4:$AN$4,"&lt;="&amp;'Annual P&amp;L'!F$3)</f>
        <v>0.12720000000000004</v>
      </c>
      <c r="G22" s="113">
        <f>SUMIFS('Monthly P&amp;L'!$E22:$AN22,'Monthly P&amp;L'!$E$4:$AN$4,"&gt;"&amp;'Annual P&amp;L'!F$3,'Monthly P&amp;L'!$E$4:$AN$4,"&lt;="&amp;'Annual P&amp;L'!G$3)</f>
        <v>0.13737600000000005</v>
      </c>
    </row>
    <row r="23" spans="1:7" x14ac:dyDescent="0.3">
      <c r="A23" t="str">
        <f>Assumptions!A55</f>
        <v>Maintenance (per month)</v>
      </c>
      <c r="E23" s="113">
        <f>SUMIFS('Monthly P&amp;L'!$E23:$AN23,'Monthly P&amp;L'!$E$4:$AN$4,"&gt;"&amp;'Annual P&amp;L'!D$3,'Monthly P&amp;L'!$E$4:$AN$4,"&lt;="&amp;'Annual P&amp;L'!E$3)</f>
        <v>0.44999999999999996</v>
      </c>
      <c r="F23" s="113">
        <f>SUMIFS('Monthly P&amp;L'!$E23:$AN23,'Monthly P&amp;L'!$E$4:$AN$4,"&gt;"&amp;'Annual P&amp;L'!E$3,'Monthly P&amp;L'!$E$4:$AN$4,"&lt;="&amp;'Annual P&amp;L'!F$3)</f>
        <v>0.63600000000000012</v>
      </c>
      <c r="G23" s="113">
        <f>SUMIFS('Monthly P&amp;L'!$E23:$AN23,'Monthly P&amp;L'!$E$4:$AN$4,"&gt;"&amp;'Annual P&amp;L'!F$3,'Monthly P&amp;L'!$E$4:$AN$4,"&lt;="&amp;'Annual P&amp;L'!G$3)</f>
        <v>0.68688000000000027</v>
      </c>
    </row>
    <row r="24" spans="1:7" x14ac:dyDescent="0.3">
      <c r="A24" t="str">
        <f>Assumptions!A56</f>
        <v>Marketing cost (per month)</v>
      </c>
      <c r="E24" s="113">
        <f>SUMIFS('Monthly P&amp;L'!$E24:$AN24,'Monthly P&amp;L'!$E$4:$AN$4,"&gt;"&amp;'Annual P&amp;L'!D$3,'Monthly P&amp;L'!$E$4:$AN$4,"&lt;="&amp;'Annual P&amp;L'!E$3)</f>
        <v>0.22499999999999998</v>
      </c>
      <c r="F24" s="113">
        <f>SUMIFS('Monthly P&amp;L'!$E24:$AN24,'Monthly P&amp;L'!$E$4:$AN$4,"&gt;"&amp;'Annual P&amp;L'!E$3,'Monthly P&amp;L'!$E$4:$AN$4,"&lt;="&amp;'Annual P&amp;L'!F$3)</f>
        <v>0.31800000000000006</v>
      </c>
      <c r="G24" s="113">
        <f>SUMIFS('Monthly P&amp;L'!$E24:$AN24,'Monthly P&amp;L'!$E$4:$AN$4,"&gt;"&amp;'Annual P&amp;L'!F$3,'Monthly P&amp;L'!$E$4:$AN$4,"&lt;="&amp;'Annual P&amp;L'!G$3)</f>
        <v>0.34344000000000013</v>
      </c>
    </row>
    <row r="25" spans="1:7" x14ac:dyDescent="0.3">
      <c r="A25" t="str">
        <f>Assumptions!A57</f>
        <v>Electricity (Based on area Rs./sq. Ft.)</v>
      </c>
      <c r="E25" s="113">
        <f>SUMIFS('Monthly P&amp;L'!$E25:$AN25,'Monthly P&amp;L'!$E$4:$AN$4,"&gt;"&amp;'Annual P&amp;L'!D$3,'Monthly P&amp;L'!$E$4:$AN$4,"&lt;="&amp;'Annual P&amp;L'!E$3)</f>
        <v>0.23940000000000006</v>
      </c>
      <c r="F25" s="113">
        <f>SUMIFS('Monthly P&amp;L'!$E25:$AN25,'Monthly P&amp;L'!$E$4:$AN$4,"&gt;"&amp;'Annual P&amp;L'!E$3,'Monthly P&amp;L'!$E$4:$AN$4,"&lt;="&amp;'Annual P&amp;L'!F$3)</f>
        <v>0.33835199999999993</v>
      </c>
      <c r="G25" s="113">
        <f>SUMIFS('Monthly P&amp;L'!$E25:$AN25,'Monthly P&amp;L'!$E$4:$AN$4,"&gt;"&amp;'Annual P&amp;L'!F$3,'Monthly P&amp;L'!$E$4:$AN$4,"&lt;="&amp;'Annual P&amp;L'!G$3)</f>
        <v>0.36542015999999999</v>
      </c>
    </row>
    <row r="26" spans="1:7" x14ac:dyDescent="0.3">
      <c r="A26" t="str">
        <f>Assumptions!A58</f>
        <v>Phone and internet (per month)</v>
      </c>
      <c r="E26" s="113">
        <f>SUMIFS('Monthly P&amp;L'!$E26:$AN26,'Monthly P&amp;L'!$E$4:$AN$4,"&gt;"&amp;'Annual P&amp;L'!D$3,'Monthly P&amp;L'!$E$4:$AN$4,"&lt;="&amp;'Annual P&amp;L'!E$3)</f>
        <v>0.13500000000000001</v>
      </c>
      <c r="F26" s="113">
        <f>SUMIFS('Monthly P&amp;L'!$E26:$AN26,'Monthly P&amp;L'!$E$4:$AN$4,"&gt;"&amp;'Annual P&amp;L'!E$3,'Monthly P&amp;L'!$E$4:$AN$4,"&lt;="&amp;'Annual P&amp;L'!F$3)</f>
        <v>0.19079999999999994</v>
      </c>
      <c r="G26" s="113">
        <f>SUMIFS('Monthly P&amp;L'!$E26:$AN26,'Monthly P&amp;L'!$E$4:$AN$4,"&gt;"&amp;'Annual P&amp;L'!F$3,'Monthly P&amp;L'!$E$4:$AN$4,"&lt;="&amp;'Annual P&amp;L'!G$3)</f>
        <v>0.20606400000000005</v>
      </c>
    </row>
    <row r="27" spans="1:7" x14ac:dyDescent="0.3">
      <c r="A27" t="str">
        <f>Assumptions!A59</f>
        <v>Housekeeping  &amp; Consumables (% of revenue)</v>
      </c>
      <c r="E27" s="113">
        <f>SUMIFS('Monthly P&amp;L'!$E27:$AN27,'Monthly P&amp;L'!$E$4:$AN$4,"&gt;"&amp;'Annual P&amp;L'!D$3,'Monthly P&amp;L'!$E$4:$AN$4,"&lt;="&amp;'Annual P&amp;L'!E$3)</f>
        <v>0.48942056236451703</v>
      </c>
      <c r="F27" s="113">
        <f>SUMIFS('Monthly P&amp;L'!$E27:$AN27,'Monthly P&amp;L'!$E$4:$AN$4,"&gt;"&amp;'Annual P&amp;L'!E$3,'Monthly P&amp;L'!$E$4:$AN$4,"&lt;="&amp;'Annual P&amp;L'!F$3)</f>
        <v>0.90770144428172084</v>
      </c>
      <c r="G27" s="113">
        <f>SUMIFS('Monthly P&amp;L'!$E27:$AN27,'Monthly P&amp;L'!$E$4:$AN$4,"&gt;"&amp;'Annual P&amp;L'!F$3,'Monthly P&amp;L'!$E$4:$AN$4,"&lt;="&amp;'Annual P&amp;L'!G$3)</f>
        <v>1.3237425591408478</v>
      </c>
    </row>
    <row r="28" spans="1:7" x14ac:dyDescent="0.3">
      <c r="A28" t="str">
        <f>Assumptions!A60</f>
        <v>Payment Settlement Charges (% or revenue)</v>
      </c>
      <c r="E28" s="113">
        <f>SUMIFS('Monthly P&amp;L'!$E28:$AN28,'Monthly P&amp;L'!$E$4:$AN$4,"&gt;"&amp;'Annual P&amp;L'!D$3,'Monthly P&amp;L'!$E$4:$AN$4,"&lt;="&amp;'Annual P&amp;L'!E$3)</f>
        <v>0.18353271088669387</v>
      </c>
      <c r="F28" s="113">
        <f>SUMIFS('Monthly P&amp;L'!$E28:$AN28,'Monthly P&amp;L'!$E$4:$AN$4,"&gt;"&amp;'Annual P&amp;L'!E$3,'Monthly P&amp;L'!$E$4:$AN$4,"&lt;="&amp;'Annual P&amp;L'!F$3)</f>
        <v>0.34038804160564534</v>
      </c>
      <c r="G28" s="113">
        <f>SUMIFS('Monthly P&amp;L'!$E28:$AN28,'Monthly P&amp;L'!$E$4:$AN$4,"&gt;"&amp;'Annual P&amp;L'!F$3,'Monthly P&amp;L'!$E$4:$AN$4,"&lt;="&amp;'Annual P&amp;L'!G$3)</f>
        <v>0.49640345967781785</v>
      </c>
    </row>
    <row r="29" spans="1:7" x14ac:dyDescent="0.3">
      <c r="A29" s="106" t="s">
        <v>121</v>
      </c>
      <c r="B29" s="107"/>
      <c r="C29" s="107"/>
      <c r="D29" s="107"/>
      <c r="E29" s="99">
        <f>SUMIFS('Monthly P&amp;L'!$E29:$AN29,'Monthly P&amp;L'!$E$4:$AN$4,"&gt;"&amp;'Annual P&amp;L'!D$3,'Monthly P&amp;L'!$E$4:$AN$4,"&lt;="&amp;'Annual P&amp;L'!E$3)</f>
        <v>8.9030074909850896</v>
      </c>
      <c r="F29" s="99">
        <f>SUMIFS('Monthly P&amp;L'!$E29:$AN29,'Monthly P&amp;L'!$E$4:$AN$4,"&gt;"&amp;'Annual P&amp;L'!E$3,'Monthly P&amp;L'!$E$4:$AN$4,"&lt;="&amp;'Annual P&amp;L'!F$3)</f>
        <v>14.499802318000274</v>
      </c>
      <c r="G29" s="99">
        <f>SUMIFS('Monthly P&amp;L'!$E29:$AN29,'Monthly P&amp;L'!$E$4:$AN$4,"&gt;"&amp;'Annual P&amp;L'!F$3,'Monthly P&amp;L'!$E$4:$AN$4,"&lt;="&amp;'Annual P&amp;L'!G$3)</f>
        <v>18.707683372375026</v>
      </c>
    </row>
    <row r="30" spans="1:7" x14ac:dyDescent="0.3">
      <c r="A30" s="120"/>
      <c r="B30" s="120"/>
      <c r="C30" s="120"/>
      <c r="D30" s="120"/>
      <c r="E30" s="121"/>
      <c r="F30" s="121"/>
      <c r="G30" s="121"/>
    </row>
    <row r="31" spans="1:7" x14ac:dyDescent="0.3">
      <c r="A31" s="106" t="s">
        <v>122</v>
      </c>
      <c r="B31" s="107"/>
      <c r="C31" s="107"/>
      <c r="D31" s="107"/>
      <c r="E31" s="99">
        <f>SUMIFS('Monthly P&amp;L'!$E31:$AN31,'Monthly P&amp;L'!$E$4:$AN$4,"&gt;"&amp;'Annual P&amp;L'!D$3,'Monthly P&amp;L'!$E$4:$AN$4,"&lt;="&amp;'Annual P&amp;L'!E$3)</f>
        <v>-1.2818681501196008</v>
      </c>
      <c r="F31" s="99">
        <f>SUMIFS('Monthly P&amp;L'!$E31:$AN31,'Monthly P&amp;L'!$E$4:$AN$4,"&gt;"&amp;'Annual P&amp;L'!E$3,'Monthly P&amp;L'!$E$4:$AN$4,"&lt;="&amp;'Annual P&amp;L'!F$3)</f>
        <v>3.5411178031926038</v>
      </c>
      <c r="G31" s="99">
        <f>SUMIFS('Monthly P&amp;L'!$E31:$AN31,'Monthly P&amp;L'!$E$4:$AN$4,"&gt;"&amp;'Annual P&amp;L'!F$3,'Monthly P&amp;L'!$E$4:$AN$4,"&lt;="&amp;'Annual P&amp;L'!G$3)</f>
        <v>12.333563751374887</v>
      </c>
    </row>
    <row r="32" spans="1:7" x14ac:dyDescent="0.3">
      <c r="A32" t="s">
        <v>133</v>
      </c>
      <c r="E32" s="122">
        <f>SUM('Fixed Asset Schedule'!E8,'Fixed Asset Schedule'!E16,'Fixed Asset Schedule'!E23,'Fixed Asset Schedule'!E30)</f>
        <v>1.7277534246575343</v>
      </c>
      <c r="F32" s="122">
        <f>SUM('Fixed Asset Schedule'!F8,'Fixed Asset Schedule'!F16,'Fixed Asset Schedule'!F23,'Fixed Asset Schedule'!F30)</f>
        <v>2.0923479452054794</v>
      </c>
      <c r="G32" s="122">
        <f>SUM('Fixed Asset Schedule'!G8,'Fixed Asset Schedule'!G16,'Fixed Asset Schedule'!G23,'Fixed Asset Schedule'!G30)</f>
        <v>1.8298446575342466</v>
      </c>
    </row>
    <row r="33" spans="1:40" x14ac:dyDescent="0.3">
      <c r="E33" s="94"/>
      <c r="F33" s="94"/>
      <c r="G33" s="94"/>
    </row>
    <row r="34" spans="1:40" x14ac:dyDescent="0.3">
      <c r="A34" s="106" t="s">
        <v>140</v>
      </c>
      <c r="B34" s="107"/>
      <c r="C34" s="107"/>
      <c r="D34" s="107"/>
      <c r="E34" s="99">
        <f>E31-E32</f>
        <v>-3.0096215747771353</v>
      </c>
      <c r="F34" s="99">
        <f t="shared" ref="F34:G34" si="1">F31-F32</f>
        <v>1.4487698579871244</v>
      </c>
      <c r="G34" s="99">
        <f t="shared" si="1"/>
        <v>10.50371909384064</v>
      </c>
    </row>
    <row r="35" spans="1:40" x14ac:dyDescent="0.3">
      <c r="A35" t="s">
        <v>141</v>
      </c>
      <c r="E35" s="94">
        <v>0</v>
      </c>
      <c r="F35" s="94">
        <v>0</v>
      </c>
      <c r="G35" s="94">
        <v>0</v>
      </c>
    </row>
    <row r="36" spans="1:40" x14ac:dyDescent="0.3">
      <c r="E36" s="94"/>
      <c r="F36" s="94"/>
      <c r="G36" s="94"/>
    </row>
    <row r="37" spans="1:40" x14ac:dyDescent="0.3">
      <c r="A37" s="106" t="s">
        <v>142</v>
      </c>
      <c r="B37" s="107"/>
      <c r="C37" s="107"/>
      <c r="D37" s="107"/>
      <c r="E37" s="99">
        <f>E34-E35</f>
        <v>-3.0096215747771353</v>
      </c>
      <c r="F37" s="99">
        <f t="shared" ref="F37:G37" si="2">F34-F35</f>
        <v>1.4487698579871244</v>
      </c>
      <c r="G37" s="99">
        <f t="shared" si="2"/>
        <v>10.50371909384064</v>
      </c>
    </row>
    <row r="38" spans="1:40" x14ac:dyDescent="0.3">
      <c r="A38" t="s">
        <v>143</v>
      </c>
      <c r="E38" s="94">
        <f>E37*Assumptions!$G$105</f>
        <v>-0.7575217503714049</v>
      </c>
      <c r="F38" s="94">
        <f>F37*Assumptions!$G$105</f>
        <v>0.36465537325535918</v>
      </c>
      <c r="G38" s="94">
        <f>G37*Assumptions!$G$105</f>
        <v>2.643786095919689</v>
      </c>
    </row>
    <row r="39" spans="1:40" ht="15" thickBot="1" x14ac:dyDescent="0.35">
      <c r="A39" s="109" t="s">
        <v>144</v>
      </c>
      <c r="B39" s="110"/>
      <c r="C39" s="110"/>
      <c r="D39" s="110"/>
      <c r="E39" s="111">
        <f>E37-E38</f>
        <v>-2.2520998244057306</v>
      </c>
      <c r="F39" s="111">
        <f t="shared" ref="F39:G39" si="3">F37-F38</f>
        <v>1.0841144847317652</v>
      </c>
      <c r="G39" s="111">
        <f t="shared" si="3"/>
        <v>7.8599329979209518</v>
      </c>
    </row>
    <row r="40" spans="1:40" ht="15" thickTop="1" x14ac:dyDescent="0.3">
      <c r="A40" t="s">
        <v>145</v>
      </c>
      <c r="E40" s="94"/>
      <c r="F40" s="94"/>
      <c r="G40" s="94"/>
    </row>
    <row r="41" spans="1:40" x14ac:dyDescent="0.3">
      <c r="E41" s="94"/>
      <c r="F41" s="94"/>
      <c r="G41" s="94"/>
    </row>
    <row r="42" spans="1:40" x14ac:dyDescent="0.3">
      <c r="A42" s="83" t="s">
        <v>146</v>
      </c>
      <c r="E42" s="112">
        <f>E39/E9</f>
        <v>-9.2031271163812794E-2</v>
      </c>
      <c r="F42" s="112">
        <f t="shared" ref="F42:G42" si="4">F39/F9</f>
        <v>2.388702786717813E-2</v>
      </c>
      <c r="G42" s="112">
        <f t="shared" si="4"/>
        <v>0.11875319628647894</v>
      </c>
    </row>
    <row r="43" spans="1:40" x14ac:dyDescent="0.3">
      <c r="E43" s="94"/>
      <c r="F43" s="94"/>
      <c r="G43" s="94"/>
    </row>
    <row r="44" spans="1:40" s="102" customFormat="1" x14ac:dyDescent="0.3">
      <c r="A44" s="102" t="s">
        <v>115</v>
      </c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</row>
    <row r="45" spans="1:40" x14ac:dyDescent="0.3">
      <c r="E45" s="94"/>
      <c r="F45" s="94"/>
      <c r="G45" s="94"/>
    </row>
    <row r="46" spans="1:40" x14ac:dyDescent="0.3">
      <c r="E46" s="94"/>
      <c r="F46" s="94"/>
      <c r="G46" s="94"/>
    </row>
    <row r="47" spans="1:40" x14ac:dyDescent="0.3">
      <c r="E47" s="94"/>
      <c r="F47" s="94"/>
      <c r="G47" s="94"/>
    </row>
    <row r="48" spans="1:40" x14ac:dyDescent="0.3">
      <c r="E48" s="94"/>
      <c r="F48" s="94"/>
      <c r="G48" s="94"/>
    </row>
    <row r="49" spans="5:7" x14ac:dyDescent="0.3">
      <c r="E49" s="94"/>
      <c r="F49" s="94"/>
      <c r="G49" s="94"/>
    </row>
    <row r="50" spans="5:7" x14ac:dyDescent="0.3">
      <c r="E50" s="94"/>
      <c r="F50" s="94"/>
      <c r="G50" s="94"/>
    </row>
    <row r="51" spans="5:7" x14ac:dyDescent="0.3">
      <c r="E51" s="94"/>
      <c r="F51" s="94"/>
      <c r="G51" s="94"/>
    </row>
    <row r="52" spans="5:7" x14ac:dyDescent="0.3">
      <c r="E52" s="94"/>
      <c r="F52" s="94"/>
      <c r="G52" s="94"/>
    </row>
    <row r="53" spans="5:7" x14ac:dyDescent="0.3">
      <c r="E53" s="94"/>
      <c r="F53" s="94"/>
      <c r="G53" s="94"/>
    </row>
    <row r="54" spans="5:7" x14ac:dyDescent="0.3">
      <c r="E54" s="94"/>
      <c r="F54" s="94"/>
      <c r="G54" s="94"/>
    </row>
    <row r="55" spans="5:7" x14ac:dyDescent="0.3">
      <c r="E55" s="94"/>
      <c r="F55" s="94"/>
      <c r="G55" s="94"/>
    </row>
    <row r="56" spans="5:7" x14ac:dyDescent="0.3">
      <c r="E56" s="94"/>
      <c r="F56" s="94"/>
      <c r="G56" s="94"/>
    </row>
    <row r="57" spans="5:7" x14ac:dyDescent="0.3">
      <c r="E57" s="94"/>
      <c r="F57" s="94"/>
      <c r="G57" s="94"/>
    </row>
    <row r="58" spans="5:7" x14ac:dyDescent="0.3">
      <c r="E58" s="94"/>
      <c r="F58" s="94"/>
      <c r="G58" s="94"/>
    </row>
    <row r="59" spans="5:7" x14ac:dyDescent="0.3">
      <c r="E59" s="94"/>
      <c r="F59" s="94"/>
      <c r="G59" s="94"/>
    </row>
    <row r="60" spans="5:7" x14ac:dyDescent="0.3">
      <c r="E60" s="94"/>
      <c r="F60" s="94"/>
      <c r="G60" s="94"/>
    </row>
    <row r="61" spans="5:7" x14ac:dyDescent="0.3">
      <c r="E61" s="94"/>
      <c r="F61" s="94"/>
      <c r="G61" s="94"/>
    </row>
    <row r="62" spans="5:7" x14ac:dyDescent="0.3">
      <c r="E62" s="94"/>
      <c r="F62" s="94"/>
      <c r="G62" s="94"/>
    </row>
    <row r="63" spans="5:7" x14ac:dyDescent="0.3">
      <c r="E63" s="94"/>
      <c r="F63" s="94"/>
      <c r="G63" s="94"/>
    </row>
    <row r="64" spans="5:7" x14ac:dyDescent="0.3">
      <c r="E64" s="94"/>
      <c r="F64" s="94"/>
      <c r="G64" s="94"/>
    </row>
    <row r="65" spans="5:7" x14ac:dyDescent="0.3">
      <c r="E65" s="94"/>
      <c r="F65" s="94"/>
      <c r="G65" s="94"/>
    </row>
    <row r="66" spans="5:7" x14ac:dyDescent="0.3">
      <c r="E66" s="94"/>
      <c r="F66" s="94"/>
      <c r="G66" s="94"/>
    </row>
    <row r="67" spans="5:7" x14ac:dyDescent="0.3">
      <c r="E67" s="94"/>
      <c r="F67" s="94"/>
      <c r="G67" s="94"/>
    </row>
    <row r="68" spans="5:7" x14ac:dyDescent="0.3">
      <c r="E68" s="94"/>
      <c r="F68" s="94"/>
      <c r="G68" s="94"/>
    </row>
    <row r="69" spans="5:7" x14ac:dyDescent="0.3">
      <c r="E69" s="94"/>
      <c r="F69" s="94"/>
      <c r="G69" s="94"/>
    </row>
    <row r="70" spans="5:7" x14ac:dyDescent="0.3">
      <c r="E70" s="94"/>
      <c r="F70" s="94"/>
      <c r="G70" s="94"/>
    </row>
    <row r="71" spans="5:7" x14ac:dyDescent="0.3">
      <c r="E71" s="94"/>
      <c r="F71" s="94"/>
      <c r="G71" s="94"/>
    </row>
    <row r="72" spans="5:7" x14ac:dyDescent="0.3">
      <c r="E72" s="94"/>
      <c r="F72" s="94"/>
      <c r="G72" s="94"/>
    </row>
    <row r="73" spans="5:7" x14ac:dyDescent="0.3">
      <c r="E73" s="94"/>
      <c r="F73" s="94"/>
      <c r="G73" s="94"/>
    </row>
    <row r="74" spans="5:7" x14ac:dyDescent="0.3">
      <c r="E74" s="94"/>
      <c r="F74" s="94"/>
      <c r="G74" s="94"/>
    </row>
    <row r="75" spans="5:7" x14ac:dyDescent="0.3">
      <c r="E75" s="94"/>
      <c r="F75" s="94"/>
      <c r="G75" s="94"/>
    </row>
    <row r="76" spans="5:7" x14ac:dyDescent="0.3">
      <c r="E76" s="94"/>
      <c r="F76" s="94"/>
      <c r="G76" s="94"/>
    </row>
    <row r="77" spans="5:7" x14ac:dyDescent="0.3">
      <c r="E77" s="94"/>
      <c r="F77" s="94"/>
      <c r="G77" s="94"/>
    </row>
    <row r="78" spans="5:7" x14ac:dyDescent="0.3">
      <c r="E78" s="94"/>
      <c r="F78" s="94"/>
      <c r="G78" s="94"/>
    </row>
    <row r="79" spans="5:7" x14ac:dyDescent="0.3">
      <c r="E79" s="94"/>
      <c r="F79" s="94"/>
      <c r="G79" s="94"/>
    </row>
    <row r="80" spans="5:7" x14ac:dyDescent="0.3">
      <c r="E80" s="94"/>
      <c r="F80" s="94"/>
      <c r="G80" s="94"/>
    </row>
    <row r="81" spans="5:7" x14ac:dyDescent="0.3">
      <c r="E81" s="94"/>
      <c r="F81" s="94"/>
      <c r="G81" s="94"/>
    </row>
    <row r="82" spans="5:7" x14ac:dyDescent="0.3">
      <c r="E82" s="94"/>
      <c r="F82" s="94"/>
      <c r="G82" s="94"/>
    </row>
    <row r="83" spans="5:7" x14ac:dyDescent="0.3">
      <c r="E83" s="94"/>
      <c r="F83" s="94"/>
      <c r="G83" s="94"/>
    </row>
    <row r="84" spans="5:7" x14ac:dyDescent="0.3">
      <c r="E84" s="94"/>
      <c r="F84" s="94"/>
      <c r="G84" s="94"/>
    </row>
    <row r="85" spans="5:7" x14ac:dyDescent="0.3">
      <c r="E85" s="94"/>
      <c r="F85" s="94"/>
      <c r="G85" s="94"/>
    </row>
    <row r="86" spans="5:7" x14ac:dyDescent="0.3">
      <c r="E86" s="94"/>
      <c r="F86" s="94"/>
      <c r="G86" s="94"/>
    </row>
    <row r="87" spans="5:7" x14ac:dyDescent="0.3">
      <c r="E87" s="94"/>
      <c r="F87" s="94"/>
      <c r="G87" s="94"/>
    </row>
    <row r="88" spans="5:7" x14ac:dyDescent="0.3">
      <c r="E88" s="94"/>
      <c r="F88" s="94"/>
      <c r="G88" s="94"/>
    </row>
    <row r="89" spans="5:7" x14ac:dyDescent="0.3">
      <c r="E89" s="94"/>
      <c r="F89" s="94"/>
      <c r="G89" s="94"/>
    </row>
    <row r="90" spans="5:7" x14ac:dyDescent="0.3">
      <c r="E90" s="94"/>
      <c r="F90" s="94"/>
      <c r="G90" s="94"/>
    </row>
    <row r="91" spans="5:7" x14ac:dyDescent="0.3">
      <c r="E91" s="94"/>
      <c r="F91" s="94"/>
      <c r="G91" s="94"/>
    </row>
    <row r="92" spans="5:7" x14ac:dyDescent="0.3">
      <c r="E92" s="94"/>
      <c r="F92" s="94"/>
      <c r="G92" s="94"/>
    </row>
    <row r="93" spans="5:7" x14ac:dyDescent="0.3">
      <c r="E93" s="94"/>
      <c r="F93" s="94"/>
      <c r="G93" s="94"/>
    </row>
    <row r="94" spans="5:7" x14ac:dyDescent="0.3">
      <c r="E94" s="94"/>
      <c r="F94" s="94"/>
      <c r="G94" s="94"/>
    </row>
    <row r="95" spans="5:7" x14ac:dyDescent="0.3">
      <c r="E95" s="94"/>
      <c r="F95" s="94"/>
      <c r="G95" s="94"/>
    </row>
    <row r="96" spans="5:7" x14ac:dyDescent="0.3">
      <c r="E96" s="94"/>
      <c r="F96" s="94"/>
      <c r="G96" s="94"/>
    </row>
    <row r="97" spans="5:7" x14ac:dyDescent="0.3">
      <c r="E97" s="94"/>
      <c r="F97" s="94"/>
      <c r="G97" s="94"/>
    </row>
    <row r="98" spans="5:7" x14ac:dyDescent="0.3">
      <c r="E98" s="94"/>
      <c r="F98" s="94"/>
      <c r="G98" s="94"/>
    </row>
    <row r="99" spans="5:7" x14ac:dyDescent="0.3">
      <c r="E99" s="94"/>
      <c r="F99" s="94"/>
      <c r="G99" s="94"/>
    </row>
    <row r="100" spans="5:7" x14ac:dyDescent="0.3">
      <c r="E100" s="94"/>
      <c r="F100" s="94"/>
      <c r="G100" s="94"/>
    </row>
    <row r="101" spans="5:7" x14ac:dyDescent="0.3">
      <c r="E101" s="94"/>
      <c r="F101" s="94"/>
      <c r="G101" s="94"/>
    </row>
    <row r="102" spans="5:7" x14ac:dyDescent="0.3">
      <c r="E102" s="94"/>
      <c r="F102" s="94"/>
      <c r="G102" s="94"/>
    </row>
    <row r="103" spans="5:7" x14ac:dyDescent="0.3">
      <c r="E103" s="94"/>
      <c r="F103" s="94"/>
      <c r="G103" s="94"/>
    </row>
    <row r="104" spans="5:7" x14ac:dyDescent="0.3">
      <c r="E104" s="94"/>
      <c r="F104" s="94"/>
      <c r="G104" s="94"/>
    </row>
    <row r="105" spans="5:7" x14ac:dyDescent="0.3">
      <c r="E105" s="94"/>
      <c r="F105" s="94"/>
      <c r="G105" s="94"/>
    </row>
    <row r="106" spans="5:7" x14ac:dyDescent="0.3">
      <c r="E106" s="94"/>
      <c r="F106" s="94"/>
      <c r="G106" s="94"/>
    </row>
    <row r="107" spans="5:7" x14ac:dyDescent="0.3">
      <c r="E107" s="94"/>
      <c r="F107" s="94"/>
      <c r="G107" s="94"/>
    </row>
    <row r="108" spans="5:7" x14ac:dyDescent="0.3">
      <c r="E108" s="94"/>
      <c r="F108" s="94"/>
      <c r="G108" s="94"/>
    </row>
    <row r="109" spans="5:7" x14ac:dyDescent="0.3">
      <c r="E109" s="94"/>
      <c r="F109" s="94"/>
      <c r="G109" s="94"/>
    </row>
    <row r="110" spans="5:7" x14ac:dyDescent="0.3">
      <c r="E110" s="94"/>
      <c r="F110" s="94"/>
      <c r="G110" s="94"/>
    </row>
    <row r="111" spans="5:7" x14ac:dyDescent="0.3">
      <c r="E111" s="94"/>
      <c r="F111" s="94"/>
      <c r="G111" s="94"/>
    </row>
    <row r="112" spans="5:7" x14ac:dyDescent="0.3">
      <c r="E112" s="94"/>
      <c r="F112" s="94"/>
      <c r="G112" s="94"/>
    </row>
    <row r="113" spans="5:7" x14ac:dyDescent="0.3">
      <c r="E113" s="94"/>
      <c r="F113" s="94"/>
      <c r="G113" s="94"/>
    </row>
    <row r="114" spans="5:7" x14ac:dyDescent="0.3">
      <c r="E114" s="94"/>
      <c r="F114" s="94"/>
      <c r="G114" s="94"/>
    </row>
    <row r="115" spans="5:7" x14ac:dyDescent="0.3">
      <c r="E115" s="94"/>
      <c r="F115" s="94"/>
      <c r="G115" s="94"/>
    </row>
    <row r="116" spans="5:7" x14ac:dyDescent="0.3">
      <c r="E116" s="94"/>
      <c r="F116" s="94"/>
      <c r="G116" s="94"/>
    </row>
    <row r="117" spans="5:7" x14ac:dyDescent="0.3">
      <c r="E117" s="94"/>
      <c r="F117" s="94"/>
      <c r="G117" s="94"/>
    </row>
    <row r="118" spans="5:7" x14ac:dyDescent="0.3">
      <c r="E118" s="94"/>
      <c r="F118" s="94"/>
      <c r="G118" s="94"/>
    </row>
    <row r="119" spans="5:7" x14ac:dyDescent="0.3">
      <c r="E119" s="94"/>
      <c r="F119" s="94"/>
      <c r="G119" s="94"/>
    </row>
    <row r="120" spans="5:7" x14ac:dyDescent="0.3">
      <c r="E120" s="94"/>
      <c r="F120" s="94"/>
      <c r="G120" s="94"/>
    </row>
    <row r="121" spans="5:7" x14ac:dyDescent="0.3">
      <c r="E121" s="94"/>
      <c r="F121" s="94"/>
      <c r="G121" s="94"/>
    </row>
    <row r="122" spans="5:7" x14ac:dyDescent="0.3">
      <c r="E122" s="94"/>
      <c r="F122" s="94"/>
      <c r="G122" s="94"/>
    </row>
    <row r="123" spans="5:7" x14ac:dyDescent="0.3">
      <c r="E123" s="94"/>
      <c r="F123" s="94"/>
      <c r="G123" s="94"/>
    </row>
    <row r="124" spans="5:7" x14ac:dyDescent="0.3">
      <c r="E124" s="94"/>
      <c r="F124" s="94"/>
      <c r="G124" s="94"/>
    </row>
    <row r="125" spans="5:7" x14ac:dyDescent="0.3">
      <c r="E125" s="94"/>
      <c r="F125" s="94"/>
      <c r="G125" s="94"/>
    </row>
    <row r="126" spans="5:7" x14ac:dyDescent="0.3">
      <c r="E126" s="94"/>
      <c r="F126" s="94"/>
      <c r="G126" s="94"/>
    </row>
    <row r="127" spans="5:7" x14ac:dyDescent="0.3">
      <c r="E127" s="94"/>
      <c r="F127" s="94"/>
      <c r="G127" s="94"/>
    </row>
    <row r="128" spans="5:7" x14ac:dyDescent="0.3">
      <c r="E128" s="94"/>
      <c r="F128" s="94"/>
      <c r="G128" s="94"/>
    </row>
    <row r="129" spans="5:7" x14ac:dyDescent="0.3">
      <c r="E129" s="94"/>
      <c r="F129" s="94"/>
      <c r="G129" s="94"/>
    </row>
    <row r="130" spans="5:7" x14ac:dyDescent="0.3">
      <c r="E130" s="94"/>
      <c r="F130" s="94"/>
      <c r="G130" s="94"/>
    </row>
    <row r="131" spans="5:7" x14ac:dyDescent="0.3">
      <c r="E131" s="94"/>
      <c r="F131" s="94"/>
      <c r="G131" s="94"/>
    </row>
    <row r="132" spans="5:7" x14ac:dyDescent="0.3">
      <c r="E132" s="94"/>
      <c r="F132" s="94"/>
      <c r="G132" s="94"/>
    </row>
    <row r="133" spans="5:7" x14ac:dyDescent="0.3">
      <c r="E133" s="94"/>
      <c r="F133" s="94"/>
      <c r="G133" s="94"/>
    </row>
    <row r="134" spans="5:7" x14ac:dyDescent="0.3">
      <c r="E134" s="94"/>
      <c r="F134" s="94"/>
      <c r="G134" s="94"/>
    </row>
    <row r="135" spans="5:7" x14ac:dyDescent="0.3">
      <c r="E135" s="94"/>
      <c r="F135" s="94"/>
      <c r="G135" s="94"/>
    </row>
    <row r="136" spans="5:7" x14ac:dyDescent="0.3">
      <c r="E136" s="94"/>
      <c r="F136" s="94"/>
      <c r="G136" s="94"/>
    </row>
    <row r="137" spans="5:7" x14ac:dyDescent="0.3">
      <c r="E137" s="94"/>
      <c r="F137" s="94"/>
      <c r="G137" s="94"/>
    </row>
    <row r="138" spans="5:7" x14ac:dyDescent="0.3">
      <c r="E138" s="94"/>
      <c r="F138" s="94"/>
      <c r="G138" s="94"/>
    </row>
    <row r="139" spans="5:7" x14ac:dyDescent="0.3">
      <c r="E139" s="94"/>
      <c r="F139" s="94"/>
      <c r="G139" s="94"/>
    </row>
    <row r="140" spans="5:7" x14ac:dyDescent="0.3">
      <c r="E140" s="94"/>
      <c r="F140" s="94"/>
      <c r="G140" s="94"/>
    </row>
    <row r="141" spans="5:7" x14ac:dyDescent="0.3">
      <c r="E141" s="94"/>
      <c r="F141" s="94"/>
      <c r="G141" s="94"/>
    </row>
    <row r="142" spans="5:7" x14ac:dyDescent="0.3">
      <c r="E142" s="94"/>
      <c r="F142" s="94"/>
      <c r="G142" s="94"/>
    </row>
    <row r="143" spans="5:7" x14ac:dyDescent="0.3">
      <c r="E143" s="94"/>
      <c r="F143" s="94"/>
      <c r="G143" s="94"/>
    </row>
    <row r="144" spans="5:7" x14ac:dyDescent="0.3">
      <c r="E144" s="94"/>
      <c r="F144" s="94"/>
      <c r="G144" s="94"/>
    </row>
    <row r="145" spans="5:7" x14ac:dyDescent="0.3">
      <c r="E145" s="94"/>
      <c r="F145" s="94"/>
      <c r="G145" s="94"/>
    </row>
    <row r="146" spans="5:7" x14ac:dyDescent="0.3">
      <c r="E146" s="94"/>
      <c r="F146" s="94"/>
      <c r="G146" s="94"/>
    </row>
    <row r="147" spans="5:7" x14ac:dyDescent="0.3">
      <c r="E147" s="94"/>
      <c r="F147" s="94"/>
      <c r="G147" s="94"/>
    </row>
    <row r="148" spans="5:7" x14ac:dyDescent="0.3">
      <c r="E148" s="94"/>
      <c r="F148" s="94"/>
      <c r="G148" s="94"/>
    </row>
    <row r="149" spans="5:7" x14ac:dyDescent="0.3">
      <c r="E149" s="94"/>
      <c r="F149" s="94"/>
      <c r="G149" s="94"/>
    </row>
    <row r="150" spans="5:7" x14ac:dyDescent="0.3">
      <c r="E150" s="94"/>
      <c r="F150" s="94"/>
      <c r="G150" s="94"/>
    </row>
    <row r="151" spans="5:7" x14ac:dyDescent="0.3">
      <c r="E151" s="94"/>
      <c r="F151" s="94"/>
      <c r="G151" s="94"/>
    </row>
    <row r="152" spans="5:7" x14ac:dyDescent="0.3">
      <c r="E152" s="94"/>
      <c r="F152" s="94"/>
      <c r="G152" s="94"/>
    </row>
    <row r="153" spans="5:7" x14ac:dyDescent="0.3">
      <c r="E153" s="94"/>
      <c r="F153" s="94"/>
      <c r="G153" s="94"/>
    </row>
    <row r="154" spans="5:7" x14ac:dyDescent="0.3">
      <c r="E154" s="94"/>
      <c r="F154" s="94"/>
      <c r="G154" s="94"/>
    </row>
    <row r="155" spans="5:7" x14ac:dyDescent="0.3">
      <c r="E155" s="94"/>
      <c r="F155" s="94"/>
      <c r="G155" s="94"/>
    </row>
    <row r="156" spans="5:7" x14ac:dyDescent="0.3">
      <c r="E156" s="94"/>
      <c r="F156" s="94"/>
      <c r="G156" s="94"/>
    </row>
    <row r="157" spans="5:7" x14ac:dyDescent="0.3">
      <c r="E157" s="94"/>
      <c r="F157" s="94"/>
      <c r="G157" s="94"/>
    </row>
    <row r="158" spans="5:7" x14ac:dyDescent="0.3">
      <c r="E158" s="94"/>
      <c r="F158" s="94"/>
      <c r="G158" s="94"/>
    </row>
    <row r="159" spans="5:7" x14ac:dyDescent="0.3">
      <c r="E159" s="94"/>
      <c r="F159" s="94"/>
      <c r="G159" s="94"/>
    </row>
    <row r="160" spans="5:7" x14ac:dyDescent="0.3">
      <c r="E160" s="94"/>
      <c r="F160" s="94"/>
      <c r="G160" s="94"/>
    </row>
    <row r="161" spans="5:7" x14ac:dyDescent="0.3">
      <c r="E161" s="94"/>
      <c r="F161" s="94"/>
      <c r="G161" s="94"/>
    </row>
    <row r="162" spans="5:7" x14ac:dyDescent="0.3">
      <c r="E162" s="94"/>
      <c r="F162" s="94"/>
      <c r="G162" s="94"/>
    </row>
    <row r="163" spans="5:7" x14ac:dyDescent="0.3">
      <c r="E163" s="94"/>
      <c r="F163" s="94"/>
      <c r="G163" s="94"/>
    </row>
    <row r="164" spans="5:7" x14ac:dyDescent="0.3">
      <c r="E164" s="94"/>
      <c r="F164" s="94"/>
      <c r="G164" s="94"/>
    </row>
    <row r="165" spans="5:7" x14ac:dyDescent="0.3">
      <c r="E165" s="94"/>
      <c r="F165" s="94"/>
      <c r="G165" s="94"/>
    </row>
    <row r="166" spans="5:7" x14ac:dyDescent="0.3">
      <c r="E166" s="94"/>
      <c r="F166" s="94"/>
      <c r="G166" s="94"/>
    </row>
    <row r="167" spans="5:7" x14ac:dyDescent="0.3">
      <c r="E167" s="94"/>
      <c r="F167" s="94"/>
      <c r="G167" s="94"/>
    </row>
    <row r="168" spans="5:7" x14ac:dyDescent="0.3">
      <c r="E168" s="94"/>
      <c r="F168" s="94"/>
      <c r="G168" s="94"/>
    </row>
    <row r="169" spans="5:7" x14ac:dyDescent="0.3">
      <c r="E169" s="94"/>
      <c r="F169" s="94"/>
      <c r="G169" s="94"/>
    </row>
    <row r="170" spans="5:7" x14ac:dyDescent="0.3">
      <c r="E170" s="94"/>
      <c r="F170" s="94"/>
      <c r="G170" s="94"/>
    </row>
    <row r="171" spans="5:7" x14ac:dyDescent="0.3">
      <c r="E171" s="94"/>
      <c r="F171" s="94"/>
      <c r="G171" s="94"/>
    </row>
    <row r="172" spans="5:7" x14ac:dyDescent="0.3">
      <c r="E172" s="94"/>
      <c r="F172" s="94"/>
      <c r="G172" s="94"/>
    </row>
    <row r="173" spans="5:7" x14ac:dyDescent="0.3">
      <c r="E173" s="94"/>
      <c r="F173" s="94"/>
      <c r="G173" s="94"/>
    </row>
    <row r="174" spans="5:7" x14ac:dyDescent="0.3">
      <c r="E174" s="94"/>
      <c r="F174" s="94"/>
      <c r="G174" s="94"/>
    </row>
    <row r="175" spans="5:7" x14ac:dyDescent="0.3">
      <c r="E175" s="94"/>
      <c r="F175" s="94"/>
      <c r="G175" s="94"/>
    </row>
    <row r="176" spans="5:7" x14ac:dyDescent="0.3">
      <c r="E176" s="94"/>
      <c r="F176" s="94"/>
      <c r="G176" s="94"/>
    </row>
    <row r="177" spans="5:7" x14ac:dyDescent="0.3">
      <c r="E177" s="94"/>
      <c r="F177" s="94"/>
      <c r="G177" s="94"/>
    </row>
    <row r="178" spans="5:7" x14ac:dyDescent="0.3">
      <c r="E178" s="94"/>
      <c r="F178" s="94"/>
      <c r="G178" s="94"/>
    </row>
    <row r="179" spans="5:7" x14ac:dyDescent="0.3">
      <c r="E179" s="94"/>
      <c r="F179" s="94"/>
      <c r="G179" s="94"/>
    </row>
    <row r="180" spans="5:7" x14ac:dyDescent="0.3">
      <c r="E180" s="94"/>
      <c r="F180" s="94"/>
      <c r="G180" s="94"/>
    </row>
    <row r="181" spans="5:7" x14ac:dyDescent="0.3">
      <c r="E181" s="94"/>
      <c r="F181" s="94"/>
      <c r="G181" s="94"/>
    </row>
    <row r="182" spans="5:7" x14ac:dyDescent="0.3">
      <c r="E182" s="94"/>
      <c r="F182" s="94"/>
      <c r="G182" s="94"/>
    </row>
    <row r="183" spans="5:7" x14ac:dyDescent="0.3">
      <c r="E183" s="94"/>
      <c r="F183" s="94"/>
      <c r="G183" s="94"/>
    </row>
    <row r="184" spans="5:7" x14ac:dyDescent="0.3">
      <c r="E184" s="94"/>
      <c r="F184" s="94"/>
      <c r="G184" s="94"/>
    </row>
    <row r="185" spans="5:7" x14ac:dyDescent="0.3">
      <c r="E185" s="94"/>
      <c r="F185" s="94"/>
      <c r="G185" s="94"/>
    </row>
    <row r="186" spans="5:7" x14ac:dyDescent="0.3">
      <c r="E186" s="94"/>
      <c r="F186" s="94"/>
      <c r="G186" s="94"/>
    </row>
    <row r="187" spans="5:7" x14ac:dyDescent="0.3">
      <c r="E187" s="94"/>
      <c r="F187" s="94"/>
      <c r="G187" s="94"/>
    </row>
    <row r="188" spans="5:7" x14ac:dyDescent="0.3">
      <c r="E188" s="94"/>
      <c r="F188" s="94"/>
      <c r="G188" s="94"/>
    </row>
    <row r="189" spans="5:7" x14ac:dyDescent="0.3">
      <c r="E189" s="94"/>
      <c r="F189" s="94"/>
      <c r="G189" s="94"/>
    </row>
    <row r="190" spans="5:7" x14ac:dyDescent="0.3">
      <c r="E190" s="94"/>
      <c r="F190" s="94"/>
      <c r="G190" s="94"/>
    </row>
    <row r="191" spans="5:7" x14ac:dyDescent="0.3">
      <c r="E191" s="94"/>
      <c r="F191" s="94"/>
      <c r="G191" s="94"/>
    </row>
    <row r="192" spans="5:7" x14ac:dyDescent="0.3">
      <c r="E192" s="94"/>
      <c r="F192" s="94"/>
      <c r="G192" s="94"/>
    </row>
    <row r="193" spans="5:7" x14ac:dyDescent="0.3">
      <c r="E193" s="94"/>
      <c r="F193" s="94"/>
      <c r="G193" s="94"/>
    </row>
    <row r="194" spans="5:7" x14ac:dyDescent="0.3">
      <c r="E194" s="94"/>
      <c r="F194" s="94"/>
      <c r="G194" s="94"/>
    </row>
    <row r="195" spans="5:7" x14ac:dyDescent="0.3">
      <c r="E195" s="94"/>
      <c r="F195" s="94"/>
      <c r="G195" s="94"/>
    </row>
    <row r="196" spans="5:7" x14ac:dyDescent="0.3">
      <c r="E196" s="94"/>
      <c r="F196" s="94"/>
      <c r="G196" s="94"/>
    </row>
    <row r="197" spans="5:7" x14ac:dyDescent="0.3">
      <c r="E197" s="94"/>
      <c r="F197" s="94"/>
      <c r="G197" s="94"/>
    </row>
    <row r="198" spans="5:7" x14ac:dyDescent="0.3">
      <c r="E198" s="94"/>
      <c r="F198" s="94"/>
      <c r="G198" s="94"/>
    </row>
    <row r="199" spans="5:7" x14ac:dyDescent="0.3">
      <c r="E199" s="94"/>
      <c r="F199" s="94"/>
      <c r="G199" s="94"/>
    </row>
    <row r="200" spans="5:7" x14ac:dyDescent="0.3">
      <c r="E200" s="94"/>
      <c r="F200" s="94"/>
      <c r="G200" s="94"/>
    </row>
    <row r="201" spans="5:7" x14ac:dyDescent="0.3">
      <c r="E201" s="94"/>
      <c r="F201" s="94"/>
      <c r="G201" s="94"/>
    </row>
    <row r="202" spans="5:7" x14ac:dyDescent="0.3">
      <c r="E202" s="94"/>
      <c r="F202" s="94"/>
      <c r="G202" s="94"/>
    </row>
    <row r="203" spans="5:7" x14ac:dyDescent="0.3">
      <c r="E203" s="94"/>
      <c r="F203" s="94"/>
      <c r="G203" s="94"/>
    </row>
    <row r="204" spans="5:7" x14ac:dyDescent="0.3">
      <c r="E204" s="94"/>
      <c r="F204" s="94"/>
      <c r="G204" s="94"/>
    </row>
    <row r="205" spans="5:7" x14ac:dyDescent="0.3">
      <c r="E205" s="94"/>
      <c r="F205" s="94"/>
      <c r="G205" s="94"/>
    </row>
    <row r="206" spans="5:7" x14ac:dyDescent="0.3">
      <c r="E206" s="94"/>
      <c r="F206" s="94"/>
      <c r="G206" s="94"/>
    </row>
    <row r="207" spans="5:7" x14ac:dyDescent="0.3">
      <c r="E207" s="94"/>
      <c r="F207" s="94"/>
      <c r="G207" s="94"/>
    </row>
    <row r="208" spans="5:7" x14ac:dyDescent="0.3">
      <c r="E208" s="94"/>
      <c r="F208" s="94"/>
      <c r="G208" s="94"/>
    </row>
    <row r="209" spans="5:7" x14ac:dyDescent="0.3">
      <c r="E209" s="94"/>
      <c r="F209" s="94"/>
      <c r="G209" s="94"/>
    </row>
    <row r="210" spans="5:7" x14ac:dyDescent="0.3">
      <c r="E210" s="94"/>
      <c r="F210" s="94"/>
      <c r="G210" s="94"/>
    </row>
    <row r="211" spans="5:7" x14ac:dyDescent="0.3">
      <c r="E211" s="94"/>
      <c r="F211" s="94"/>
      <c r="G211" s="94"/>
    </row>
    <row r="212" spans="5:7" x14ac:dyDescent="0.3">
      <c r="E212" s="94"/>
      <c r="F212" s="94"/>
      <c r="G212" s="94"/>
    </row>
    <row r="213" spans="5:7" x14ac:dyDescent="0.3">
      <c r="E213" s="94"/>
      <c r="F213" s="94"/>
      <c r="G213" s="94"/>
    </row>
    <row r="214" spans="5:7" x14ac:dyDescent="0.3">
      <c r="E214" s="94"/>
      <c r="F214" s="94"/>
      <c r="G214" s="94"/>
    </row>
    <row r="215" spans="5:7" x14ac:dyDescent="0.3">
      <c r="E215" s="94"/>
      <c r="F215" s="94"/>
      <c r="G215" s="94"/>
    </row>
    <row r="216" spans="5:7" x14ac:dyDescent="0.3">
      <c r="E216" s="94"/>
      <c r="F216" s="94"/>
      <c r="G216" s="94"/>
    </row>
    <row r="217" spans="5:7" x14ac:dyDescent="0.3">
      <c r="E217" s="94"/>
      <c r="F217" s="94"/>
      <c r="G217" s="94"/>
    </row>
    <row r="218" spans="5:7" x14ac:dyDescent="0.3">
      <c r="E218" s="94"/>
      <c r="F218" s="94"/>
      <c r="G218" s="94"/>
    </row>
    <row r="219" spans="5:7" x14ac:dyDescent="0.3">
      <c r="E219" s="94"/>
      <c r="F219" s="94"/>
      <c r="G219" s="94"/>
    </row>
    <row r="220" spans="5:7" x14ac:dyDescent="0.3">
      <c r="E220" s="94"/>
      <c r="F220" s="94"/>
      <c r="G220" s="94"/>
    </row>
    <row r="221" spans="5:7" x14ac:dyDescent="0.3">
      <c r="E221" s="94"/>
      <c r="F221" s="94"/>
      <c r="G221" s="94"/>
    </row>
    <row r="222" spans="5:7" x14ac:dyDescent="0.3">
      <c r="E222" s="94"/>
      <c r="F222" s="94"/>
      <c r="G222" s="94"/>
    </row>
    <row r="223" spans="5:7" x14ac:dyDescent="0.3">
      <c r="E223" s="94"/>
      <c r="F223" s="94"/>
      <c r="G223" s="94"/>
    </row>
    <row r="224" spans="5:7" x14ac:dyDescent="0.3">
      <c r="E224" s="94"/>
      <c r="F224" s="94"/>
      <c r="G224" s="94"/>
    </row>
    <row r="225" spans="5:7" x14ac:dyDescent="0.3">
      <c r="E225" s="94"/>
      <c r="F225" s="94"/>
      <c r="G225" s="94"/>
    </row>
    <row r="226" spans="5:7" x14ac:dyDescent="0.3">
      <c r="E226" s="94"/>
      <c r="F226" s="94"/>
      <c r="G226" s="94"/>
    </row>
    <row r="227" spans="5:7" x14ac:dyDescent="0.3">
      <c r="E227" s="94"/>
      <c r="F227" s="94"/>
      <c r="G227" s="94"/>
    </row>
    <row r="228" spans="5:7" x14ac:dyDescent="0.3">
      <c r="E228" s="94"/>
      <c r="F228" s="94"/>
      <c r="G228" s="94"/>
    </row>
    <row r="229" spans="5:7" x14ac:dyDescent="0.3">
      <c r="E229" s="94"/>
      <c r="F229" s="94"/>
      <c r="G229" s="94"/>
    </row>
    <row r="230" spans="5:7" x14ac:dyDescent="0.3">
      <c r="E230" s="94"/>
      <c r="F230" s="94"/>
      <c r="G230" s="94"/>
    </row>
    <row r="231" spans="5:7" x14ac:dyDescent="0.3">
      <c r="E231" s="94"/>
      <c r="F231" s="94"/>
      <c r="G231" s="94"/>
    </row>
    <row r="232" spans="5:7" x14ac:dyDescent="0.3">
      <c r="E232" s="94"/>
      <c r="F232" s="94"/>
      <c r="G232" s="94"/>
    </row>
    <row r="233" spans="5:7" x14ac:dyDescent="0.3">
      <c r="E233" s="94"/>
      <c r="F233" s="94"/>
      <c r="G233" s="94"/>
    </row>
    <row r="234" spans="5:7" x14ac:dyDescent="0.3">
      <c r="E234" s="94"/>
      <c r="F234" s="94"/>
      <c r="G234" s="94"/>
    </row>
    <row r="235" spans="5:7" x14ac:dyDescent="0.3">
      <c r="E235" s="94"/>
      <c r="F235" s="94"/>
      <c r="G235" s="94"/>
    </row>
    <row r="236" spans="5:7" x14ac:dyDescent="0.3">
      <c r="E236" s="94"/>
      <c r="F236" s="94"/>
      <c r="G236" s="94"/>
    </row>
    <row r="237" spans="5:7" x14ac:dyDescent="0.3">
      <c r="E237" s="94"/>
      <c r="F237" s="94"/>
      <c r="G237" s="94"/>
    </row>
    <row r="238" spans="5:7" x14ac:dyDescent="0.3">
      <c r="E238" s="94"/>
      <c r="F238" s="94"/>
      <c r="G238" s="94"/>
    </row>
    <row r="239" spans="5:7" x14ac:dyDescent="0.3">
      <c r="E239" s="94"/>
      <c r="F239" s="94"/>
      <c r="G239" s="94"/>
    </row>
    <row r="240" spans="5:7" x14ac:dyDescent="0.3">
      <c r="E240" s="94"/>
      <c r="F240" s="94"/>
      <c r="G240" s="94"/>
    </row>
    <row r="241" spans="5:7" x14ac:dyDescent="0.3">
      <c r="E241" s="94"/>
      <c r="F241" s="94"/>
      <c r="G241" s="94"/>
    </row>
    <row r="242" spans="5:7" x14ac:dyDescent="0.3">
      <c r="E242" s="94"/>
      <c r="F242" s="94"/>
      <c r="G242" s="94"/>
    </row>
    <row r="243" spans="5:7" x14ac:dyDescent="0.3">
      <c r="E243" s="94"/>
      <c r="F243" s="94"/>
      <c r="G243" s="94"/>
    </row>
    <row r="244" spans="5:7" x14ac:dyDescent="0.3">
      <c r="E244" s="94"/>
      <c r="F244" s="94"/>
      <c r="G244" s="94"/>
    </row>
    <row r="245" spans="5:7" x14ac:dyDescent="0.3">
      <c r="E245" s="94"/>
      <c r="F245" s="94"/>
      <c r="G245" s="94"/>
    </row>
    <row r="246" spans="5:7" x14ac:dyDescent="0.3">
      <c r="E246" s="94"/>
      <c r="F246" s="94"/>
      <c r="G246" s="94"/>
    </row>
    <row r="247" spans="5:7" x14ac:dyDescent="0.3">
      <c r="E247" s="94"/>
      <c r="F247" s="94"/>
      <c r="G247" s="94"/>
    </row>
    <row r="248" spans="5:7" x14ac:dyDescent="0.3">
      <c r="E248" s="94"/>
      <c r="F248" s="94"/>
      <c r="G248" s="94"/>
    </row>
    <row r="249" spans="5:7" x14ac:dyDescent="0.3">
      <c r="E249" s="94"/>
      <c r="F249" s="94"/>
      <c r="G249" s="94"/>
    </row>
    <row r="250" spans="5:7" x14ac:dyDescent="0.3">
      <c r="E250" s="94"/>
      <c r="F250" s="94"/>
      <c r="G250" s="94"/>
    </row>
    <row r="251" spans="5:7" x14ac:dyDescent="0.3">
      <c r="E251" s="94"/>
      <c r="F251" s="94"/>
      <c r="G251" s="94"/>
    </row>
    <row r="252" spans="5:7" x14ac:dyDescent="0.3">
      <c r="E252" s="94"/>
      <c r="F252" s="94"/>
      <c r="G252" s="94"/>
    </row>
    <row r="253" spans="5:7" x14ac:dyDescent="0.3">
      <c r="E253" s="94"/>
      <c r="F253" s="94"/>
      <c r="G253" s="94"/>
    </row>
    <row r="254" spans="5:7" x14ac:dyDescent="0.3">
      <c r="E254" s="94"/>
      <c r="F254" s="94"/>
      <c r="G254" s="94"/>
    </row>
    <row r="255" spans="5:7" x14ac:dyDescent="0.3">
      <c r="E255" s="94"/>
      <c r="F255" s="94"/>
      <c r="G255" s="94"/>
    </row>
    <row r="256" spans="5:7" x14ac:dyDescent="0.3">
      <c r="E256" s="94"/>
      <c r="F256" s="94"/>
      <c r="G256" s="94"/>
    </row>
    <row r="257" spans="5:7" x14ac:dyDescent="0.3">
      <c r="E257" s="94"/>
      <c r="F257" s="94"/>
      <c r="G257" s="94"/>
    </row>
    <row r="258" spans="5:7" x14ac:dyDescent="0.3">
      <c r="E258" s="94"/>
      <c r="F258" s="94"/>
      <c r="G258" s="94"/>
    </row>
    <row r="259" spans="5:7" x14ac:dyDescent="0.3">
      <c r="E259" s="94"/>
      <c r="F259" s="94"/>
      <c r="G259" s="94"/>
    </row>
    <row r="260" spans="5:7" x14ac:dyDescent="0.3">
      <c r="E260" s="94"/>
      <c r="F260" s="94"/>
      <c r="G260" s="94"/>
    </row>
    <row r="261" spans="5:7" x14ac:dyDescent="0.3">
      <c r="E261" s="94"/>
      <c r="F261" s="94"/>
      <c r="G261" s="94"/>
    </row>
    <row r="262" spans="5:7" x14ac:dyDescent="0.3">
      <c r="E262" s="94"/>
      <c r="F262" s="94"/>
      <c r="G262" s="94"/>
    </row>
    <row r="263" spans="5:7" x14ac:dyDescent="0.3">
      <c r="E263" s="94"/>
      <c r="F263" s="94"/>
      <c r="G263" s="94"/>
    </row>
    <row r="264" spans="5:7" x14ac:dyDescent="0.3">
      <c r="E264" s="94"/>
      <c r="F264" s="94"/>
      <c r="G264" s="94"/>
    </row>
    <row r="265" spans="5:7" x14ac:dyDescent="0.3">
      <c r="E265" s="94"/>
      <c r="F265" s="94"/>
      <c r="G265" s="94"/>
    </row>
    <row r="266" spans="5:7" x14ac:dyDescent="0.3">
      <c r="E266" s="94"/>
      <c r="F266" s="94"/>
      <c r="G266" s="94"/>
    </row>
    <row r="267" spans="5:7" x14ac:dyDescent="0.3">
      <c r="E267" s="94"/>
      <c r="F267" s="94"/>
      <c r="G267" s="94"/>
    </row>
    <row r="268" spans="5:7" x14ac:dyDescent="0.3">
      <c r="E268" s="94"/>
      <c r="F268" s="94"/>
      <c r="G268" s="94"/>
    </row>
    <row r="269" spans="5:7" x14ac:dyDescent="0.3">
      <c r="E269" s="94"/>
      <c r="F269" s="94"/>
      <c r="G269" s="94"/>
    </row>
    <row r="270" spans="5:7" x14ac:dyDescent="0.3">
      <c r="E270" s="94"/>
      <c r="F270" s="94"/>
      <c r="G270" s="94"/>
    </row>
    <row r="271" spans="5:7" x14ac:dyDescent="0.3">
      <c r="E271" s="94"/>
      <c r="F271" s="94"/>
      <c r="G271" s="94"/>
    </row>
    <row r="272" spans="5:7" x14ac:dyDescent="0.3">
      <c r="E272" s="94"/>
      <c r="F272" s="94"/>
      <c r="G272" s="94"/>
    </row>
    <row r="273" spans="5:7" x14ac:dyDescent="0.3">
      <c r="E273" s="94"/>
      <c r="F273" s="94"/>
      <c r="G273" s="94"/>
    </row>
    <row r="274" spans="5:7" x14ac:dyDescent="0.3">
      <c r="E274" s="94"/>
      <c r="F274" s="94"/>
      <c r="G274" s="94"/>
    </row>
    <row r="275" spans="5:7" x14ac:dyDescent="0.3">
      <c r="E275" s="94"/>
      <c r="F275" s="94"/>
      <c r="G275" s="94"/>
    </row>
    <row r="276" spans="5:7" x14ac:dyDescent="0.3">
      <c r="E276" s="94"/>
      <c r="F276" s="94"/>
      <c r="G276" s="94"/>
    </row>
    <row r="277" spans="5:7" x14ac:dyDescent="0.3">
      <c r="E277" s="94"/>
      <c r="F277" s="94"/>
      <c r="G277" s="94"/>
    </row>
    <row r="278" spans="5:7" x14ac:dyDescent="0.3">
      <c r="E278" s="94"/>
      <c r="F278" s="94"/>
      <c r="G278" s="94"/>
    </row>
    <row r="279" spans="5:7" x14ac:dyDescent="0.3">
      <c r="E279" s="94"/>
      <c r="F279" s="94"/>
      <c r="G279" s="94"/>
    </row>
    <row r="280" spans="5:7" x14ac:dyDescent="0.3">
      <c r="E280" s="94"/>
      <c r="F280" s="94"/>
      <c r="G280" s="94"/>
    </row>
    <row r="281" spans="5:7" x14ac:dyDescent="0.3">
      <c r="E281" s="94"/>
      <c r="F281" s="94"/>
      <c r="G281" s="94"/>
    </row>
    <row r="282" spans="5:7" x14ac:dyDescent="0.3">
      <c r="E282" s="94"/>
      <c r="F282" s="94"/>
      <c r="G282" s="94"/>
    </row>
    <row r="283" spans="5:7" x14ac:dyDescent="0.3">
      <c r="E283" s="94"/>
      <c r="F283" s="94"/>
      <c r="G283" s="94"/>
    </row>
    <row r="284" spans="5:7" x14ac:dyDescent="0.3">
      <c r="E284" s="94"/>
      <c r="F284" s="94"/>
      <c r="G284" s="94"/>
    </row>
    <row r="285" spans="5:7" x14ac:dyDescent="0.3">
      <c r="E285" s="94"/>
      <c r="F285" s="94"/>
      <c r="G285" s="94"/>
    </row>
    <row r="286" spans="5:7" x14ac:dyDescent="0.3">
      <c r="E286" s="94"/>
      <c r="F286" s="94"/>
      <c r="G286" s="94"/>
    </row>
    <row r="287" spans="5:7" x14ac:dyDescent="0.3">
      <c r="E287" s="94"/>
      <c r="F287" s="94"/>
      <c r="G287" s="94"/>
    </row>
    <row r="288" spans="5:7" x14ac:dyDescent="0.3">
      <c r="E288" s="94"/>
      <c r="F288" s="94"/>
      <c r="G288" s="94"/>
    </row>
    <row r="289" spans="5:7" x14ac:dyDescent="0.3">
      <c r="E289" s="94"/>
      <c r="F289" s="94"/>
      <c r="G289" s="94"/>
    </row>
    <row r="290" spans="5:7" x14ac:dyDescent="0.3">
      <c r="E290" s="94"/>
      <c r="F290" s="94"/>
      <c r="G290" s="94"/>
    </row>
    <row r="291" spans="5:7" x14ac:dyDescent="0.3">
      <c r="E291" s="94"/>
      <c r="F291" s="94"/>
      <c r="G291" s="94"/>
    </row>
    <row r="292" spans="5:7" x14ac:dyDescent="0.3">
      <c r="E292" s="94"/>
      <c r="F292" s="94"/>
      <c r="G292" s="94"/>
    </row>
    <row r="293" spans="5:7" x14ac:dyDescent="0.3">
      <c r="E293" s="94"/>
      <c r="F293" s="94"/>
      <c r="G293" s="94"/>
    </row>
    <row r="294" spans="5:7" x14ac:dyDescent="0.3">
      <c r="E294" s="94"/>
      <c r="F294" s="94"/>
      <c r="G294" s="94"/>
    </row>
    <row r="295" spans="5:7" x14ac:dyDescent="0.3">
      <c r="E295" s="94"/>
      <c r="F295" s="94"/>
      <c r="G295" s="94"/>
    </row>
    <row r="296" spans="5:7" x14ac:dyDescent="0.3">
      <c r="E296" s="94"/>
      <c r="F296" s="94"/>
      <c r="G296" s="94"/>
    </row>
    <row r="297" spans="5:7" x14ac:dyDescent="0.3">
      <c r="E297" s="94"/>
      <c r="F297" s="94"/>
      <c r="G297" s="94"/>
    </row>
    <row r="298" spans="5:7" x14ac:dyDescent="0.3">
      <c r="E298" s="94"/>
      <c r="F298" s="94"/>
      <c r="G298" s="94"/>
    </row>
    <row r="299" spans="5:7" x14ac:dyDescent="0.3">
      <c r="E299" s="94"/>
      <c r="F299" s="94"/>
      <c r="G299" s="94"/>
    </row>
    <row r="300" spans="5:7" x14ac:dyDescent="0.3">
      <c r="E300" s="94"/>
      <c r="F300" s="94"/>
      <c r="G300" s="94"/>
    </row>
    <row r="301" spans="5:7" x14ac:dyDescent="0.3">
      <c r="E301" s="94"/>
      <c r="F301" s="94"/>
      <c r="G301" s="94"/>
    </row>
    <row r="302" spans="5:7" x14ac:dyDescent="0.3">
      <c r="E302" s="94"/>
      <c r="F302" s="94"/>
      <c r="G302" s="94"/>
    </row>
    <row r="303" spans="5:7" x14ac:dyDescent="0.3">
      <c r="E303" s="94"/>
      <c r="F303" s="94"/>
      <c r="G303" s="94"/>
    </row>
    <row r="304" spans="5:7" x14ac:dyDescent="0.3">
      <c r="E304" s="94"/>
      <c r="F304" s="94"/>
      <c r="G304" s="94"/>
    </row>
    <row r="305" spans="5:7" x14ac:dyDescent="0.3">
      <c r="E305" s="94"/>
      <c r="F305" s="94"/>
      <c r="G305" s="94"/>
    </row>
    <row r="306" spans="5:7" x14ac:dyDescent="0.3">
      <c r="E306" s="94"/>
      <c r="F306" s="94"/>
      <c r="G306" s="94"/>
    </row>
    <row r="307" spans="5:7" x14ac:dyDescent="0.3">
      <c r="E307" s="94"/>
      <c r="F307" s="94"/>
      <c r="G307" s="94"/>
    </row>
    <row r="308" spans="5:7" x14ac:dyDescent="0.3">
      <c r="E308" s="94"/>
      <c r="F308" s="94"/>
      <c r="G308" s="94"/>
    </row>
    <row r="309" spans="5:7" x14ac:dyDescent="0.3">
      <c r="E309" s="94"/>
      <c r="F309" s="94"/>
      <c r="G309" s="94"/>
    </row>
    <row r="310" spans="5:7" x14ac:dyDescent="0.3">
      <c r="E310" s="94"/>
      <c r="F310" s="94"/>
      <c r="G310" s="94"/>
    </row>
    <row r="311" spans="5:7" x14ac:dyDescent="0.3">
      <c r="E311" s="94"/>
      <c r="F311" s="94"/>
      <c r="G311" s="94"/>
    </row>
    <row r="312" spans="5:7" x14ac:dyDescent="0.3">
      <c r="E312" s="94"/>
      <c r="F312" s="94"/>
      <c r="G312" s="94"/>
    </row>
    <row r="313" spans="5:7" x14ac:dyDescent="0.3">
      <c r="E313" s="94"/>
      <c r="F313" s="94"/>
      <c r="G313" s="94"/>
    </row>
    <row r="314" spans="5:7" x14ac:dyDescent="0.3">
      <c r="E314" s="94"/>
      <c r="F314" s="94"/>
      <c r="G314" s="94"/>
    </row>
    <row r="315" spans="5:7" x14ac:dyDescent="0.3">
      <c r="E315" s="94"/>
      <c r="F315" s="94"/>
      <c r="G315" s="94"/>
    </row>
    <row r="316" spans="5:7" x14ac:dyDescent="0.3">
      <c r="E316" s="94"/>
      <c r="F316" s="94"/>
      <c r="G316" s="94"/>
    </row>
    <row r="317" spans="5:7" x14ac:dyDescent="0.3">
      <c r="E317" s="94"/>
      <c r="F317" s="94"/>
      <c r="G317" s="94"/>
    </row>
    <row r="318" spans="5:7" x14ac:dyDescent="0.3">
      <c r="E318" s="94"/>
      <c r="F318" s="94"/>
      <c r="G318" s="94"/>
    </row>
    <row r="319" spans="5:7" x14ac:dyDescent="0.3">
      <c r="E319" s="94"/>
      <c r="F319" s="94"/>
      <c r="G319" s="94"/>
    </row>
    <row r="320" spans="5:7" x14ac:dyDescent="0.3">
      <c r="E320" s="94"/>
      <c r="F320" s="94"/>
      <c r="G320" s="94"/>
    </row>
    <row r="321" spans="5:7" x14ac:dyDescent="0.3">
      <c r="E321" s="94"/>
      <c r="F321" s="94"/>
      <c r="G321" s="94"/>
    </row>
    <row r="322" spans="5:7" x14ac:dyDescent="0.3">
      <c r="E322" s="94"/>
      <c r="F322" s="94"/>
      <c r="G322" s="94"/>
    </row>
    <row r="323" spans="5:7" x14ac:dyDescent="0.3">
      <c r="E323" s="94"/>
      <c r="F323" s="94"/>
      <c r="G323" s="94"/>
    </row>
    <row r="324" spans="5:7" x14ac:dyDescent="0.3">
      <c r="E324" s="94"/>
      <c r="F324" s="94"/>
      <c r="G324" s="94"/>
    </row>
    <row r="325" spans="5:7" x14ac:dyDescent="0.3">
      <c r="E325" s="94"/>
      <c r="F325" s="94"/>
      <c r="G325" s="94"/>
    </row>
    <row r="326" spans="5:7" x14ac:dyDescent="0.3">
      <c r="E326" s="94"/>
      <c r="F326" s="94"/>
      <c r="G326" s="94"/>
    </row>
    <row r="327" spans="5:7" x14ac:dyDescent="0.3">
      <c r="E327" s="94"/>
      <c r="F327" s="94"/>
      <c r="G327" s="94"/>
    </row>
    <row r="328" spans="5:7" x14ac:dyDescent="0.3">
      <c r="E328" s="94"/>
      <c r="F328" s="94"/>
      <c r="G328" s="94"/>
    </row>
    <row r="329" spans="5:7" x14ac:dyDescent="0.3">
      <c r="E329" s="94"/>
      <c r="F329" s="94"/>
      <c r="G329" s="94"/>
    </row>
    <row r="330" spans="5:7" x14ac:dyDescent="0.3">
      <c r="E330" s="94"/>
      <c r="F330" s="94"/>
      <c r="G330" s="94"/>
    </row>
    <row r="331" spans="5:7" x14ac:dyDescent="0.3">
      <c r="E331" s="94"/>
      <c r="F331" s="94"/>
      <c r="G331" s="94"/>
    </row>
    <row r="332" spans="5:7" x14ac:dyDescent="0.3">
      <c r="E332" s="94"/>
      <c r="F332" s="94"/>
      <c r="G332" s="94"/>
    </row>
    <row r="333" spans="5:7" x14ac:dyDescent="0.3">
      <c r="E333" s="94"/>
      <c r="F333" s="94"/>
      <c r="G333" s="94"/>
    </row>
    <row r="334" spans="5:7" x14ac:dyDescent="0.3">
      <c r="E334" s="94"/>
      <c r="F334" s="94"/>
      <c r="G334" s="94"/>
    </row>
    <row r="335" spans="5:7" x14ac:dyDescent="0.3">
      <c r="E335" s="94"/>
      <c r="F335" s="94"/>
      <c r="G335" s="94"/>
    </row>
    <row r="336" spans="5:7" x14ac:dyDescent="0.3">
      <c r="E336" s="94"/>
      <c r="F336" s="94"/>
      <c r="G336" s="94"/>
    </row>
    <row r="337" spans="5:7" x14ac:dyDescent="0.3">
      <c r="E337" s="94"/>
      <c r="F337" s="94"/>
      <c r="G337" s="94"/>
    </row>
    <row r="338" spans="5:7" x14ac:dyDescent="0.3">
      <c r="E338" s="94"/>
      <c r="F338" s="94"/>
      <c r="G338" s="94"/>
    </row>
    <row r="339" spans="5:7" x14ac:dyDescent="0.3">
      <c r="E339" s="94"/>
      <c r="F339" s="94"/>
      <c r="G339" s="94"/>
    </row>
    <row r="340" spans="5:7" x14ac:dyDescent="0.3">
      <c r="E340" s="94"/>
      <c r="F340" s="94"/>
      <c r="G340" s="94"/>
    </row>
    <row r="341" spans="5:7" x14ac:dyDescent="0.3">
      <c r="E341" s="94"/>
      <c r="F341" s="94"/>
      <c r="G341" s="94"/>
    </row>
    <row r="342" spans="5:7" x14ac:dyDescent="0.3">
      <c r="E342" s="94"/>
      <c r="F342" s="94"/>
      <c r="G342" s="94"/>
    </row>
    <row r="343" spans="5:7" x14ac:dyDescent="0.3">
      <c r="E343" s="94"/>
      <c r="F343" s="94"/>
      <c r="G343" s="94"/>
    </row>
    <row r="344" spans="5:7" x14ac:dyDescent="0.3">
      <c r="E344" s="94"/>
      <c r="F344" s="94"/>
      <c r="G344" s="94"/>
    </row>
    <row r="345" spans="5:7" x14ac:dyDescent="0.3">
      <c r="E345" s="94"/>
      <c r="F345" s="94"/>
      <c r="G345" s="94"/>
    </row>
    <row r="346" spans="5:7" x14ac:dyDescent="0.3">
      <c r="E346" s="94"/>
      <c r="F346" s="94"/>
      <c r="G346" s="94"/>
    </row>
    <row r="347" spans="5:7" x14ac:dyDescent="0.3">
      <c r="E347" s="94"/>
      <c r="F347" s="94"/>
      <c r="G347" s="94"/>
    </row>
    <row r="348" spans="5:7" x14ac:dyDescent="0.3">
      <c r="E348" s="94"/>
      <c r="F348" s="94"/>
      <c r="G348" s="94"/>
    </row>
    <row r="349" spans="5:7" x14ac:dyDescent="0.3">
      <c r="E349" s="94"/>
      <c r="F349" s="94"/>
      <c r="G349" s="94"/>
    </row>
    <row r="350" spans="5:7" x14ac:dyDescent="0.3">
      <c r="E350" s="94"/>
      <c r="F350" s="94"/>
      <c r="G350" s="94"/>
    </row>
    <row r="351" spans="5:7" x14ac:dyDescent="0.3">
      <c r="E351" s="94"/>
      <c r="F351" s="94"/>
      <c r="G351" s="94"/>
    </row>
    <row r="352" spans="5:7" x14ac:dyDescent="0.3">
      <c r="E352" s="94"/>
      <c r="F352" s="94"/>
      <c r="G352" s="94"/>
    </row>
    <row r="353" spans="5:7" x14ac:dyDescent="0.3">
      <c r="E353" s="94"/>
      <c r="F353" s="94"/>
      <c r="G353" s="94"/>
    </row>
    <row r="354" spans="5:7" x14ac:dyDescent="0.3">
      <c r="E354" s="94"/>
      <c r="F354" s="94"/>
      <c r="G354" s="94"/>
    </row>
    <row r="355" spans="5:7" x14ac:dyDescent="0.3">
      <c r="E355" s="94"/>
      <c r="F355" s="94"/>
      <c r="G355" s="94"/>
    </row>
    <row r="356" spans="5:7" x14ac:dyDescent="0.3">
      <c r="E356" s="94"/>
      <c r="F356" s="94"/>
      <c r="G356" s="94"/>
    </row>
    <row r="357" spans="5:7" x14ac:dyDescent="0.3">
      <c r="E357" s="94"/>
      <c r="F357" s="94"/>
      <c r="G357" s="94"/>
    </row>
    <row r="358" spans="5:7" x14ac:dyDescent="0.3">
      <c r="E358" s="94"/>
      <c r="F358" s="94"/>
      <c r="G358" s="94"/>
    </row>
    <row r="359" spans="5:7" x14ac:dyDescent="0.3">
      <c r="E359" s="94"/>
      <c r="F359" s="94"/>
      <c r="G359" s="94"/>
    </row>
    <row r="360" spans="5:7" x14ac:dyDescent="0.3">
      <c r="E360" s="94"/>
      <c r="F360" s="94"/>
      <c r="G360" s="94"/>
    </row>
    <row r="361" spans="5:7" x14ac:dyDescent="0.3">
      <c r="E361" s="94"/>
      <c r="F361" s="94"/>
      <c r="G361" s="94"/>
    </row>
    <row r="362" spans="5:7" x14ac:dyDescent="0.3">
      <c r="E362" s="94"/>
      <c r="F362" s="94"/>
      <c r="G362" s="94"/>
    </row>
    <row r="363" spans="5:7" x14ac:dyDescent="0.3">
      <c r="E363" s="94"/>
      <c r="F363" s="94"/>
      <c r="G363" s="94"/>
    </row>
    <row r="364" spans="5:7" x14ac:dyDescent="0.3">
      <c r="E364" s="94"/>
      <c r="F364" s="94"/>
      <c r="G364" s="94"/>
    </row>
    <row r="365" spans="5:7" x14ac:dyDescent="0.3">
      <c r="E365" s="94"/>
      <c r="F365" s="94"/>
      <c r="G365" s="94"/>
    </row>
    <row r="366" spans="5:7" x14ac:dyDescent="0.3">
      <c r="E366" s="94"/>
      <c r="F366" s="94"/>
      <c r="G366" s="94"/>
    </row>
    <row r="367" spans="5:7" x14ac:dyDescent="0.3">
      <c r="E367" s="94"/>
      <c r="F367" s="94"/>
      <c r="G367" s="94"/>
    </row>
    <row r="368" spans="5:7" x14ac:dyDescent="0.3">
      <c r="E368" s="94"/>
      <c r="F368" s="94"/>
      <c r="G368" s="94"/>
    </row>
    <row r="369" spans="5:7" x14ac:dyDescent="0.3">
      <c r="E369" s="94"/>
      <c r="F369" s="94"/>
      <c r="G369" s="94"/>
    </row>
    <row r="370" spans="5:7" x14ac:dyDescent="0.3">
      <c r="E370" s="94"/>
      <c r="F370" s="94"/>
      <c r="G370" s="94"/>
    </row>
    <row r="371" spans="5:7" x14ac:dyDescent="0.3">
      <c r="E371" s="94"/>
      <c r="F371" s="94"/>
      <c r="G371" s="94"/>
    </row>
    <row r="372" spans="5:7" x14ac:dyDescent="0.3">
      <c r="E372" s="94"/>
      <c r="F372" s="94"/>
      <c r="G372" s="94"/>
    </row>
    <row r="373" spans="5:7" x14ac:dyDescent="0.3">
      <c r="E373" s="94"/>
      <c r="F373" s="94"/>
      <c r="G373" s="94"/>
    </row>
    <row r="374" spans="5:7" x14ac:dyDescent="0.3">
      <c r="E374" s="94"/>
      <c r="F374" s="94"/>
      <c r="G374" s="94"/>
    </row>
    <row r="375" spans="5:7" x14ac:dyDescent="0.3">
      <c r="E375" s="94"/>
      <c r="F375" s="94"/>
      <c r="G375" s="94"/>
    </row>
    <row r="376" spans="5:7" x14ac:dyDescent="0.3">
      <c r="E376" s="94"/>
      <c r="F376" s="94"/>
      <c r="G376" s="94"/>
    </row>
    <row r="377" spans="5:7" x14ac:dyDescent="0.3">
      <c r="E377" s="94"/>
      <c r="F377" s="94"/>
      <c r="G377" s="94"/>
    </row>
    <row r="378" spans="5:7" x14ac:dyDescent="0.3">
      <c r="E378" s="94"/>
      <c r="F378" s="94"/>
      <c r="G378" s="94"/>
    </row>
    <row r="379" spans="5:7" x14ac:dyDescent="0.3">
      <c r="E379" s="94"/>
      <c r="F379" s="94"/>
      <c r="G379" s="94"/>
    </row>
    <row r="380" spans="5:7" x14ac:dyDescent="0.3">
      <c r="E380" s="94"/>
      <c r="F380" s="94"/>
      <c r="G380" s="94"/>
    </row>
    <row r="381" spans="5:7" x14ac:dyDescent="0.3">
      <c r="E381" s="94"/>
      <c r="F381" s="94"/>
      <c r="G381" s="94"/>
    </row>
    <row r="382" spans="5:7" x14ac:dyDescent="0.3">
      <c r="E382" s="94"/>
      <c r="F382" s="94"/>
      <c r="G382" s="94"/>
    </row>
    <row r="383" spans="5:7" x14ac:dyDescent="0.3">
      <c r="E383" s="94"/>
      <c r="F383" s="94"/>
      <c r="G383" s="94"/>
    </row>
    <row r="384" spans="5:7" x14ac:dyDescent="0.3">
      <c r="E384" s="94"/>
      <c r="F384" s="94"/>
      <c r="G384" s="94"/>
    </row>
    <row r="385" spans="5:7" x14ac:dyDescent="0.3">
      <c r="E385" s="94"/>
      <c r="F385" s="94"/>
      <c r="G385" s="94"/>
    </row>
    <row r="386" spans="5:7" x14ac:dyDescent="0.3">
      <c r="E386" s="94"/>
      <c r="F386" s="94"/>
      <c r="G386" s="94"/>
    </row>
    <row r="387" spans="5:7" x14ac:dyDescent="0.3">
      <c r="E387" s="94"/>
      <c r="F387" s="94"/>
      <c r="G387" s="94"/>
    </row>
    <row r="388" spans="5:7" x14ac:dyDescent="0.3">
      <c r="E388" s="94"/>
      <c r="F388" s="94"/>
      <c r="G388" s="94"/>
    </row>
    <row r="389" spans="5:7" x14ac:dyDescent="0.3">
      <c r="E389" s="94"/>
      <c r="F389" s="94"/>
      <c r="G389" s="94"/>
    </row>
    <row r="390" spans="5:7" x14ac:dyDescent="0.3">
      <c r="E390" s="94"/>
      <c r="F390" s="94"/>
      <c r="G390" s="94"/>
    </row>
    <row r="391" spans="5:7" x14ac:dyDescent="0.3">
      <c r="E391" s="94"/>
      <c r="F391" s="94"/>
      <c r="G391" s="94"/>
    </row>
    <row r="392" spans="5:7" x14ac:dyDescent="0.3">
      <c r="E392" s="94"/>
      <c r="F392" s="94"/>
      <c r="G392" s="94"/>
    </row>
    <row r="393" spans="5:7" x14ac:dyDescent="0.3">
      <c r="E393" s="94"/>
      <c r="F393" s="94"/>
      <c r="G393" s="94"/>
    </row>
    <row r="394" spans="5:7" x14ac:dyDescent="0.3">
      <c r="E394" s="94"/>
      <c r="F394" s="94"/>
      <c r="G394" s="94"/>
    </row>
    <row r="395" spans="5:7" x14ac:dyDescent="0.3">
      <c r="E395" s="94"/>
      <c r="F395" s="94"/>
      <c r="G395" s="94"/>
    </row>
    <row r="396" spans="5:7" x14ac:dyDescent="0.3">
      <c r="E396" s="94"/>
      <c r="F396" s="94"/>
      <c r="G396" s="94"/>
    </row>
    <row r="397" spans="5:7" x14ac:dyDescent="0.3">
      <c r="E397" s="94"/>
      <c r="F397" s="94"/>
      <c r="G397" s="94"/>
    </row>
    <row r="398" spans="5:7" x14ac:dyDescent="0.3">
      <c r="E398" s="94"/>
      <c r="F398" s="94"/>
      <c r="G398" s="94"/>
    </row>
    <row r="399" spans="5:7" x14ac:dyDescent="0.3">
      <c r="E399" s="94"/>
      <c r="F399" s="94"/>
      <c r="G399" s="94"/>
    </row>
    <row r="400" spans="5:7" x14ac:dyDescent="0.3">
      <c r="E400" s="94"/>
      <c r="F400" s="94"/>
      <c r="G400" s="94"/>
    </row>
    <row r="401" spans="5:7" x14ac:dyDescent="0.3">
      <c r="E401" s="94"/>
      <c r="F401" s="94"/>
      <c r="G401" s="94"/>
    </row>
    <row r="402" spans="5:7" x14ac:dyDescent="0.3">
      <c r="E402" s="94"/>
      <c r="F402" s="94"/>
      <c r="G402" s="94"/>
    </row>
    <row r="403" spans="5:7" x14ac:dyDescent="0.3">
      <c r="E403" s="94"/>
      <c r="F403" s="94"/>
      <c r="G403" s="94"/>
    </row>
    <row r="404" spans="5:7" x14ac:dyDescent="0.3">
      <c r="E404" s="94"/>
      <c r="F404" s="94"/>
      <c r="G404" s="94"/>
    </row>
    <row r="405" spans="5:7" x14ac:dyDescent="0.3">
      <c r="E405" s="94"/>
      <c r="F405" s="94"/>
      <c r="G405" s="94"/>
    </row>
    <row r="406" spans="5:7" x14ac:dyDescent="0.3">
      <c r="E406" s="94"/>
      <c r="F406" s="94"/>
      <c r="G406" s="94"/>
    </row>
    <row r="407" spans="5:7" x14ac:dyDescent="0.3">
      <c r="E407" s="94"/>
      <c r="F407" s="94"/>
      <c r="G407" s="94"/>
    </row>
    <row r="408" spans="5:7" x14ac:dyDescent="0.3">
      <c r="E408" s="94"/>
      <c r="F408" s="94"/>
      <c r="G408" s="94"/>
    </row>
    <row r="409" spans="5:7" x14ac:dyDescent="0.3">
      <c r="E409" s="94"/>
      <c r="F409" s="94"/>
      <c r="G409" s="94"/>
    </row>
    <row r="410" spans="5:7" x14ac:dyDescent="0.3">
      <c r="E410" s="94"/>
      <c r="F410" s="94"/>
      <c r="G410" s="94"/>
    </row>
    <row r="411" spans="5:7" x14ac:dyDescent="0.3">
      <c r="E411" s="94"/>
      <c r="F411" s="94"/>
      <c r="G411" s="94"/>
    </row>
    <row r="412" spans="5:7" x14ac:dyDescent="0.3">
      <c r="E412" s="94"/>
      <c r="F412" s="94"/>
      <c r="G412" s="94"/>
    </row>
    <row r="413" spans="5:7" x14ac:dyDescent="0.3">
      <c r="E413" s="94"/>
      <c r="F413" s="94"/>
      <c r="G413" s="94"/>
    </row>
    <row r="414" spans="5:7" x14ac:dyDescent="0.3">
      <c r="E414" s="94"/>
      <c r="F414" s="94"/>
      <c r="G414" s="94"/>
    </row>
    <row r="415" spans="5:7" x14ac:dyDescent="0.3">
      <c r="E415" s="94"/>
      <c r="F415" s="94"/>
      <c r="G415" s="94"/>
    </row>
    <row r="416" spans="5:7" x14ac:dyDescent="0.3">
      <c r="E416" s="94"/>
      <c r="F416" s="94"/>
      <c r="G416" s="94"/>
    </row>
    <row r="417" spans="5:7" x14ac:dyDescent="0.3">
      <c r="E417" s="94"/>
      <c r="F417" s="94"/>
      <c r="G417" s="94"/>
    </row>
    <row r="418" spans="5:7" x14ac:dyDescent="0.3">
      <c r="E418" s="94"/>
      <c r="F418" s="94"/>
      <c r="G418" s="94"/>
    </row>
    <row r="419" spans="5:7" x14ac:dyDescent="0.3">
      <c r="E419" s="94"/>
      <c r="F419" s="94"/>
      <c r="G419" s="94"/>
    </row>
    <row r="420" spans="5:7" x14ac:dyDescent="0.3">
      <c r="E420" s="94"/>
      <c r="F420" s="94"/>
      <c r="G420" s="94"/>
    </row>
    <row r="421" spans="5:7" x14ac:dyDescent="0.3">
      <c r="E421" s="94"/>
      <c r="F421" s="94"/>
      <c r="G421" s="94"/>
    </row>
    <row r="422" spans="5:7" x14ac:dyDescent="0.3">
      <c r="E422" s="94"/>
      <c r="F422" s="94"/>
      <c r="G422" s="94"/>
    </row>
    <row r="423" spans="5:7" x14ac:dyDescent="0.3">
      <c r="E423" s="94"/>
      <c r="F423" s="94"/>
      <c r="G423" s="94"/>
    </row>
    <row r="424" spans="5:7" x14ac:dyDescent="0.3">
      <c r="E424" s="94"/>
      <c r="F424" s="94"/>
      <c r="G424" s="94"/>
    </row>
    <row r="425" spans="5:7" x14ac:dyDescent="0.3">
      <c r="E425" s="94"/>
      <c r="F425" s="94"/>
      <c r="G425" s="94"/>
    </row>
    <row r="426" spans="5:7" x14ac:dyDescent="0.3">
      <c r="E426" s="94"/>
      <c r="F426" s="94"/>
      <c r="G426" s="94"/>
    </row>
    <row r="427" spans="5:7" x14ac:dyDescent="0.3">
      <c r="E427" s="94"/>
      <c r="F427" s="94"/>
      <c r="G427" s="94"/>
    </row>
    <row r="428" spans="5:7" x14ac:dyDescent="0.3">
      <c r="E428" s="94"/>
      <c r="F428" s="94"/>
      <c r="G428" s="94"/>
    </row>
    <row r="429" spans="5:7" x14ac:dyDescent="0.3">
      <c r="E429" s="94"/>
      <c r="F429" s="94"/>
      <c r="G429" s="94"/>
    </row>
    <row r="430" spans="5:7" x14ac:dyDescent="0.3">
      <c r="E430" s="94"/>
      <c r="F430" s="94"/>
      <c r="G430" s="94"/>
    </row>
    <row r="431" spans="5:7" x14ac:dyDescent="0.3">
      <c r="E431" s="94"/>
      <c r="F431" s="94"/>
      <c r="G431" s="94"/>
    </row>
    <row r="432" spans="5:7" x14ac:dyDescent="0.3">
      <c r="E432" s="94"/>
      <c r="F432" s="94"/>
      <c r="G432" s="9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70C3-D4C4-4AD8-BDB1-B24FA5E6AB0D}">
  <dimension ref="A1:AN437"/>
  <sheetViews>
    <sheetView tabSelected="1" zoomScaleNormal="100" workbookViewId="0">
      <selection sqref="A1:G42"/>
    </sheetView>
  </sheetViews>
  <sheetFormatPr defaultRowHeight="14.4" x14ac:dyDescent="0.3"/>
  <cols>
    <col min="1" max="1" width="14.77734375" bestFit="1" customWidth="1"/>
    <col min="5" max="7" width="9.6640625" bestFit="1" customWidth="1"/>
    <col min="11" max="13" width="9.5546875" bestFit="1" customWidth="1"/>
  </cols>
  <sheetData>
    <row r="1" spans="1:7" x14ac:dyDescent="0.3">
      <c r="A1" t="str">
        <f>'Capital Structure'!A1</f>
        <v>All Final values in</v>
      </c>
      <c r="B1" s="88" t="str">
        <f>'Capital Structure'!B1</f>
        <v>Millions</v>
      </c>
      <c r="E1" s="176" t="s">
        <v>175</v>
      </c>
      <c r="F1" s="176"/>
      <c r="G1" s="176"/>
    </row>
    <row r="2" spans="1:7" x14ac:dyDescent="0.3">
      <c r="E2" s="118">
        <v>1</v>
      </c>
      <c r="F2" s="118">
        <v>2</v>
      </c>
      <c r="G2" s="118">
        <v>3</v>
      </c>
    </row>
    <row r="3" spans="1:7" x14ac:dyDescent="0.3">
      <c r="E3" s="92">
        <f>EOMONTH(Assumptions!G3,11)</f>
        <v>44286</v>
      </c>
      <c r="F3" s="92">
        <f>EOMONTH(E3,12)</f>
        <v>44651</v>
      </c>
      <c r="G3" s="92">
        <f>EOMONTH(F3,12)</f>
        <v>45016</v>
      </c>
    </row>
    <row r="4" spans="1:7" x14ac:dyDescent="0.3">
      <c r="A4" s="90" t="s">
        <v>161</v>
      </c>
      <c r="E4" s="94"/>
      <c r="F4" s="94"/>
      <c r="G4" s="94"/>
    </row>
    <row r="5" spans="1:7" x14ac:dyDescent="0.3">
      <c r="A5" s="119" t="s">
        <v>163</v>
      </c>
      <c r="E5" s="94">
        <f>'Capital Structure'!C17</f>
        <v>22.5</v>
      </c>
      <c r="F5" s="94">
        <f>E5</f>
        <v>22.5</v>
      </c>
      <c r="G5" s="94">
        <f>F5</f>
        <v>22.5</v>
      </c>
    </row>
    <row r="6" spans="1:7" x14ac:dyDescent="0.3">
      <c r="A6" s="119" t="s">
        <v>164</v>
      </c>
      <c r="E6" s="94">
        <f>D6+'Annual P&amp;L'!E39</f>
        <v>-2.2520998244057306</v>
      </c>
      <c r="F6" s="94">
        <f>E6+'Annual P&amp;L'!F39</f>
        <v>-1.1679853396739655</v>
      </c>
      <c r="G6" s="94">
        <f>F6+'Annual P&amp;L'!G39</f>
        <v>6.6919476582469866</v>
      </c>
    </row>
    <row r="7" spans="1:7" x14ac:dyDescent="0.3">
      <c r="E7" s="94"/>
      <c r="F7" s="94"/>
      <c r="G7" s="94"/>
    </row>
    <row r="8" spans="1:7" x14ac:dyDescent="0.3">
      <c r="A8" s="106" t="s">
        <v>165</v>
      </c>
      <c r="B8" s="106"/>
      <c r="C8" s="106"/>
      <c r="D8" s="106"/>
      <c r="E8" s="99">
        <f>SUM(E5:E7)</f>
        <v>20.247900175594268</v>
      </c>
      <c r="F8" s="99">
        <f t="shared" ref="F8:G8" si="0">SUM(F5:F7)</f>
        <v>21.332014660326035</v>
      </c>
      <c r="G8" s="99">
        <f t="shared" si="0"/>
        <v>29.191947658246988</v>
      </c>
    </row>
    <row r="9" spans="1:7" x14ac:dyDescent="0.3">
      <c r="E9" s="94"/>
      <c r="F9" s="94"/>
      <c r="G9" s="94"/>
    </row>
    <row r="10" spans="1:7" x14ac:dyDescent="0.3">
      <c r="A10" s="90" t="s">
        <v>136</v>
      </c>
      <c r="E10" s="94"/>
      <c r="F10" s="94"/>
      <c r="G10" s="94"/>
    </row>
    <row r="11" spans="1:7" x14ac:dyDescent="0.3">
      <c r="A11" t="str">
        <f>'Working Capital'!A12</f>
        <v>Creditor For Expenses</v>
      </c>
      <c r="E11" s="126">
        <f>'Working Capital'!E12</f>
        <v>1.0457530855020689</v>
      </c>
      <c r="F11" s="126">
        <f>'Working Capital'!F12</f>
        <v>1.3338152849038556</v>
      </c>
      <c r="G11" s="126">
        <f>'Working Capital'!G12</f>
        <v>1.678850098557974</v>
      </c>
    </row>
    <row r="12" spans="1:7" x14ac:dyDescent="0.3">
      <c r="A12" s="83" t="str">
        <f>'Working Capital'!A13</f>
        <v>Creditor For Raw material</v>
      </c>
      <c r="E12" s="126"/>
      <c r="F12" s="126"/>
      <c r="G12" s="126"/>
    </row>
    <row r="13" spans="1:7" x14ac:dyDescent="0.3">
      <c r="A13" s="119" t="str">
        <f>'Working Capital'!A14</f>
        <v>Alcoholic Beverages</v>
      </c>
      <c r="E13" s="126">
        <f>'Working Capital'!E14</f>
        <v>0.27922225506679899</v>
      </c>
      <c r="F13" s="126">
        <f>'Working Capital'!F14</f>
        <v>0.41534533029475884</v>
      </c>
      <c r="G13" s="126">
        <f>'Working Capital'!G14</f>
        <v>0.57836824648853324</v>
      </c>
    </row>
    <row r="14" spans="1:7" x14ac:dyDescent="0.3">
      <c r="A14" s="119" t="str">
        <f>'Working Capital'!A15</f>
        <v>Non-Alcoholic Beverages</v>
      </c>
      <c r="E14" s="126">
        <f>'Working Capital'!E15</f>
        <v>0.1547878962165021</v>
      </c>
      <c r="F14" s="126">
        <f>'Working Capital'!F15</f>
        <v>0.22555872373491048</v>
      </c>
      <c r="G14" s="126">
        <f>'Working Capital'!G15</f>
        <v>0.31168503607627224</v>
      </c>
    </row>
    <row r="15" spans="1:7" x14ac:dyDescent="0.3">
      <c r="A15" s="119" t="str">
        <f>'Working Capital'!A16</f>
        <v>Food</v>
      </c>
      <c r="E15" s="126">
        <f>'Working Capital'!E16</f>
        <v>0.55582036790458789</v>
      </c>
      <c r="F15" s="126">
        <f>'Working Capital'!F16</f>
        <v>0.80443298660258244</v>
      </c>
      <c r="G15" s="126">
        <f>'Working Capital'!G16</f>
        <v>1.1092838852860207</v>
      </c>
    </row>
    <row r="16" spans="1:7" x14ac:dyDescent="0.3">
      <c r="E16" s="94"/>
      <c r="F16" s="94"/>
      <c r="G16" s="94"/>
    </row>
    <row r="17" spans="1:13" x14ac:dyDescent="0.3">
      <c r="A17" s="106" t="s">
        <v>166</v>
      </c>
      <c r="B17" s="107"/>
      <c r="C17" s="107"/>
      <c r="D17" s="107"/>
      <c r="E17" s="99">
        <f>SUM(E11:E16)</f>
        <v>2.035583604689958</v>
      </c>
      <c r="F17" s="99">
        <f t="shared" ref="F17:G17" si="1">SUM(F11:F16)</f>
        <v>2.7791523255361077</v>
      </c>
      <c r="G17" s="99">
        <f t="shared" si="1"/>
        <v>3.6781872664088002</v>
      </c>
    </row>
    <row r="18" spans="1:13" x14ac:dyDescent="0.3">
      <c r="E18" s="94"/>
      <c r="F18" s="94"/>
      <c r="G18" s="94"/>
    </row>
    <row r="19" spans="1:13" ht="15" thickBot="1" x14ac:dyDescent="0.35">
      <c r="A19" s="109" t="s">
        <v>167</v>
      </c>
      <c r="B19" s="110"/>
      <c r="C19" s="110"/>
      <c r="D19" s="110"/>
      <c r="E19" s="111">
        <f>E8+E17</f>
        <v>22.283483780284225</v>
      </c>
      <c r="F19" s="111">
        <f t="shared" ref="F19:G19" si="2">F8+F17</f>
        <v>24.111166985862141</v>
      </c>
      <c r="G19" s="111">
        <f t="shared" si="2"/>
        <v>32.870134924655787</v>
      </c>
    </row>
    <row r="20" spans="1:13" ht="15" thickTop="1" x14ac:dyDescent="0.3">
      <c r="E20" s="94"/>
      <c r="F20" s="94"/>
      <c r="G20" s="94"/>
    </row>
    <row r="21" spans="1:13" x14ac:dyDescent="0.3">
      <c r="A21" s="90" t="s">
        <v>162</v>
      </c>
      <c r="E21" s="94"/>
      <c r="F21" s="94"/>
      <c r="G21" s="94"/>
    </row>
    <row r="22" spans="1:13" x14ac:dyDescent="0.3">
      <c r="A22" s="83" t="s">
        <v>124</v>
      </c>
      <c r="E22" s="94"/>
      <c r="F22" s="94"/>
      <c r="G22" s="94"/>
    </row>
    <row r="23" spans="1:13" x14ac:dyDescent="0.3">
      <c r="A23" s="119" t="str">
        <f>'Fixed Asset Schedule'!A4</f>
        <v>Kitchen Equipments and cutlery</v>
      </c>
      <c r="E23" s="94">
        <f>'Fixed Asset Schedule'!E9</f>
        <v>2.6634246575342466</v>
      </c>
      <c r="F23" s="94">
        <f>'Fixed Asset Schedule'!F9</f>
        <v>2.2639109589041095</v>
      </c>
      <c r="G23" s="94">
        <f>'Fixed Asset Schedule'!G9</f>
        <v>1.924324315068493</v>
      </c>
    </row>
    <row r="24" spans="1:13" x14ac:dyDescent="0.3">
      <c r="A24" s="119" t="str">
        <f>'Fixed Asset Schedule'!A12</f>
        <v>Refrigeration Equipments</v>
      </c>
      <c r="E24" s="94">
        <f>'Fixed Asset Schedule'!E17</f>
        <v>4.4390410958904107</v>
      </c>
      <c r="F24" s="94">
        <f>'Fixed Asset Schedule'!F17</f>
        <v>3.7731849315068491</v>
      </c>
      <c r="G24" s="94">
        <f>'Fixed Asset Schedule'!G17</f>
        <v>3.2072071917808218</v>
      </c>
    </row>
    <row r="25" spans="1:13" x14ac:dyDescent="0.3">
      <c r="A25" s="119" t="str">
        <f>'Fixed Asset Schedule'!A19</f>
        <v>Furniture &amp; Fixtures</v>
      </c>
      <c r="E25" s="94">
        <f>'Fixed Asset Schedule'!E24</f>
        <v>4.7185479452054793</v>
      </c>
      <c r="F25" s="94">
        <f>'Fixed Asset Schedule'!F24</f>
        <v>4.2466931506849317</v>
      </c>
      <c r="G25" s="94">
        <f>'Fixed Asset Schedule'!G24</f>
        <v>3.8220238356164384</v>
      </c>
    </row>
    <row r="26" spans="1:13" x14ac:dyDescent="0.3">
      <c r="A26" s="119" t="str">
        <f>'Fixed Asset Schedule'!A26</f>
        <v>Restaurants Décor</v>
      </c>
      <c r="E26" s="94">
        <f>'Fixed Asset Schedule'!E31</f>
        <v>5.5512328767123291</v>
      </c>
      <c r="F26" s="94">
        <f>'Fixed Asset Schedule'!F31</f>
        <v>4.9961095890410965</v>
      </c>
      <c r="G26" s="94">
        <f>'Fixed Asset Schedule'!G31</f>
        <v>4.4964986301369869</v>
      </c>
    </row>
    <row r="27" spans="1:13" x14ac:dyDescent="0.3">
      <c r="E27" s="94"/>
      <c r="F27" s="94"/>
      <c r="G27" s="94"/>
    </row>
    <row r="28" spans="1:13" x14ac:dyDescent="0.3">
      <c r="A28" t="s">
        <v>168</v>
      </c>
      <c r="E28" s="94">
        <f>'Capital Structure'!C11</f>
        <v>1</v>
      </c>
      <c r="F28" s="94">
        <f>E28</f>
        <v>1</v>
      </c>
      <c r="G28" s="94">
        <f>F28</f>
        <v>1</v>
      </c>
    </row>
    <row r="29" spans="1:13" x14ac:dyDescent="0.3">
      <c r="E29" s="94"/>
      <c r="F29" s="94"/>
      <c r="G29" s="94"/>
    </row>
    <row r="30" spans="1:13" x14ac:dyDescent="0.3">
      <c r="A30" s="83" t="str">
        <f>'Working Capital'!A4</f>
        <v>Current Assets</v>
      </c>
      <c r="E30" s="94"/>
      <c r="F30" s="94"/>
      <c r="G30" s="94"/>
    </row>
    <row r="31" spans="1:13" x14ac:dyDescent="0.3">
      <c r="A31" t="str">
        <f>'Working Capital'!A5</f>
        <v>Inventory</v>
      </c>
      <c r="E31" s="94"/>
      <c r="F31" s="94"/>
      <c r="G31" s="94"/>
      <c r="K31" s="113"/>
      <c r="L31" s="113"/>
      <c r="M31" s="113"/>
    </row>
    <row r="32" spans="1:13" x14ac:dyDescent="0.3">
      <c r="A32" s="119" t="str">
        <f>'Working Capital'!A6</f>
        <v>Alcoholic Beverages</v>
      </c>
      <c r="E32" s="94">
        <f>'Working Capital'!E6</f>
        <v>0.27922225506679899</v>
      </c>
      <c r="F32" s="94">
        <f>'Working Capital'!F6</f>
        <v>0.41534533029475884</v>
      </c>
      <c r="G32" s="94">
        <f>'Working Capital'!G6</f>
        <v>0.57836824648853324</v>
      </c>
      <c r="K32" s="128"/>
      <c r="L32" s="128"/>
      <c r="M32" s="128"/>
    </row>
    <row r="33" spans="1:40" x14ac:dyDescent="0.3">
      <c r="A33" s="119" t="str">
        <f>'Working Capital'!A7</f>
        <v>Non-Alcoholic Beverages</v>
      </c>
      <c r="E33" s="94">
        <f>'Working Capital'!E7</f>
        <v>7.7393948108251051E-2</v>
      </c>
      <c r="F33" s="94">
        <f>'Working Capital'!F7</f>
        <v>0.11277936186745524</v>
      </c>
      <c r="G33" s="94">
        <f>'Working Capital'!G7</f>
        <v>0.15584251803813612</v>
      </c>
      <c r="K33" s="129"/>
      <c r="L33" s="129"/>
      <c r="M33" s="129"/>
    </row>
    <row r="34" spans="1:40" x14ac:dyDescent="0.3">
      <c r="A34" s="119" t="str">
        <f>'Working Capital'!A8</f>
        <v>Food</v>
      </c>
      <c r="E34" s="94">
        <f>'Working Capital'!E8</f>
        <v>9.2636727984097986E-2</v>
      </c>
      <c r="F34" s="94">
        <f>'Working Capital'!F8</f>
        <v>0.13407216443376374</v>
      </c>
      <c r="G34" s="94">
        <f>'Working Capital'!G8</f>
        <v>0.18488064754767011</v>
      </c>
    </row>
    <row r="35" spans="1:40" x14ac:dyDescent="0.3">
      <c r="E35" s="94"/>
      <c r="F35" s="94"/>
      <c r="G35" s="94"/>
    </row>
    <row r="36" spans="1:40" x14ac:dyDescent="0.3">
      <c r="A36" t="s">
        <v>169</v>
      </c>
      <c r="E36" s="94">
        <f>'Cash Flow Statement'!E23</f>
        <v>3.4619842737826119</v>
      </c>
      <c r="F36" s="94">
        <f>'Cash Flow Statement'!F23</f>
        <v>7.1690714991291768</v>
      </c>
      <c r="G36" s="94">
        <f>'Cash Flow Statement'!G23</f>
        <v>17.500989539978708</v>
      </c>
    </row>
    <row r="37" spans="1:40" x14ac:dyDescent="0.3">
      <c r="E37" s="94"/>
      <c r="F37" s="94"/>
      <c r="G37" s="94"/>
    </row>
    <row r="38" spans="1:40" ht="15" thickBot="1" x14ac:dyDescent="0.35">
      <c r="A38" s="109" t="s">
        <v>170</v>
      </c>
      <c r="B38" s="110"/>
      <c r="C38" s="110"/>
      <c r="D38" s="110"/>
      <c r="E38" s="111">
        <f>SUM(E23:E36)</f>
        <v>22.283483780284225</v>
      </c>
      <c r="F38" s="111">
        <f t="shared" ref="F38:G38" si="3">SUM(F23:F36)</f>
        <v>24.111166985862145</v>
      </c>
      <c r="G38" s="111">
        <f t="shared" si="3"/>
        <v>32.870134924655787</v>
      </c>
    </row>
    <row r="39" spans="1:40" ht="15" thickTop="1" x14ac:dyDescent="0.3">
      <c r="E39" s="94"/>
      <c r="F39" s="94"/>
      <c r="G39" s="94"/>
    </row>
    <row r="40" spans="1:40" x14ac:dyDescent="0.3">
      <c r="A40" t="s">
        <v>171</v>
      </c>
      <c r="E40" s="94">
        <f>E19-E38</f>
        <v>0</v>
      </c>
      <c r="F40" s="94">
        <f t="shared" ref="F40:G40" si="4">F19-F38</f>
        <v>0</v>
      </c>
      <c r="G40" s="94">
        <f t="shared" si="4"/>
        <v>0</v>
      </c>
    </row>
    <row r="41" spans="1:40" x14ac:dyDescent="0.3">
      <c r="E41" s="94"/>
      <c r="F41" s="94"/>
      <c r="G41" s="94"/>
    </row>
    <row r="42" spans="1:40" s="102" customFormat="1" x14ac:dyDescent="0.3">
      <c r="A42" s="102" t="s">
        <v>115</v>
      </c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</row>
    <row r="43" spans="1:40" x14ac:dyDescent="0.3">
      <c r="E43" s="94"/>
      <c r="F43" s="94"/>
      <c r="G43" s="94"/>
    </row>
    <row r="44" spans="1:40" x14ac:dyDescent="0.3">
      <c r="E44" s="94"/>
      <c r="F44" s="94"/>
      <c r="G44" s="94"/>
    </row>
    <row r="45" spans="1:40" x14ac:dyDescent="0.3">
      <c r="E45" s="94"/>
      <c r="F45" s="94"/>
      <c r="G45" s="94"/>
    </row>
    <row r="46" spans="1:40" x14ac:dyDescent="0.3">
      <c r="E46" s="94"/>
      <c r="F46" s="94"/>
      <c r="G46" s="94"/>
    </row>
    <row r="47" spans="1:40" x14ac:dyDescent="0.3">
      <c r="E47" s="94"/>
      <c r="F47" s="94"/>
      <c r="G47" s="94"/>
    </row>
    <row r="48" spans="1:40" x14ac:dyDescent="0.3">
      <c r="E48" s="94"/>
      <c r="F48" s="94"/>
      <c r="G48" s="94"/>
    </row>
    <row r="49" spans="5:7" x14ac:dyDescent="0.3">
      <c r="E49" s="94"/>
      <c r="F49" s="94"/>
      <c r="G49" s="94"/>
    </row>
    <row r="50" spans="5:7" x14ac:dyDescent="0.3">
      <c r="E50" s="94"/>
      <c r="F50" s="94"/>
      <c r="G50" s="94"/>
    </row>
    <row r="51" spans="5:7" x14ac:dyDescent="0.3">
      <c r="E51" s="94"/>
      <c r="F51" s="94"/>
      <c r="G51" s="94"/>
    </row>
    <row r="52" spans="5:7" x14ac:dyDescent="0.3">
      <c r="E52" s="94"/>
      <c r="F52" s="94"/>
      <c r="G52" s="94"/>
    </row>
    <row r="53" spans="5:7" x14ac:dyDescent="0.3">
      <c r="E53" s="94"/>
      <c r="F53" s="94"/>
      <c r="G53" s="94"/>
    </row>
    <row r="54" spans="5:7" x14ac:dyDescent="0.3">
      <c r="E54" s="94"/>
      <c r="F54" s="94"/>
      <c r="G54" s="94"/>
    </row>
    <row r="55" spans="5:7" x14ac:dyDescent="0.3">
      <c r="E55" s="94"/>
      <c r="F55" s="94"/>
      <c r="G55" s="94"/>
    </row>
    <row r="56" spans="5:7" x14ac:dyDescent="0.3">
      <c r="E56" s="94"/>
      <c r="F56" s="94"/>
      <c r="G56" s="94"/>
    </row>
    <row r="57" spans="5:7" x14ac:dyDescent="0.3">
      <c r="E57" s="94"/>
      <c r="F57" s="94"/>
      <c r="G57" s="94"/>
    </row>
    <row r="58" spans="5:7" x14ac:dyDescent="0.3">
      <c r="E58" s="94"/>
      <c r="F58" s="94"/>
      <c r="G58" s="94"/>
    </row>
    <row r="59" spans="5:7" x14ac:dyDescent="0.3">
      <c r="E59" s="94"/>
      <c r="F59" s="94"/>
      <c r="G59" s="94"/>
    </row>
    <row r="60" spans="5:7" x14ac:dyDescent="0.3">
      <c r="E60" s="94"/>
      <c r="F60" s="94"/>
      <c r="G60" s="94"/>
    </row>
    <row r="61" spans="5:7" x14ac:dyDescent="0.3">
      <c r="E61" s="94"/>
      <c r="F61" s="94"/>
      <c r="G61" s="94"/>
    </row>
    <row r="62" spans="5:7" x14ac:dyDescent="0.3">
      <c r="E62" s="94"/>
      <c r="F62" s="94"/>
      <c r="G62" s="94"/>
    </row>
    <row r="63" spans="5:7" x14ac:dyDescent="0.3">
      <c r="E63" s="94"/>
      <c r="F63" s="94"/>
      <c r="G63" s="94"/>
    </row>
    <row r="64" spans="5:7" x14ac:dyDescent="0.3">
      <c r="E64" s="94"/>
      <c r="F64" s="94"/>
      <c r="G64" s="94"/>
    </row>
    <row r="65" spans="5:7" x14ac:dyDescent="0.3">
      <c r="E65" s="94"/>
      <c r="F65" s="94"/>
      <c r="G65" s="94"/>
    </row>
    <row r="66" spans="5:7" x14ac:dyDescent="0.3">
      <c r="E66" s="94"/>
      <c r="F66" s="94"/>
      <c r="G66" s="94"/>
    </row>
    <row r="67" spans="5:7" x14ac:dyDescent="0.3">
      <c r="E67" s="94"/>
      <c r="F67" s="94"/>
      <c r="G67" s="94"/>
    </row>
    <row r="68" spans="5:7" x14ac:dyDescent="0.3">
      <c r="E68" s="94"/>
      <c r="F68" s="94"/>
      <c r="G68" s="94"/>
    </row>
    <row r="69" spans="5:7" x14ac:dyDescent="0.3">
      <c r="E69" s="94"/>
      <c r="F69" s="94"/>
      <c r="G69" s="94"/>
    </row>
    <row r="70" spans="5:7" x14ac:dyDescent="0.3">
      <c r="E70" s="94"/>
      <c r="F70" s="94"/>
      <c r="G70" s="94"/>
    </row>
    <row r="71" spans="5:7" x14ac:dyDescent="0.3">
      <c r="E71" s="94"/>
      <c r="F71" s="94"/>
      <c r="G71" s="94"/>
    </row>
    <row r="72" spans="5:7" x14ac:dyDescent="0.3">
      <c r="E72" s="94"/>
      <c r="F72" s="94"/>
      <c r="G72" s="94"/>
    </row>
    <row r="73" spans="5:7" x14ac:dyDescent="0.3">
      <c r="E73" s="94"/>
      <c r="F73" s="94"/>
      <c r="G73" s="94"/>
    </row>
    <row r="74" spans="5:7" x14ac:dyDescent="0.3">
      <c r="E74" s="94"/>
      <c r="F74" s="94"/>
      <c r="G74" s="94"/>
    </row>
    <row r="75" spans="5:7" x14ac:dyDescent="0.3">
      <c r="E75" s="94"/>
      <c r="F75" s="94"/>
      <c r="G75" s="94"/>
    </row>
    <row r="76" spans="5:7" x14ac:dyDescent="0.3">
      <c r="E76" s="94"/>
      <c r="F76" s="94"/>
      <c r="G76" s="94"/>
    </row>
    <row r="77" spans="5:7" x14ac:dyDescent="0.3">
      <c r="E77" s="94"/>
      <c r="F77" s="94"/>
      <c r="G77" s="94"/>
    </row>
    <row r="78" spans="5:7" x14ac:dyDescent="0.3">
      <c r="E78" s="94"/>
      <c r="F78" s="94"/>
      <c r="G78" s="94"/>
    </row>
    <row r="79" spans="5:7" x14ac:dyDescent="0.3">
      <c r="E79" s="94"/>
      <c r="F79" s="94"/>
      <c r="G79" s="94"/>
    </row>
    <row r="80" spans="5:7" x14ac:dyDescent="0.3">
      <c r="E80" s="94"/>
      <c r="F80" s="94"/>
      <c r="G80" s="94"/>
    </row>
    <row r="81" spans="5:7" x14ac:dyDescent="0.3">
      <c r="E81" s="94"/>
      <c r="F81" s="94"/>
      <c r="G81" s="94"/>
    </row>
    <row r="82" spans="5:7" x14ac:dyDescent="0.3">
      <c r="E82" s="94"/>
      <c r="F82" s="94"/>
      <c r="G82" s="94"/>
    </row>
    <row r="83" spans="5:7" x14ac:dyDescent="0.3">
      <c r="E83" s="94"/>
      <c r="F83" s="94"/>
      <c r="G83" s="94"/>
    </row>
    <row r="84" spans="5:7" x14ac:dyDescent="0.3">
      <c r="E84" s="94"/>
      <c r="F84" s="94"/>
      <c r="G84" s="94"/>
    </row>
    <row r="85" spans="5:7" x14ac:dyDescent="0.3">
      <c r="E85" s="94"/>
      <c r="F85" s="94"/>
      <c r="G85" s="94"/>
    </row>
    <row r="86" spans="5:7" x14ac:dyDescent="0.3">
      <c r="E86" s="94"/>
      <c r="F86" s="94"/>
      <c r="G86" s="94"/>
    </row>
    <row r="87" spans="5:7" x14ac:dyDescent="0.3">
      <c r="E87" s="94"/>
      <c r="F87" s="94"/>
      <c r="G87" s="94"/>
    </row>
    <row r="88" spans="5:7" x14ac:dyDescent="0.3">
      <c r="E88" s="94"/>
      <c r="F88" s="94"/>
      <c r="G88" s="94"/>
    </row>
    <row r="89" spans="5:7" x14ac:dyDescent="0.3">
      <c r="E89" s="94"/>
      <c r="F89" s="94"/>
      <c r="G89" s="94"/>
    </row>
    <row r="90" spans="5:7" x14ac:dyDescent="0.3">
      <c r="E90" s="94"/>
      <c r="F90" s="94"/>
      <c r="G90" s="94"/>
    </row>
    <row r="91" spans="5:7" x14ac:dyDescent="0.3">
      <c r="E91" s="94"/>
      <c r="F91" s="94"/>
      <c r="G91" s="94"/>
    </row>
    <row r="92" spans="5:7" x14ac:dyDescent="0.3">
      <c r="E92" s="94"/>
      <c r="F92" s="94"/>
      <c r="G92" s="94"/>
    </row>
    <row r="93" spans="5:7" x14ac:dyDescent="0.3">
      <c r="E93" s="94"/>
      <c r="F93" s="94"/>
      <c r="G93" s="94"/>
    </row>
    <row r="94" spans="5:7" x14ac:dyDescent="0.3">
      <c r="E94" s="94"/>
      <c r="F94" s="94"/>
      <c r="G94" s="94"/>
    </row>
    <row r="95" spans="5:7" x14ac:dyDescent="0.3">
      <c r="E95" s="94"/>
      <c r="F95" s="94"/>
      <c r="G95" s="94"/>
    </row>
    <row r="96" spans="5:7" x14ac:dyDescent="0.3">
      <c r="E96" s="94"/>
      <c r="F96" s="94"/>
      <c r="G96" s="94"/>
    </row>
    <row r="97" spans="5:7" x14ac:dyDescent="0.3">
      <c r="E97" s="94"/>
      <c r="F97" s="94"/>
      <c r="G97" s="94"/>
    </row>
    <row r="98" spans="5:7" x14ac:dyDescent="0.3">
      <c r="E98" s="94"/>
      <c r="F98" s="94"/>
      <c r="G98" s="94"/>
    </row>
    <row r="99" spans="5:7" x14ac:dyDescent="0.3">
      <c r="E99" s="94"/>
      <c r="F99" s="94"/>
      <c r="G99" s="94"/>
    </row>
    <row r="100" spans="5:7" x14ac:dyDescent="0.3">
      <c r="E100" s="94"/>
      <c r="F100" s="94"/>
      <c r="G100" s="94"/>
    </row>
    <row r="101" spans="5:7" x14ac:dyDescent="0.3">
      <c r="E101" s="94"/>
      <c r="F101" s="94"/>
      <c r="G101" s="94"/>
    </row>
    <row r="102" spans="5:7" x14ac:dyDescent="0.3">
      <c r="E102" s="94"/>
      <c r="F102" s="94"/>
      <c r="G102" s="94"/>
    </row>
    <row r="103" spans="5:7" x14ac:dyDescent="0.3">
      <c r="E103" s="94"/>
      <c r="F103" s="94"/>
      <c r="G103" s="94"/>
    </row>
    <row r="104" spans="5:7" x14ac:dyDescent="0.3">
      <c r="E104" s="94"/>
      <c r="F104" s="94"/>
      <c r="G104" s="94"/>
    </row>
    <row r="105" spans="5:7" x14ac:dyDescent="0.3">
      <c r="E105" s="94"/>
      <c r="F105" s="94"/>
      <c r="G105" s="94"/>
    </row>
    <row r="106" spans="5:7" x14ac:dyDescent="0.3">
      <c r="E106" s="94"/>
      <c r="F106" s="94"/>
      <c r="G106" s="94"/>
    </row>
    <row r="107" spans="5:7" x14ac:dyDescent="0.3">
      <c r="E107" s="94"/>
      <c r="F107" s="94"/>
      <c r="G107" s="94"/>
    </row>
    <row r="108" spans="5:7" x14ac:dyDescent="0.3">
      <c r="E108" s="94"/>
      <c r="F108" s="94"/>
      <c r="G108" s="94"/>
    </row>
    <row r="109" spans="5:7" x14ac:dyDescent="0.3">
      <c r="E109" s="94"/>
      <c r="F109" s="94"/>
      <c r="G109" s="94"/>
    </row>
    <row r="110" spans="5:7" x14ac:dyDescent="0.3">
      <c r="E110" s="94"/>
      <c r="F110" s="94"/>
      <c r="G110" s="94"/>
    </row>
    <row r="111" spans="5:7" x14ac:dyDescent="0.3">
      <c r="E111" s="94"/>
      <c r="F111" s="94"/>
      <c r="G111" s="94"/>
    </row>
    <row r="112" spans="5:7" x14ac:dyDescent="0.3">
      <c r="E112" s="94"/>
      <c r="F112" s="94"/>
      <c r="G112" s="94"/>
    </row>
    <row r="113" spans="5:7" x14ac:dyDescent="0.3">
      <c r="E113" s="94"/>
      <c r="F113" s="94"/>
      <c r="G113" s="94"/>
    </row>
    <row r="114" spans="5:7" x14ac:dyDescent="0.3">
      <c r="E114" s="94"/>
      <c r="F114" s="94"/>
      <c r="G114" s="94"/>
    </row>
    <row r="115" spans="5:7" x14ac:dyDescent="0.3">
      <c r="E115" s="94"/>
      <c r="F115" s="94"/>
      <c r="G115" s="94"/>
    </row>
    <row r="116" spans="5:7" x14ac:dyDescent="0.3">
      <c r="E116" s="94"/>
      <c r="F116" s="94"/>
      <c r="G116" s="94"/>
    </row>
    <row r="117" spans="5:7" x14ac:dyDescent="0.3">
      <c r="E117" s="94"/>
      <c r="F117" s="94"/>
      <c r="G117" s="94"/>
    </row>
    <row r="118" spans="5:7" x14ac:dyDescent="0.3">
      <c r="E118" s="94"/>
      <c r="F118" s="94"/>
      <c r="G118" s="94"/>
    </row>
    <row r="119" spans="5:7" x14ac:dyDescent="0.3">
      <c r="E119" s="94"/>
      <c r="F119" s="94"/>
      <c r="G119" s="94"/>
    </row>
    <row r="120" spans="5:7" x14ac:dyDescent="0.3">
      <c r="E120" s="94"/>
      <c r="F120" s="94"/>
      <c r="G120" s="94"/>
    </row>
    <row r="121" spans="5:7" x14ac:dyDescent="0.3">
      <c r="E121" s="94"/>
      <c r="F121" s="94"/>
      <c r="G121" s="94"/>
    </row>
    <row r="122" spans="5:7" x14ac:dyDescent="0.3">
      <c r="E122" s="94"/>
      <c r="F122" s="94"/>
      <c r="G122" s="94"/>
    </row>
    <row r="123" spans="5:7" x14ac:dyDescent="0.3">
      <c r="E123" s="94"/>
      <c r="F123" s="94"/>
      <c r="G123" s="94"/>
    </row>
    <row r="124" spans="5:7" x14ac:dyDescent="0.3">
      <c r="E124" s="94"/>
      <c r="F124" s="94"/>
      <c r="G124" s="94"/>
    </row>
    <row r="125" spans="5:7" x14ac:dyDescent="0.3">
      <c r="E125" s="94"/>
      <c r="F125" s="94"/>
      <c r="G125" s="94"/>
    </row>
    <row r="126" spans="5:7" x14ac:dyDescent="0.3">
      <c r="E126" s="94"/>
      <c r="F126" s="94"/>
      <c r="G126" s="94"/>
    </row>
    <row r="127" spans="5:7" x14ac:dyDescent="0.3">
      <c r="E127" s="94"/>
      <c r="F127" s="94"/>
      <c r="G127" s="94"/>
    </row>
    <row r="128" spans="5:7" x14ac:dyDescent="0.3">
      <c r="E128" s="94"/>
      <c r="F128" s="94"/>
      <c r="G128" s="94"/>
    </row>
    <row r="129" spans="5:7" x14ac:dyDescent="0.3">
      <c r="E129" s="94"/>
      <c r="F129" s="94"/>
      <c r="G129" s="94"/>
    </row>
    <row r="130" spans="5:7" x14ac:dyDescent="0.3">
      <c r="E130" s="94"/>
      <c r="F130" s="94"/>
      <c r="G130" s="94"/>
    </row>
    <row r="131" spans="5:7" x14ac:dyDescent="0.3">
      <c r="E131" s="94"/>
      <c r="F131" s="94"/>
      <c r="G131" s="94"/>
    </row>
    <row r="132" spans="5:7" x14ac:dyDescent="0.3">
      <c r="E132" s="94"/>
      <c r="F132" s="94"/>
      <c r="G132" s="94"/>
    </row>
    <row r="133" spans="5:7" x14ac:dyDescent="0.3">
      <c r="E133" s="94"/>
      <c r="F133" s="94"/>
      <c r="G133" s="94"/>
    </row>
    <row r="134" spans="5:7" x14ac:dyDescent="0.3">
      <c r="E134" s="94"/>
      <c r="F134" s="94"/>
      <c r="G134" s="94"/>
    </row>
    <row r="135" spans="5:7" x14ac:dyDescent="0.3">
      <c r="E135" s="94"/>
      <c r="F135" s="94"/>
      <c r="G135" s="94"/>
    </row>
    <row r="136" spans="5:7" x14ac:dyDescent="0.3">
      <c r="E136" s="94"/>
      <c r="F136" s="94"/>
      <c r="G136" s="94"/>
    </row>
    <row r="137" spans="5:7" x14ac:dyDescent="0.3">
      <c r="E137" s="94"/>
      <c r="F137" s="94"/>
      <c r="G137" s="94"/>
    </row>
    <row r="138" spans="5:7" x14ac:dyDescent="0.3">
      <c r="E138" s="94"/>
      <c r="F138" s="94"/>
      <c r="G138" s="94"/>
    </row>
    <row r="139" spans="5:7" x14ac:dyDescent="0.3">
      <c r="E139" s="94"/>
      <c r="F139" s="94"/>
      <c r="G139" s="94"/>
    </row>
    <row r="140" spans="5:7" x14ac:dyDescent="0.3">
      <c r="E140" s="94"/>
      <c r="F140" s="94"/>
      <c r="G140" s="94"/>
    </row>
    <row r="141" spans="5:7" x14ac:dyDescent="0.3">
      <c r="E141" s="94"/>
      <c r="F141" s="94"/>
      <c r="G141" s="94"/>
    </row>
    <row r="142" spans="5:7" x14ac:dyDescent="0.3">
      <c r="E142" s="94"/>
      <c r="F142" s="94"/>
      <c r="G142" s="94"/>
    </row>
    <row r="143" spans="5:7" x14ac:dyDescent="0.3">
      <c r="E143" s="94"/>
      <c r="F143" s="94"/>
      <c r="G143" s="94"/>
    </row>
    <row r="144" spans="5:7" x14ac:dyDescent="0.3">
      <c r="E144" s="94"/>
      <c r="F144" s="94"/>
      <c r="G144" s="94"/>
    </row>
    <row r="145" spans="5:7" x14ac:dyDescent="0.3">
      <c r="E145" s="94"/>
      <c r="F145" s="94"/>
      <c r="G145" s="94"/>
    </row>
    <row r="146" spans="5:7" x14ac:dyDescent="0.3">
      <c r="E146" s="94"/>
      <c r="F146" s="94"/>
      <c r="G146" s="94"/>
    </row>
    <row r="147" spans="5:7" x14ac:dyDescent="0.3">
      <c r="E147" s="94"/>
      <c r="F147" s="94"/>
      <c r="G147" s="94"/>
    </row>
    <row r="148" spans="5:7" x14ac:dyDescent="0.3">
      <c r="E148" s="94"/>
      <c r="F148" s="94"/>
      <c r="G148" s="94"/>
    </row>
    <row r="149" spans="5:7" x14ac:dyDescent="0.3">
      <c r="E149" s="94"/>
      <c r="F149" s="94"/>
      <c r="G149" s="94"/>
    </row>
    <row r="150" spans="5:7" x14ac:dyDescent="0.3">
      <c r="E150" s="94"/>
      <c r="F150" s="94"/>
      <c r="G150" s="94"/>
    </row>
    <row r="151" spans="5:7" x14ac:dyDescent="0.3">
      <c r="E151" s="94"/>
      <c r="F151" s="94"/>
      <c r="G151" s="94"/>
    </row>
    <row r="152" spans="5:7" x14ac:dyDescent="0.3">
      <c r="E152" s="94"/>
      <c r="F152" s="94"/>
      <c r="G152" s="94"/>
    </row>
    <row r="153" spans="5:7" x14ac:dyDescent="0.3">
      <c r="E153" s="94"/>
      <c r="F153" s="94"/>
      <c r="G153" s="94"/>
    </row>
    <row r="154" spans="5:7" x14ac:dyDescent="0.3">
      <c r="E154" s="94"/>
      <c r="F154" s="94"/>
      <c r="G154" s="94"/>
    </row>
    <row r="155" spans="5:7" x14ac:dyDescent="0.3">
      <c r="E155" s="94"/>
      <c r="F155" s="94"/>
      <c r="G155" s="94"/>
    </row>
    <row r="156" spans="5:7" x14ac:dyDescent="0.3">
      <c r="E156" s="94"/>
      <c r="F156" s="94"/>
      <c r="G156" s="94"/>
    </row>
    <row r="157" spans="5:7" x14ac:dyDescent="0.3">
      <c r="E157" s="94"/>
      <c r="F157" s="94"/>
      <c r="G157" s="94"/>
    </row>
    <row r="158" spans="5:7" x14ac:dyDescent="0.3">
      <c r="E158" s="94"/>
      <c r="F158" s="94"/>
      <c r="G158" s="94"/>
    </row>
    <row r="159" spans="5:7" x14ac:dyDescent="0.3">
      <c r="E159" s="94"/>
      <c r="F159" s="94"/>
      <c r="G159" s="94"/>
    </row>
    <row r="160" spans="5:7" x14ac:dyDescent="0.3">
      <c r="E160" s="94"/>
      <c r="F160" s="94"/>
      <c r="G160" s="94"/>
    </row>
    <row r="161" spans="5:7" x14ac:dyDescent="0.3">
      <c r="E161" s="94"/>
      <c r="F161" s="94"/>
      <c r="G161" s="94"/>
    </row>
    <row r="162" spans="5:7" x14ac:dyDescent="0.3">
      <c r="E162" s="94"/>
      <c r="F162" s="94"/>
      <c r="G162" s="94"/>
    </row>
    <row r="163" spans="5:7" x14ac:dyDescent="0.3">
      <c r="E163" s="94"/>
      <c r="F163" s="94"/>
      <c r="G163" s="94"/>
    </row>
    <row r="164" spans="5:7" x14ac:dyDescent="0.3">
      <c r="E164" s="94"/>
      <c r="F164" s="94"/>
      <c r="G164" s="94"/>
    </row>
    <row r="165" spans="5:7" x14ac:dyDescent="0.3">
      <c r="E165" s="94"/>
      <c r="F165" s="94"/>
      <c r="G165" s="94"/>
    </row>
    <row r="166" spans="5:7" x14ac:dyDescent="0.3">
      <c r="E166" s="94"/>
      <c r="F166" s="94"/>
      <c r="G166" s="94"/>
    </row>
    <row r="167" spans="5:7" x14ac:dyDescent="0.3">
      <c r="E167" s="94"/>
      <c r="F167" s="94"/>
      <c r="G167" s="94"/>
    </row>
    <row r="168" spans="5:7" x14ac:dyDescent="0.3">
      <c r="E168" s="94"/>
      <c r="F168" s="94"/>
      <c r="G168" s="94"/>
    </row>
    <row r="169" spans="5:7" x14ac:dyDescent="0.3">
      <c r="E169" s="94"/>
      <c r="F169" s="94"/>
      <c r="G169" s="94"/>
    </row>
    <row r="170" spans="5:7" x14ac:dyDescent="0.3">
      <c r="E170" s="94"/>
      <c r="F170" s="94"/>
      <c r="G170" s="94"/>
    </row>
    <row r="171" spans="5:7" x14ac:dyDescent="0.3">
      <c r="E171" s="94"/>
      <c r="F171" s="94"/>
      <c r="G171" s="94"/>
    </row>
    <row r="172" spans="5:7" x14ac:dyDescent="0.3">
      <c r="E172" s="94"/>
      <c r="F172" s="94"/>
      <c r="G172" s="94"/>
    </row>
    <row r="173" spans="5:7" x14ac:dyDescent="0.3">
      <c r="E173" s="94"/>
      <c r="F173" s="94"/>
      <c r="G173" s="94"/>
    </row>
    <row r="174" spans="5:7" x14ac:dyDescent="0.3">
      <c r="E174" s="94"/>
      <c r="F174" s="94"/>
      <c r="G174" s="94"/>
    </row>
    <row r="175" spans="5:7" x14ac:dyDescent="0.3">
      <c r="E175" s="94"/>
      <c r="F175" s="94"/>
      <c r="G175" s="94"/>
    </row>
    <row r="176" spans="5:7" x14ac:dyDescent="0.3">
      <c r="E176" s="94"/>
      <c r="F176" s="94"/>
      <c r="G176" s="94"/>
    </row>
    <row r="177" spans="5:7" x14ac:dyDescent="0.3">
      <c r="E177" s="94"/>
      <c r="F177" s="94"/>
      <c r="G177" s="94"/>
    </row>
    <row r="178" spans="5:7" x14ac:dyDescent="0.3">
      <c r="E178" s="94"/>
      <c r="F178" s="94"/>
      <c r="G178" s="94"/>
    </row>
    <row r="179" spans="5:7" x14ac:dyDescent="0.3">
      <c r="E179" s="94"/>
      <c r="F179" s="94"/>
      <c r="G179" s="94"/>
    </row>
    <row r="180" spans="5:7" x14ac:dyDescent="0.3">
      <c r="E180" s="94"/>
      <c r="F180" s="94"/>
      <c r="G180" s="94"/>
    </row>
    <row r="181" spans="5:7" x14ac:dyDescent="0.3">
      <c r="E181" s="94"/>
      <c r="F181" s="94"/>
      <c r="G181" s="94"/>
    </row>
    <row r="182" spans="5:7" x14ac:dyDescent="0.3">
      <c r="E182" s="94"/>
      <c r="F182" s="94"/>
      <c r="G182" s="94"/>
    </row>
    <row r="183" spans="5:7" x14ac:dyDescent="0.3">
      <c r="E183" s="94"/>
      <c r="F183" s="94"/>
      <c r="G183" s="94"/>
    </row>
    <row r="184" spans="5:7" x14ac:dyDescent="0.3">
      <c r="E184" s="94"/>
      <c r="F184" s="94"/>
      <c r="G184" s="94"/>
    </row>
    <row r="185" spans="5:7" x14ac:dyDescent="0.3">
      <c r="E185" s="94"/>
      <c r="F185" s="94"/>
      <c r="G185" s="94"/>
    </row>
    <row r="186" spans="5:7" x14ac:dyDescent="0.3">
      <c r="E186" s="94"/>
      <c r="F186" s="94"/>
      <c r="G186" s="94"/>
    </row>
    <row r="187" spans="5:7" x14ac:dyDescent="0.3">
      <c r="E187" s="94"/>
      <c r="F187" s="94"/>
      <c r="G187" s="94"/>
    </row>
    <row r="188" spans="5:7" x14ac:dyDescent="0.3">
      <c r="E188" s="94"/>
      <c r="F188" s="94"/>
      <c r="G188" s="94"/>
    </row>
    <row r="189" spans="5:7" x14ac:dyDescent="0.3">
      <c r="E189" s="94"/>
      <c r="F189" s="94"/>
      <c r="G189" s="94"/>
    </row>
    <row r="190" spans="5:7" x14ac:dyDescent="0.3">
      <c r="E190" s="94"/>
      <c r="F190" s="94"/>
      <c r="G190" s="94"/>
    </row>
    <row r="191" spans="5:7" x14ac:dyDescent="0.3">
      <c r="E191" s="94"/>
      <c r="F191" s="94"/>
      <c r="G191" s="94"/>
    </row>
    <row r="192" spans="5:7" x14ac:dyDescent="0.3">
      <c r="E192" s="94"/>
      <c r="F192" s="94"/>
      <c r="G192" s="94"/>
    </row>
    <row r="193" spans="5:7" x14ac:dyDescent="0.3">
      <c r="E193" s="94"/>
      <c r="F193" s="94"/>
      <c r="G193" s="94"/>
    </row>
    <row r="194" spans="5:7" x14ac:dyDescent="0.3">
      <c r="E194" s="94"/>
      <c r="F194" s="94"/>
      <c r="G194" s="94"/>
    </row>
    <row r="195" spans="5:7" x14ac:dyDescent="0.3">
      <c r="E195" s="94"/>
      <c r="F195" s="94"/>
      <c r="G195" s="94"/>
    </row>
    <row r="196" spans="5:7" x14ac:dyDescent="0.3">
      <c r="E196" s="94"/>
      <c r="F196" s="94"/>
      <c r="G196" s="94"/>
    </row>
    <row r="197" spans="5:7" x14ac:dyDescent="0.3">
      <c r="E197" s="94"/>
      <c r="F197" s="94"/>
      <c r="G197" s="94"/>
    </row>
    <row r="198" spans="5:7" x14ac:dyDescent="0.3">
      <c r="E198" s="94"/>
      <c r="F198" s="94"/>
      <c r="G198" s="94"/>
    </row>
    <row r="199" spans="5:7" x14ac:dyDescent="0.3">
      <c r="E199" s="94"/>
      <c r="F199" s="94"/>
      <c r="G199" s="94"/>
    </row>
    <row r="200" spans="5:7" x14ac:dyDescent="0.3">
      <c r="E200" s="94"/>
      <c r="F200" s="94"/>
      <c r="G200" s="94"/>
    </row>
    <row r="201" spans="5:7" x14ac:dyDescent="0.3">
      <c r="E201" s="94"/>
      <c r="F201" s="94"/>
      <c r="G201" s="94"/>
    </row>
    <row r="202" spans="5:7" x14ac:dyDescent="0.3">
      <c r="E202" s="94"/>
      <c r="F202" s="94"/>
      <c r="G202" s="94"/>
    </row>
    <row r="203" spans="5:7" x14ac:dyDescent="0.3">
      <c r="E203" s="94"/>
      <c r="F203" s="94"/>
      <c r="G203" s="94"/>
    </row>
    <row r="204" spans="5:7" x14ac:dyDescent="0.3">
      <c r="E204" s="94"/>
      <c r="F204" s="94"/>
      <c r="G204" s="94"/>
    </row>
    <row r="205" spans="5:7" x14ac:dyDescent="0.3">
      <c r="E205" s="94"/>
      <c r="F205" s="94"/>
      <c r="G205" s="94"/>
    </row>
    <row r="206" spans="5:7" x14ac:dyDescent="0.3">
      <c r="E206" s="94"/>
      <c r="F206" s="94"/>
      <c r="G206" s="94"/>
    </row>
    <row r="207" spans="5:7" x14ac:dyDescent="0.3">
      <c r="E207" s="94"/>
      <c r="F207" s="94"/>
      <c r="G207" s="94"/>
    </row>
    <row r="208" spans="5:7" x14ac:dyDescent="0.3">
      <c r="E208" s="94"/>
      <c r="F208" s="94"/>
      <c r="G208" s="94"/>
    </row>
    <row r="209" spans="5:7" x14ac:dyDescent="0.3">
      <c r="E209" s="94"/>
      <c r="F209" s="94"/>
      <c r="G209" s="94"/>
    </row>
    <row r="210" spans="5:7" x14ac:dyDescent="0.3">
      <c r="E210" s="94"/>
      <c r="F210" s="94"/>
      <c r="G210" s="94"/>
    </row>
    <row r="211" spans="5:7" x14ac:dyDescent="0.3">
      <c r="E211" s="94"/>
      <c r="F211" s="94"/>
      <c r="G211" s="94"/>
    </row>
    <row r="212" spans="5:7" x14ac:dyDescent="0.3">
      <c r="E212" s="94"/>
      <c r="F212" s="94"/>
      <c r="G212" s="94"/>
    </row>
    <row r="213" spans="5:7" x14ac:dyDescent="0.3">
      <c r="E213" s="94"/>
      <c r="F213" s="94"/>
      <c r="G213" s="94"/>
    </row>
    <row r="214" spans="5:7" x14ac:dyDescent="0.3">
      <c r="E214" s="94"/>
      <c r="F214" s="94"/>
      <c r="G214" s="94"/>
    </row>
    <row r="215" spans="5:7" x14ac:dyDescent="0.3">
      <c r="E215" s="94"/>
      <c r="F215" s="94"/>
      <c r="G215" s="94"/>
    </row>
    <row r="216" spans="5:7" x14ac:dyDescent="0.3">
      <c r="E216" s="94"/>
      <c r="F216" s="94"/>
      <c r="G216" s="94"/>
    </row>
    <row r="217" spans="5:7" x14ac:dyDescent="0.3">
      <c r="E217" s="94"/>
      <c r="F217" s="94"/>
      <c r="G217" s="94"/>
    </row>
    <row r="218" spans="5:7" x14ac:dyDescent="0.3">
      <c r="E218" s="94"/>
      <c r="F218" s="94"/>
      <c r="G218" s="94"/>
    </row>
    <row r="219" spans="5:7" x14ac:dyDescent="0.3">
      <c r="E219" s="94"/>
      <c r="F219" s="94"/>
      <c r="G219" s="94"/>
    </row>
    <row r="220" spans="5:7" x14ac:dyDescent="0.3">
      <c r="E220" s="94"/>
      <c r="F220" s="94"/>
      <c r="G220" s="94"/>
    </row>
    <row r="221" spans="5:7" x14ac:dyDescent="0.3">
      <c r="E221" s="94"/>
      <c r="F221" s="94"/>
      <c r="G221" s="94"/>
    </row>
    <row r="222" spans="5:7" x14ac:dyDescent="0.3">
      <c r="E222" s="94"/>
      <c r="F222" s="94"/>
      <c r="G222" s="94"/>
    </row>
    <row r="223" spans="5:7" x14ac:dyDescent="0.3">
      <c r="E223" s="94"/>
      <c r="F223" s="94"/>
      <c r="G223" s="94"/>
    </row>
    <row r="224" spans="5:7" x14ac:dyDescent="0.3">
      <c r="E224" s="94"/>
      <c r="F224" s="94"/>
      <c r="G224" s="94"/>
    </row>
    <row r="225" spans="5:7" x14ac:dyDescent="0.3">
      <c r="E225" s="94"/>
      <c r="F225" s="94"/>
      <c r="G225" s="94"/>
    </row>
    <row r="226" spans="5:7" x14ac:dyDescent="0.3">
      <c r="E226" s="94"/>
      <c r="F226" s="94"/>
      <c r="G226" s="94"/>
    </row>
    <row r="227" spans="5:7" x14ac:dyDescent="0.3">
      <c r="E227" s="94"/>
      <c r="F227" s="94"/>
      <c r="G227" s="94"/>
    </row>
    <row r="228" spans="5:7" x14ac:dyDescent="0.3">
      <c r="E228" s="94"/>
      <c r="F228" s="94"/>
      <c r="G228" s="94"/>
    </row>
    <row r="229" spans="5:7" x14ac:dyDescent="0.3">
      <c r="E229" s="94"/>
      <c r="F229" s="94"/>
      <c r="G229" s="94"/>
    </row>
    <row r="230" spans="5:7" x14ac:dyDescent="0.3">
      <c r="E230" s="94"/>
      <c r="F230" s="94"/>
      <c r="G230" s="94"/>
    </row>
    <row r="231" spans="5:7" x14ac:dyDescent="0.3">
      <c r="E231" s="94"/>
      <c r="F231" s="94"/>
      <c r="G231" s="94"/>
    </row>
    <row r="232" spans="5:7" x14ac:dyDescent="0.3">
      <c r="E232" s="94"/>
      <c r="F232" s="94"/>
      <c r="G232" s="94"/>
    </row>
    <row r="233" spans="5:7" x14ac:dyDescent="0.3">
      <c r="E233" s="94"/>
      <c r="F233" s="94"/>
      <c r="G233" s="94"/>
    </row>
    <row r="234" spans="5:7" x14ac:dyDescent="0.3">
      <c r="E234" s="94"/>
      <c r="F234" s="94"/>
      <c r="G234" s="94"/>
    </row>
    <row r="235" spans="5:7" x14ac:dyDescent="0.3">
      <c r="E235" s="94"/>
      <c r="F235" s="94"/>
      <c r="G235" s="94"/>
    </row>
    <row r="236" spans="5:7" x14ac:dyDescent="0.3">
      <c r="E236" s="94"/>
      <c r="F236" s="94"/>
      <c r="G236" s="94"/>
    </row>
    <row r="237" spans="5:7" x14ac:dyDescent="0.3">
      <c r="E237" s="94"/>
      <c r="F237" s="94"/>
      <c r="G237" s="94"/>
    </row>
    <row r="238" spans="5:7" x14ac:dyDescent="0.3">
      <c r="E238" s="94"/>
      <c r="F238" s="94"/>
      <c r="G238" s="94"/>
    </row>
    <row r="239" spans="5:7" x14ac:dyDescent="0.3">
      <c r="E239" s="94"/>
      <c r="F239" s="94"/>
      <c r="G239" s="94"/>
    </row>
    <row r="240" spans="5:7" x14ac:dyDescent="0.3">
      <c r="E240" s="94"/>
      <c r="F240" s="94"/>
      <c r="G240" s="94"/>
    </row>
    <row r="241" spans="5:7" x14ac:dyDescent="0.3">
      <c r="E241" s="94"/>
      <c r="F241" s="94"/>
      <c r="G241" s="94"/>
    </row>
    <row r="242" spans="5:7" x14ac:dyDescent="0.3">
      <c r="E242" s="94"/>
      <c r="F242" s="94"/>
      <c r="G242" s="94"/>
    </row>
    <row r="243" spans="5:7" x14ac:dyDescent="0.3">
      <c r="E243" s="94"/>
      <c r="F243" s="94"/>
      <c r="G243" s="94"/>
    </row>
    <row r="244" spans="5:7" x14ac:dyDescent="0.3">
      <c r="E244" s="94"/>
      <c r="F244" s="94"/>
      <c r="G244" s="94"/>
    </row>
    <row r="245" spans="5:7" x14ac:dyDescent="0.3">
      <c r="E245" s="94"/>
      <c r="F245" s="94"/>
      <c r="G245" s="94"/>
    </row>
    <row r="246" spans="5:7" x14ac:dyDescent="0.3">
      <c r="E246" s="94"/>
      <c r="F246" s="94"/>
      <c r="G246" s="94"/>
    </row>
    <row r="247" spans="5:7" x14ac:dyDescent="0.3">
      <c r="E247" s="94"/>
      <c r="F247" s="94"/>
      <c r="G247" s="94"/>
    </row>
    <row r="248" spans="5:7" x14ac:dyDescent="0.3">
      <c r="E248" s="94"/>
      <c r="F248" s="94"/>
      <c r="G248" s="94"/>
    </row>
    <row r="249" spans="5:7" x14ac:dyDescent="0.3">
      <c r="E249" s="94"/>
      <c r="F249" s="94"/>
      <c r="G249" s="94"/>
    </row>
    <row r="250" spans="5:7" x14ac:dyDescent="0.3">
      <c r="E250" s="94"/>
      <c r="F250" s="94"/>
      <c r="G250" s="94"/>
    </row>
    <row r="251" spans="5:7" x14ac:dyDescent="0.3">
      <c r="E251" s="94"/>
      <c r="F251" s="94"/>
      <c r="G251" s="94"/>
    </row>
    <row r="252" spans="5:7" x14ac:dyDescent="0.3">
      <c r="E252" s="94"/>
      <c r="F252" s="94"/>
      <c r="G252" s="94"/>
    </row>
    <row r="253" spans="5:7" x14ac:dyDescent="0.3">
      <c r="E253" s="94"/>
      <c r="F253" s="94"/>
      <c r="G253" s="94"/>
    </row>
    <row r="254" spans="5:7" x14ac:dyDescent="0.3">
      <c r="E254" s="94"/>
      <c r="F254" s="94"/>
      <c r="G254" s="94"/>
    </row>
    <row r="255" spans="5:7" x14ac:dyDescent="0.3">
      <c r="E255" s="94"/>
      <c r="F255" s="94"/>
      <c r="G255" s="94"/>
    </row>
    <row r="256" spans="5:7" x14ac:dyDescent="0.3">
      <c r="E256" s="94"/>
      <c r="F256" s="94"/>
      <c r="G256" s="94"/>
    </row>
    <row r="257" spans="5:7" x14ac:dyDescent="0.3">
      <c r="E257" s="94"/>
      <c r="F257" s="94"/>
      <c r="G257" s="94"/>
    </row>
    <row r="258" spans="5:7" x14ac:dyDescent="0.3">
      <c r="E258" s="94"/>
      <c r="F258" s="94"/>
      <c r="G258" s="94"/>
    </row>
    <row r="259" spans="5:7" x14ac:dyDescent="0.3">
      <c r="E259" s="94"/>
      <c r="F259" s="94"/>
      <c r="G259" s="94"/>
    </row>
    <row r="260" spans="5:7" x14ac:dyDescent="0.3">
      <c r="E260" s="94"/>
      <c r="F260" s="94"/>
      <c r="G260" s="94"/>
    </row>
    <row r="261" spans="5:7" x14ac:dyDescent="0.3">
      <c r="E261" s="94"/>
      <c r="F261" s="94"/>
      <c r="G261" s="94"/>
    </row>
    <row r="262" spans="5:7" x14ac:dyDescent="0.3">
      <c r="E262" s="94"/>
      <c r="F262" s="94"/>
      <c r="G262" s="94"/>
    </row>
    <row r="263" spans="5:7" x14ac:dyDescent="0.3">
      <c r="E263" s="94"/>
      <c r="F263" s="94"/>
      <c r="G263" s="94"/>
    </row>
    <row r="264" spans="5:7" x14ac:dyDescent="0.3">
      <c r="E264" s="94"/>
      <c r="F264" s="94"/>
      <c r="G264" s="94"/>
    </row>
    <row r="265" spans="5:7" x14ac:dyDescent="0.3">
      <c r="E265" s="94"/>
      <c r="F265" s="94"/>
      <c r="G265" s="94"/>
    </row>
    <row r="266" spans="5:7" x14ac:dyDescent="0.3">
      <c r="E266" s="94"/>
      <c r="F266" s="94"/>
      <c r="G266" s="94"/>
    </row>
    <row r="267" spans="5:7" x14ac:dyDescent="0.3">
      <c r="E267" s="94"/>
      <c r="F267" s="94"/>
      <c r="G267" s="94"/>
    </row>
    <row r="268" spans="5:7" x14ac:dyDescent="0.3">
      <c r="E268" s="94"/>
      <c r="F268" s="94"/>
      <c r="G268" s="94"/>
    </row>
    <row r="269" spans="5:7" x14ac:dyDescent="0.3">
      <c r="E269" s="94"/>
      <c r="F269" s="94"/>
      <c r="G269" s="94"/>
    </row>
    <row r="270" spans="5:7" x14ac:dyDescent="0.3">
      <c r="E270" s="94"/>
      <c r="F270" s="94"/>
      <c r="G270" s="94"/>
    </row>
    <row r="271" spans="5:7" x14ac:dyDescent="0.3">
      <c r="E271" s="94"/>
      <c r="F271" s="94"/>
      <c r="G271" s="94"/>
    </row>
    <row r="272" spans="5:7" x14ac:dyDescent="0.3">
      <c r="E272" s="94"/>
      <c r="F272" s="94"/>
      <c r="G272" s="94"/>
    </row>
    <row r="273" spans="5:7" x14ac:dyDescent="0.3">
      <c r="E273" s="94"/>
      <c r="F273" s="94"/>
      <c r="G273" s="94"/>
    </row>
    <row r="274" spans="5:7" x14ac:dyDescent="0.3">
      <c r="E274" s="94"/>
      <c r="F274" s="94"/>
      <c r="G274" s="94"/>
    </row>
    <row r="275" spans="5:7" x14ac:dyDescent="0.3">
      <c r="E275" s="94"/>
      <c r="F275" s="94"/>
      <c r="G275" s="94"/>
    </row>
    <row r="276" spans="5:7" x14ac:dyDescent="0.3">
      <c r="E276" s="94"/>
      <c r="F276" s="94"/>
      <c r="G276" s="94"/>
    </row>
    <row r="277" spans="5:7" x14ac:dyDescent="0.3">
      <c r="E277" s="94"/>
      <c r="F277" s="94"/>
      <c r="G277" s="94"/>
    </row>
    <row r="278" spans="5:7" x14ac:dyDescent="0.3">
      <c r="E278" s="94"/>
      <c r="F278" s="94"/>
      <c r="G278" s="94"/>
    </row>
    <row r="279" spans="5:7" x14ac:dyDescent="0.3">
      <c r="E279" s="94"/>
      <c r="F279" s="94"/>
      <c r="G279" s="94"/>
    </row>
    <row r="280" spans="5:7" x14ac:dyDescent="0.3">
      <c r="E280" s="94"/>
      <c r="F280" s="94"/>
      <c r="G280" s="94"/>
    </row>
    <row r="281" spans="5:7" x14ac:dyDescent="0.3">
      <c r="E281" s="94"/>
      <c r="F281" s="94"/>
      <c r="G281" s="94"/>
    </row>
    <row r="282" spans="5:7" x14ac:dyDescent="0.3">
      <c r="E282" s="94"/>
      <c r="F282" s="94"/>
      <c r="G282" s="94"/>
    </row>
    <row r="283" spans="5:7" x14ac:dyDescent="0.3">
      <c r="E283" s="94"/>
      <c r="F283" s="94"/>
      <c r="G283" s="94"/>
    </row>
    <row r="284" spans="5:7" x14ac:dyDescent="0.3">
      <c r="E284" s="94"/>
      <c r="F284" s="94"/>
      <c r="G284" s="94"/>
    </row>
    <row r="285" spans="5:7" x14ac:dyDescent="0.3">
      <c r="E285" s="94"/>
      <c r="F285" s="94"/>
      <c r="G285" s="94"/>
    </row>
    <row r="286" spans="5:7" x14ac:dyDescent="0.3">
      <c r="E286" s="94"/>
      <c r="F286" s="94"/>
      <c r="G286" s="94"/>
    </row>
    <row r="287" spans="5:7" x14ac:dyDescent="0.3">
      <c r="E287" s="94"/>
      <c r="F287" s="94"/>
      <c r="G287" s="94"/>
    </row>
    <row r="288" spans="5:7" x14ac:dyDescent="0.3">
      <c r="E288" s="94"/>
      <c r="F288" s="94"/>
      <c r="G288" s="94"/>
    </row>
    <row r="289" spans="5:7" x14ac:dyDescent="0.3">
      <c r="E289" s="94"/>
      <c r="F289" s="94"/>
      <c r="G289" s="94"/>
    </row>
    <row r="290" spans="5:7" x14ac:dyDescent="0.3">
      <c r="E290" s="94"/>
      <c r="F290" s="94"/>
      <c r="G290" s="94"/>
    </row>
    <row r="291" spans="5:7" x14ac:dyDescent="0.3">
      <c r="E291" s="94"/>
      <c r="F291" s="94"/>
      <c r="G291" s="94"/>
    </row>
    <row r="292" spans="5:7" x14ac:dyDescent="0.3">
      <c r="E292" s="94"/>
      <c r="F292" s="94"/>
      <c r="G292" s="94"/>
    </row>
    <row r="293" spans="5:7" x14ac:dyDescent="0.3">
      <c r="E293" s="94"/>
      <c r="F293" s="94"/>
      <c r="G293" s="94"/>
    </row>
    <row r="294" spans="5:7" x14ac:dyDescent="0.3">
      <c r="E294" s="94"/>
      <c r="F294" s="94"/>
      <c r="G294" s="94"/>
    </row>
    <row r="295" spans="5:7" x14ac:dyDescent="0.3">
      <c r="E295" s="94"/>
      <c r="F295" s="94"/>
      <c r="G295" s="94"/>
    </row>
    <row r="296" spans="5:7" x14ac:dyDescent="0.3">
      <c r="E296" s="94"/>
      <c r="F296" s="94"/>
      <c r="G296" s="94"/>
    </row>
    <row r="297" spans="5:7" x14ac:dyDescent="0.3">
      <c r="E297" s="94"/>
      <c r="F297" s="94"/>
      <c r="G297" s="94"/>
    </row>
    <row r="298" spans="5:7" x14ac:dyDescent="0.3">
      <c r="E298" s="94"/>
      <c r="F298" s="94"/>
      <c r="G298" s="94"/>
    </row>
    <row r="299" spans="5:7" x14ac:dyDescent="0.3">
      <c r="E299" s="94"/>
      <c r="F299" s="94"/>
      <c r="G299" s="94"/>
    </row>
    <row r="300" spans="5:7" x14ac:dyDescent="0.3">
      <c r="E300" s="94"/>
      <c r="F300" s="94"/>
      <c r="G300" s="94"/>
    </row>
    <row r="301" spans="5:7" x14ac:dyDescent="0.3">
      <c r="E301" s="94"/>
      <c r="F301" s="94"/>
      <c r="G301" s="94"/>
    </row>
    <row r="302" spans="5:7" x14ac:dyDescent="0.3">
      <c r="E302" s="94"/>
      <c r="F302" s="94"/>
      <c r="G302" s="94"/>
    </row>
    <row r="303" spans="5:7" x14ac:dyDescent="0.3">
      <c r="E303" s="94"/>
      <c r="F303" s="94"/>
      <c r="G303" s="94"/>
    </row>
    <row r="304" spans="5:7" x14ac:dyDescent="0.3">
      <c r="E304" s="94"/>
      <c r="F304" s="94"/>
      <c r="G304" s="94"/>
    </row>
    <row r="305" spans="5:7" x14ac:dyDescent="0.3">
      <c r="E305" s="94"/>
      <c r="F305" s="94"/>
      <c r="G305" s="94"/>
    </row>
    <row r="306" spans="5:7" x14ac:dyDescent="0.3">
      <c r="E306" s="94"/>
      <c r="F306" s="94"/>
      <c r="G306" s="94"/>
    </row>
    <row r="307" spans="5:7" x14ac:dyDescent="0.3">
      <c r="E307" s="94"/>
      <c r="F307" s="94"/>
      <c r="G307" s="94"/>
    </row>
    <row r="308" spans="5:7" x14ac:dyDescent="0.3">
      <c r="E308" s="94"/>
      <c r="F308" s="94"/>
      <c r="G308" s="94"/>
    </row>
    <row r="309" spans="5:7" x14ac:dyDescent="0.3">
      <c r="E309" s="94"/>
      <c r="F309" s="94"/>
      <c r="G309" s="94"/>
    </row>
    <row r="310" spans="5:7" x14ac:dyDescent="0.3">
      <c r="E310" s="94"/>
      <c r="F310" s="94"/>
      <c r="G310" s="94"/>
    </row>
    <row r="311" spans="5:7" x14ac:dyDescent="0.3">
      <c r="E311" s="94"/>
      <c r="F311" s="94"/>
      <c r="G311" s="94"/>
    </row>
    <row r="312" spans="5:7" x14ac:dyDescent="0.3">
      <c r="E312" s="94"/>
      <c r="F312" s="94"/>
      <c r="G312" s="94"/>
    </row>
    <row r="313" spans="5:7" x14ac:dyDescent="0.3">
      <c r="E313" s="94"/>
      <c r="F313" s="94"/>
      <c r="G313" s="94"/>
    </row>
    <row r="314" spans="5:7" x14ac:dyDescent="0.3">
      <c r="E314" s="94"/>
      <c r="F314" s="94"/>
      <c r="G314" s="94"/>
    </row>
    <row r="315" spans="5:7" x14ac:dyDescent="0.3">
      <c r="E315" s="94"/>
      <c r="F315" s="94"/>
      <c r="G315" s="94"/>
    </row>
    <row r="316" spans="5:7" x14ac:dyDescent="0.3">
      <c r="E316" s="94"/>
      <c r="F316" s="94"/>
      <c r="G316" s="94"/>
    </row>
    <row r="317" spans="5:7" x14ac:dyDescent="0.3">
      <c r="E317" s="94"/>
      <c r="F317" s="94"/>
      <c r="G317" s="94"/>
    </row>
    <row r="318" spans="5:7" x14ac:dyDescent="0.3">
      <c r="E318" s="94"/>
      <c r="F318" s="94"/>
      <c r="G318" s="94"/>
    </row>
    <row r="319" spans="5:7" x14ac:dyDescent="0.3">
      <c r="E319" s="94"/>
      <c r="F319" s="94"/>
      <c r="G319" s="94"/>
    </row>
    <row r="320" spans="5:7" x14ac:dyDescent="0.3">
      <c r="E320" s="94"/>
      <c r="F320" s="94"/>
      <c r="G320" s="94"/>
    </row>
    <row r="321" spans="5:7" x14ac:dyDescent="0.3">
      <c r="E321" s="94"/>
      <c r="F321" s="94"/>
      <c r="G321" s="94"/>
    </row>
    <row r="322" spans="5:7" x14ac:dyDescent="0.3">
      <c r="E322" s="94"/>
      <c r="F322" s="94"/>
      <c r="G322" s="94"/>
    </row>
    <row r="323" spans="5:7" x14ac:dyDescent="0.3">
      <c r="E323" s="94"/>
      <c r="F323" s="94"/>
      <c r="G323" s="94"/>
    </row>
    <row r="324" spans="5:7" x14ac:dyDescent="0.3">
      <c r="E324" s="94"/>
      <c r="F324" s="94"/>
      <c r="G324" s="94"/>
    </row>
    <row r="325" spans="5:7" x14ac:dyDescent="0.3">
      <c r="E325" s="94"/>
      <c r="F325" s="94"/>
      <c r="G325" s="94"/>
    </row>
    <row r="326" spans="5:7" x14ac:dyDescent="0.3">
      <c r="E326" s="94"/>
      <c r="F326" s="94"/>
      <c r="G326" s="94"/>
    </row>
    <row r="327" spans="5:7" x14ac:dyDescent="0.3">
      <c r="E327" s="94"/>
      <c r="F327" s="94"/>
      <c r="G327" s="94"/>
    </row>
    <row r="328" spans="5:7" x14ac:dyDescent="0.3">
      <c r="E328" s="94"/>
      <c r="F328" s="94"/>
      <c r="G328" s="94"/>
    </row>
    <row r="329" spans="5:7" x14ac:dyDescent="0.3">
      <c r="E329" s="94"/>
      <c r="F329" s="94"/>
      <c r="G329" s="94"/>
    </row>
    <row r="330" spans="5:7" x14ac:dyDescent="0.3">
      <c r="E330" s="94"/>
      <c r="F330" s="94"/>
      <c r="G330" s="94"/>
    </row>
    <row r="331" spans="5:7" x14ac:dyDescent="0.3">
      <c r="E331" s="94"/>
      <c r="F331" s="94"/>
      <c r="G331" s="94"/>
    </row>
    <row r="332" spans="5:7" x14ac:dyDescent="0.3">
      <c r="E332" s="94"/>
      <c r="F332" s="94"/>
      <c r="G332" s="94"/>
    </row>
    <row r="333" spans="5:7" x14ac:dyDescent="0.3">
      <c r="E333" s="94"/>
      <c r="F333" s="94"/>
      <c r="G333" s="94"/>
    </row>
    <row r="334" spans="5:7" x14ac:dyDescent="0.3">
      <c r="E334" s="94"/>
      <c r="F334" s="94"/>
      <c r="G334" s="94"/>
    </row>
    <row r="335" spans="5:7" x14ac:dyDescent="0.3">
      <c r="E335" s="94"/>
      <c r="F335" s="94"/>
      <c r="G335" s="94"/>
    </row>
    <row r="336" spans="5:7" x14ac:dyDescent="0.3">
      <c r="E336" s="94"/>
      <c r="F336" s="94"/>
      <c r="G336" s="94"/>
    </row>
    <row r="337" spans="5:7" x14ac:dyDescent="0.3">
      <c r="E337" s="94"/>
      <c r="F337" s="94"/>
      <c r="G337" s="94"/>
    </row>
    <row r="338" spans="5:7" x14ac:dyDescent="0.3">
      <c r="E338" s="94"/>
      <c r="F338" s="94"/>
      <c r="G338" s="94"/>
    </row>
    <row r="339" spans="5:7" x14ac:dyDescent="0.3">
      <c r="E339" s="94"/>
      <c r="F339" s="94"/>
      <c r="G339" s="94"/>
    </row>
    <row r="340" spans="5:7" x14ac:dyDescent="0.3">
      <c r="E340" s="94"/>
      <c r="F340" s="94"/>
      <c r="G340" s="94"/>
    </row>
    <row r="341" spans="5:7" x14ac:dyDescent="0.3">
      <c r="E341" s="94"/>
      <c r="F341" s="94"/>
      <c r="G341" s="94"/>
    </row>
    <row r="342" spans="5:7" x14ac:dyDescent="0.3">
      <c r="E342" s="94"/>
      <c r="F342" s="94"/>
      <c r="G342" s="94"/>
    </row>
    <row r="343" spans="5:7" x14ac:dyDescent="0.3">
      <c r="E343" s="94"/>
      <c r="F343" s="94"/>
      <c r="G343" s="94"/>
    </row>
    <row r="344" spans="5:7" x14ac:dyDescent="0.3">
      <c r="E344" s="94"/>
      <c r="F344" s="94"/>
      <c r="G344" s="94"/>
    </row>
    <row r="345" spans="5:7" x14ac:dyDescent="0.3">
      <c r="E345" s="94"/>
      <c r="F345" s="94"/>
      <c r="G345" s="94"/>
    </row>
    <row r="346" spans="5:7" x14ac:dyDescent="0.3">
      <c r="E346" s="94"/>
      <c r="F346" s="94"/>
      <c r="G346" s="94"/>
    </row>
    <row r="347" spans="5:7" x14ac:dyDescent="0.3">
      <c r="E347" s="94"/>
      <c r="F347" s="94"/>
      <c r="G347" s="94"/>
    </row>
    <row r="348" spans="5:7" x14ac:dyDescent="0.3">
      <c r="E348" s="94"/>
      <c r="F348" s="94"/>
      <c r="G348" s="94"/>
    </row>
    <row r="349" spans="5:7" x14ac:dyDescent="0.3">
      <c r="E349" s="94"/>
      <c r="F349" s="94"/>
      <c r="G349" s="94"/>
    </row>
    <row r="350" spans="5:7" x14ac:dyDescent="0.3">
      <c r="E350" s="94"/>
      <c r="F350" s="94"/>
      <c r="G350" s="94"/>
    </row>
    <row r="351" spans="5:7" x14ac:dyDescent="0.3">
      <c r="E351" s="94"/>
      <c r="F351" s="94"/>
      <c r="G351" s="94"/>
    </row>
    <row r="352" spans="5:7" x14ac:dyDescent="0.3">
      <c r="E352" s="94"/>
      <c r="F352" s="94"/>
      <c r="G352" s="94"/>
    </row>
    <row r="353" spans="5:7" x14ac:dyDescent="0.3">
      <c r="E353" s="94"/>
      <c r="F353" s="94"/>
      <c r="G353" s="94"/>
    </row>
    <row r="354" spans="5:7" x14ac:dyDescent="0.3">
      <c r="E354" s="94"/>
      <c r="F354" s="94"/>
      <c r="G354" s="94"/>
    </row>
    <row r="355" spans="5:7" x14ac:dyDescent="0.3">
      <c r="E355" s="94"/>
      <c r="F355" s="94"/>
      <c r="G355" s="94"/>
    </row>
    <row r="356" spans="5:7" x14ac:dyDescent="0.3">
      <c r="E356" s="94"/>
      <c r="F356" s="94"/>
      <c r="G356" s="94"/>
    </row>
    <row r="357" spans="5:7" x14ac:dyDescent="0.3">
      <c r="E357" s="94"/>
      <c r="F357" s="94"/>
      <c r="G357" s="94"/>
    </row>
    <row r="358" spans="5:7" x14ac:dyDescent="0.3">
      <c r="E358" s="94"/>
      <c r="F358" s="94"/>
      <c r="G358" s="94"/>
    </row>
    <row r="359" spans="5:7" x14ac:dyDescent="0.3">
      <c r="E359" s="94"/>
      <c r="F359" s="94"/>
      <c r="G359" s="94"/>
    </row>
    <row r="360" spans="5:7" x14ac:dyDescent="0.3">
      <c r="E360" s="94"/>
      <c r="F360" s="94"/>
      <c r="G360" s="94"/>
    </row>
    <row r="361" spans="5:7" x14ac:dyDescent="0.3">
      <c r="E361" s="94"/>
      <c r="F361" s="94"/>
      <c r="G361" s="94"/>
    </row>
    <row r="362" spans="5:7" x14ac:dyDescent="0.3">
      <c r="E362" s="94"/>
      <c r="F362" s="94"/>
      <c r="G362" s="94"/>
    </row>
    <row r="363" spans="5:7" x14ac:dyDescent="0.3">
      <c r="E363" s="94"/>
      <c r="F363" s="94"/>
      <c r="G363" s="94"/>
    </row>
    <row r="364" spans="5:7" x14ac:dyDescent="0.3">
      <c r="E364" s="94"/>
      <c r="F364" s="94"/>
      <c r="G364" s="94"/>
    </row>
    <row r="365" spans="5:7" x14ac:dyDescent="0.3">
      <c r="E365" s="94"/>
      <c r="F365" s="94"/>
      <c r="G365" s="94"/>
    </row>
    <row r="366" spans="5:7" x14ac:dyDescent="0.3">
      <c r="E366" s="94"/>
      <c r="F366" s="94"/>
      <c r="G366" s="94"/>
    </row>
    <row r="367" spans="5:7" x14ac:dyDescent="0.3">
      <c r="E367" s="94"/>
      <c r="F367" s="94"/>
      <c r="G367" s="94"/>
    </row>
    <row r="368" spans="5:7" x14ac:dyDescent="0.3">
      <c r="E368" s="94"/>
      <c r="F368" s="94"/>
      <c r="G368" s="94"/>
    </row>
    <row r="369" spans="5:7" x14ac:dyDescent="0.3">
      <c r="E369" s="94"/>
      <c r="F369" s="94"/>
      <c r="G369" s="94"/>
    </row>
    <row r="370" spans="5:7" x14ac:dyDescent="0.3">
      <c r="E370" s="94"/>
      <c r="F370" s="94"/>
      <c r="G370" s="94"/>
    </row>
    <row r="371" spans="5:7" x14ac:dyDescent="0.3">
      <c r="E371" s="94"/>
      <c r="F371" s="94"/>
      <c r="G371" s="94"/>
    </row>
    <row r="372" spans="5:7" x14ac:dyDescent="0.3">
      <c r="E372" s="94"/>
      <c r="F372" s="94"/>
      <c r="G372" s="94"/>
    </row>
    <row r="373" spans="5:7" x14ac:dyDescent="0.3">
      <c r="E373" s="94"/>
      <c r="F373" s="94"/>
      <c r="G373" s="94"/>
    </row>
    <row r="374" spans="5:7" x14ac:dyDescent="0.3">
      <c r="E374" s="94"/>
      <c r="F374" s="94"/>
      <c r="G374" s="94"/>
    </row>
    <row r="375" spans="5:7" x14ac:dyDescent="0.3">
      <c r="E375" s="94"/>
      <c r="F375" s="94"/>
      <c r="G375" s="94"/>
    </row>
    <row r="376" spans="5:7" x14ac:dyDescent="0.3">
      <c r="E376" s="94"/>
      <c r="F376" s="94"/>
      <c r="G376" s="94"/>
    </row>
    <row r="377" spans="5:7" x14ac:dyDescent="0.3">
      <c r="E377" s="94"/>
      <c r="F377" s="94"/>
      <c r="G377" s="94"/>
    </row>
    <row r="378" spans="5:7" x14ac:dyDescent="0.3">
      <c r="E378" s="94"/>
      <c r="F378" s="94"/>
      <c r="G378" s="94"/>
    </row>
    <row r="379" spans="5:7" x14ac:dyDescent="0.3">
      <c r="E379" s="94"/>
      <c r="F379" s="94"/>
      <c r="G379" s="94"/>
    </row>
    <row r="380" spans="5:7" x14ac:dyDescent="0.3">
      <c r="E380" s="94"/>
      <c r="F380" s="94"/>
      <c r="G380" s="94"/>
    </row>
    <row r="381" spans="5:7" x14ac:dyDescent="0.3">
      <c r="E381" s="94"/>
      <c r="F381" s="94"/>
      <c r="G381" s="94"/>
    </row>
    <row r="382" spans="5:7" x14ac:dyDescent="0.3">
      <c r="E382" s="94"/>
      <c r="F382" s="94"/>
      <c r="G382" s="94"/>
    </row>
    <row r="383" spans="5:7" x14ac:dyDescent="0.3">
      <c r="E383" s="94"/>
      <c r="F383" s="94"/>
      <c r="G383" s="94"/>
    </row>
    <row r="384" spans="5:7" x14ac:dyDescent="0.3">
      <c r="E384" s="94"/>
      <c r="F384" s="94"/>
      <c r="G384" s="94"/>
    </row>
    <row r="385" spans="5:7" x14ac:dyDescent="0.3">
      <c r="E385" s="94"/>
      <c r="F385" s="94"/>
      <c r="G385" s="94"/>
    </row>
    <row r="386" spans="5:7" x14ac:dyDescent="0.3">
      <c r="E386" s="94"/>
      <c r="F386" s="94"/>
      <c r="G386" s="94"/>
    </row>
    <row r="387" spans="5:7" x14ac:dyDescent="0.3">
      <c r="E387" s="94"/>
      <c r="F387" s="94"/>
      <c r="G387" s="94"/>
    </row>
    <row r="388" spans="5:7" x14ac:dyDescent="0.3">
      <c r="E388" s="94"/>
      <c r="F388" s="94"/>
      <c r="G388" s="94"/>
    </row>
    <row r="389" spans="5:7" x14ac:dyDescent="0.3">
      <c r="E389" s="94"/>
      <c r="F389" s="94"/>
      <c r="G389" s="94"/>
    </row>
    <row r="390" spans="5:7" x14ac:dyDescent="0.3">
      <c r="E390" s="94"/>
      <c r="F390" s="94"/>
      <c r="G390" s="94"/>
    </row>
    <row r="391" spans="5:7" x14ac:dyDescent="0.3">
      <c r="E391" s="94"/>
      <c r="F391" s="94"/>
      <c r="G391" s="94"/>
    </row>
    <row r="392" spans="5:7" x14ac:dyDescent="0.3">
      <c r="E392" s="94"/>
      <c r="F392" s="94"/>
      <c r="G392" s="94"/>
    </row>
    <row r="393" spans="5:7" x14ac:dyDescent="0.3">
      <c r="E393" s="94"/>
      <c r="F393" s="94"/>
      <c r="G393" s="94"/>
    </row>
    <row r="394" spans="5:7" x14ac:dyDescent="0.3">
      <c r="E394" s="94"/>
      <c r="F394" s="94"/>
      <c r="G394" s="94"/>
    </row>
    <row r="395" spans="5:7" x14ac:dyDescent="0.3">
      <c r="E395" s="94"/>
      <c r="F395" s="94"/>
      <c r="G395" s="94"/>
    </row>
    <row r="396" spans="5:7" x14ac:dyDescent="0.3">
      <c r="E396" s="94"/>
      <c r="F396" s="94"/>
      <c r="G396" s="94"/>
    </row>
    <row r="397" spans="5:7" x14ac:dyDescent="0.3">
      <c r="E397" s="94"/>
      <c r="F397" s="94"/>
      <c r="G397" s="94"/>
    </row>
    <row r="398" spans="5:7" x14ac:dyDescent="0.3">
      <c r="E398" s="94"/>
      <c r="F398" s="94"/>
      <c r="G398" s="94"/>
    </row>
    <row r="399" spans="5:7" x14ac:dyDescent="0.3">
      <c r="E399" s="94"/>
      <c r="F399" s="94"/>
      <c r="G399" s="94"/>
    </row>
    <row r="400" spans="5:7" x14ac:dyDescent="0.3">
      <c r="E400" s="94"/>
      <c r="F400" s="94"/>
      <c r="G400" s="94"/>
    </row>
    <row r="401" spans="5:7" x14ac:dyDescent="0.3">
      <c r="E401" s="94"/>
      <c r="F401" s="94"/>
      <c r="G401" s="94"/>
    </row>
    <row r="402" spans="5:7" x14ac:dyDescent="0.3">
      <c r="E402" s="94"/>
      <c r="F402" s="94"/>
      <c r="G402" s="94"/>
    </row>
    <row r="403" spans="5:7" x14ac:dyDescent="0.3">
      <c r="E403" s="94"/>
      <c r="F403" s="94"/>
      <c r="G403" s="94"/>
    </row>
    <row r="404" spans="5:7" x14ac:dyDescent="0.3">
      <c r="E404" s="94"/>
      <c r="F404" s="94"/>
      <c r="G404" s="94"/>
    </row>
    <row r="405" spans="5:7" x14ac:dyDescent="0.3">
      <c r="E405" s="94"/>
      <c r="F405" s="94"/>
      <c r="G405" s="94"/>
    </row>
    <row r="406" spans="5:7" x14ac:dyDescent="0.3">
      <c r="E406" s="94"/>
      <c r="F406" s="94"/>
      <c r="G406" s="94"/>
    </row>
    <row r="407" spans="5:7" x14ac:dyDescent="0.3">
      <c r="E407" s="94"/>
      <c r="F407" s="94"/>
      <c r="G407" s="94"/>
    </row>
    <row r="408" spans="5:7" x14ac:dyDescent="0.3">
      <c r="E408" s="94"/>
      <c r="F408" s="94"/>
      <c r="G408" s="94"/>
    </row>
    <row r="409" spans="5:7" x14ac:dyDescent="0.3">
      <c r="E409" s="94"/>
      <c r="F409" s="94"/>
      <c r="G409" s="94"/>
    </row>
    <row r="410" spans="5:7" x14ac:dyDescent="0.3">
      <c r="E410" s="94"/>
      <c r="F410" s="94"/>
      <c r="G410" s="94"/>
    </row>
    <row r="411" spans="5:7" x14ac:dyDescent="0.3">
      <c r="E411" s="94"/>
      <c r="F411" s="94"/>
      <c r="G411" s="94"/>
    </row>
    <row r="412" spans="5:7" x14ac:dyDescent="0.3">
      <c r="E412" s="94"/>
      <c r="F412" s="94"/>
      <c r="G412" s="94"/>
    </row>
    <row r="413" spans="5:7" x14ac:dyDescent="0.3">
      <c r="E413" s="94"/>
      <c r="F413" s="94"/>
      <c r="G413" s="94"/>
    </row>
    <row r="414" spans="5:7" x14ac:dyDescent="0.3">
      <c r="E414" s="94"/>
      <c r="F414" s="94"/>
      <c r="G414" s="94"/>
    </row>
    <row r="415" spans="5:7" x14ac:dyDescent="0.3">
      <c r="E415" s="94"/>
      <c r="F415" s="94"/>
      <c r="G415" s="94"/>
    </row>
    <row r="416" spans="5:7" x14ac:dyDescent="0.3">
      <c r="E416" s="94"/>
      <c r="F416" s="94"/>
      <c r="G416" s="94"/>
    </row>
    <row r="417" spans="5:7" x14ac:dyDescent="0.3">
      <c r="E417" s="94"/>
      <c r="F417" s="94"/>
      <c r="G417" s="94"/>
    </row>
    <row r="418" spans="5:7" x14ac:dyDescent="0.3">
      <c r="E418" s="94"/>
      <c r="F418" s="94"/>
      <c r="G418" s="94"/>
    </row>
    <row r="419" spans="5:7" x14ac:dyDescent="0.3">
      <c r="E419" s="94"/>
      <c r="F419" s="94"/>
      <c r="G419" s="94"/>
    </row>
    <row r="420" spans="5:7" x14ac:dyDescent="0.3">
      <c r="E420" s="94"/>
      <c r="F420" s="94"/>
      <c r="G420" s="94"/>
    </row>
    <row r="421" spans="5:7" x14ac:dyDescent="0.3">
      <c r="E421" s="94"/>
      <c r="F421" s="94"/>
      <c r="G421" s="94"/>
    </row>
    <row r="422" spans="5:7" x14ac:dyDescent="0.3">
      <c r="E422" s="94"/>
      <c r="F422" s="94"/>
      <c r="G422" s="94"/>
    </row>
    <row r="423" spans="5:7" x14ac:dyDescent="0.3">
      <c r="E423" s="94"/>
      <c r="F423" s="94"/>
      <c r="G423" s="94"/>
    </row>
    <row r="424" spans="5:7" x14ac:dyDescent="0.3">
      <c r="E424" s="94"/>
      <c r="F424" s="94"/>
      <c r="G424" s="94"/>
    </row>
    <row r="425" spans="5:7" x14ac:dyDescent="0.3">
      <c r="E425" s="94"/>
      <c r="F425" s="94"/>
      <c r="G425" s="94"/>
    </row>
    <row r="426" spans="5:7" x14ac:dyDescent="0.3">
      <c r="E426" s="94"/>
      <c r="F426" s="94"/>
      <c r="G426" s="94"/>
    </row>
    <row r="427" spans="5:7" x14ac:dyDescent="0.3">
      <c r="E427" s="94"/>
      <c r="F427" s="94"/>
      <c r="G427" s="94"/>
    </row>
    <row r="428" spans="5:7" x14ac:dyDescent="0.3">
      <c r="E428" s="94"/>
      <c r="F428" s="94"/>
      <c r="G428" s="94"/>
    </row>
    <row r="429" spans="5:7" x14ac:dyDescent="0.3">
      <c r="E429" s="94"/>
      <c r="F429" s="94"/>
      <c r="G429" s="94"/>
    </row>
    <row r="430" spans="5:7" x14ac:dyDescent="0.3">
      <c r="E430" s="94"/>
      <c r="F430" s="94"/>
      <c r="G430" s="94"/>
    </row>
    <row r="431" spans="5:7" x14ac:dyDescent="0.3">
      <c r="E431" s="94"/>
      <c r="F431" s="94"/>
      <c r="G431" s="94"/>
    </row>
    <row r="432" spans="5:7" x14ac:dyDescent="0.3">
      <c r="E432" s="94"/>
      <c r="F432" s="94"/>
      <c r="G432" s="94"/>
    </row>
    <row r="433" spans="5:7" x14ac:dyDescent="0.3">
      <c r="E433" s="94"/>
      <c r="F433" s="94"/>
      <c r="G433" s="94"/>
    </row>
    <row r="434" spans="5:7" x14ac:dyDescent="0.3">
      <c r="E434" s="94"/>
      <c r="F434" s="94"/>
      <c r="G434" s="94"/>
    </row>
    <row r="435" spans="5:7" x14ac:dyDescent="0.3">
      <c r="E435" s="94"/>
      <c r="F435" s="94"/>
      <c r="G435" s="94"/>
    </row>
    <row r="436" spans="5:7" x14ac:dyDescent="0.3">
      <c r="E436" s="94"/>
      <c r="F436" s="94"/>
      <c r="G436" s="94"/>
    </row>
    <row r="437" spans="5:7" x14ac:dyDescent="0.3">
      <c r="E437" s="94"/>
      <c r="F437" s="94"/>
      <c r="G437" s="9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Assumptions</vt:lpstr>
      <vt:lpstr>Converter</vt:lpstr>
      <vt:lpstr>Monthly Revenue</vt:lpstr>
      <vt:lpstr>Monthly P&amp;L</vt:lpstr>
      <vt:lpstr>Capital Structure</vt:lpstr>
      <vt:lpstr>Fixed Asset Schedule</vt:lpstr>
      <vt:lpstr>Working Capital</vt:lpstr>
      <vt:lpstr>Annual P&amp;L</vt:lpstr>
      <vt:lpstr>Balance Sheet</vt:lpstr>
      <vt:lpstr>Cash Flow Statement</vt:lpstr>
      <vt:lpstr>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Rajoo</dc:creator>
  <cp:lastModifiedBy>shree pinakpani</cp:lastModifiedBy>
  <cp:lastPrinted>2024-08-18T14:50:41Z</cp:lastPrinted>
  <dcterms:created xsi:type="dcterms:W3CDTF">2015-06-05T18:17:20Z</dcterms:created>
  <dcterms:modified xsi:type="dcterms:W3CDTF">2024-08-18T14:50:44Z</dcterms:modified>
</cp:coreProperties>
</file>