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4.xml" ContentType="application/vnd.openxmlformats-officedocument.drawingml.chart+xml"/>
  <Override PartName="/xl/charts/chart15.xml" ContentType="application/vnd.openxmlformats-officedocument.drawingml.chart+xml"/>
  <Override PartName="/xl/charts/chart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5-16" sheetId="1" state="visible" r:id="rId2"/>
    <sheet name="2016-17" sheetId="2" state="visible" r:id="rId3"/>
    <sheet name="2018-19" sheetId="3" state="visible" r:id="rId4"/>
    <sheet name="2017-18" sheetId="4" state="visible" r:id="rId5"/>
    <sheet name="2019-20" sheetId="5" state="visible" r:id="rId6"/>
    <sheet name="Cross-Subsidy" sheetId="6" state="visible" r:id="rId7"/>
    <sheet name="CSS" sheetId="7" state="visible" r:id="rId8"/>
    <sheet name="Sheet1" sheetId="8" state="visible" r:id="rId9"/>
    <sheet name="Sheet2" sheetId="9" state="visible" r:id="rId10"/>
    <sheet name="Sheet3" sheetId="10" state="visible" r:id="rId11"/>
    <sheet name="Sheet4" sheetId="11" state="visible" r:id="rId12"/>
    <sheet name="Sheet5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<sst xmlns="http://schemas.openxmlformats.org/spreadsheetml/2006/main" count="1455" uniqueCount="263">
  <si>
    <t xml:space="preserve">MU</t>
  </si>
  <si>
    <t xml:space="preserve">Revenue (Rs. Lakh)</t>
  </si>
  <si>
    <t xml:space="preserve">Tariff Payable</t>
  </si>
  <si>
    <t xml:space="preserve">ACOS</t>
  </si>
  <si>
    <t xml:space="preserve">Cross-Subsidy</t>
  </si>
  <si>
    <t xml:space="preserve">Cross-subsidy Generated</t>
  </si>
  <si>
    <t xml:space="preserve">Cross-subsidy Required</t>
  </si>
  <si>
    <t xml:space="preserve">Total Energy Purchased (MU)</t>
  </si>
  <si>
    <t xml:space="preserve">Cost of Power Purchase</t>
  </si>
  <si>
    <t xml:space="preserve">Weighted Average PP Cost(Rs./unit)</t>
  </si>
  <si>
    <t xml:space="preserve">Proposed Tariff(Rs./kWh)</t>
  </si>
  <si>
    <t xml:space="preserve">Aggregate Loss %</t>
  </si>
  <si>
    <t xml:space="preserve">Aggregate T &amp;D Charge(Rs./unit)</t>
  </si>
  <si>
    <t xml:space="preserve">Cost of Carrying Regulatory asset(Rs./unit)</t>
  </si>
  <si>
    <t xml:space="preserve">CSS(Rs./unit) TP 2016</t>
  </si>
  <si>
    <t xml:space="preserve">CSS (Rs./unit) TP 2005</t>
  </si>
  <si>
    <t xml:space="preserve">CSS (OAR)</t>
  </si>
  <si>
    <t xml:space="preserve">Domestic</t>
  </si>
  <si>
    <t xml:space="preserve">Commercial</t>
  </si>
  <si>
    <t xml:space="preserve">Irrigation</t>
  </si>
  <si>
    <t xml:space="preserve">Other Licensee</t>
  </si>
  <si>
    <t xml:space="preserve">Industrial</t>
  </si>
  <si>
    <t xml:space="preserve">Swap Out</t>
  </si>
  <si>
    <t xml:space="preserve">Others</t>
  </si>
  <si>
    <t xml:space="preserve">Railway Traction</t>
  </si>
  <si>
    <t xml:space="preserve">Total</t>
  </si>
  <si>
    <t xml:space="preserve">Sale to other than licensee &amp; consumer</t>
  </si>
  <si>
    <t xml:space="preserve">Transmission Cost</t>
  </si>
  <si>
    <t xml:space="preserve">CSS (Rs./unit) TP 2005 </t>
  </si>
  <si>
    <t xml:space="preserve">Regulatory Asset</t>
  </si>
  <si>
    <t xml:space="preserve">Public Lighting</t>
  </si>
  <si>
    <t xml:space="preserve">Public Water Works</t>
  </si>
  <si>
    <t xml:space="preserve">Cold Storage</t>
  </si>
  <si>
    <t xml:space="preserve">Traction</t>
  </si>
  <si>
    <t xml:space="preserve">2019-20</t>
  </si>
  <si>
    <t xml:space="preserve">2018-19</t>
  </si>
  <si>
    <t xml:space="preserve">2017-18</t>
  </si>
  <si>
    <t xml:space="preserve">2016-17</t>
  </si>
  <si>
    <t xml:space="preserve">2015-16</t>
  </si>
  <si>
    <t xml:space="preserve">2014-15</t>
  </si>
  <si>
    <t xml:space="preserve">2013-14</t>
  </si>
  <si>
    <t xml:space="preserve">Other</t>
  </si>
  <si>
    <t xml:space="preserve">﻿</t>
  </si>
  <si>
    <t xml:space="preserve">S = T – [ C (1+ L / 100) + D ]</t>
  </si>
  <si>
    <t xml:space="preserve">Cross-Subsidy Generated</t>
  </si>
  <si>
    <t xml:space="preserve">Cross-Subsidy Required</t>
  </si>
  <si>
    <t xml:space="preserve">Gap</t>
  </si>
  <si>
    <t xml:space="preserve">Gap/Surplus</t>
  </si>
  <si>
    <t xml:space="preserve">WBSEDCL</t>
  </si>
  <si>
    <t xml:space="preserve">OAR</t>
  </si>
  <si>
    <t xml:space="preserve">L&amp;MV</t>
  </si>
  <si>
    <t xml:space="preserve">CSS OAR</t>
  </si>
  <si>
    <t xml:space="preserve">CSS TP 2006</t>
  </si>
  <si>
    <t xml:space="preserve">CSS TP 2016</t>
  </si>
  <si>
    <t xml:space="preserve">DPL</t>
  </si>
  <si>
    <t xml:space="preserve">CESC</t>
  </si>
  <si>
    <t xml:space="preserve">EHV</t>
  </si>
  <si>
    <t xml:space="preserve">Electricity Tariff for Industrial Consumers in WBSEDCL</t>
  </si>
  <si>
    <t xml:space="preserve">(w.e.f. 01.04.2017)</t>
  </si>
  <si>
    <t xml:space="preserve">Consumer</t>
  </si>
  <si>
    <t xml:space="preserve">Applicable Tariff Scheme</t>
  </si>
  <si>
    <t xml:space="preserve">Optional Tariff Scheme</t>
  </si>
  <si>
    <t xml:space="preserve">Consumer Category</t>
  </si>
  <si>
    <t xml:space="preserve">Name of the Tariff Scheme</t>
  </si>
  <si>
    <t xml:space="preserve">Monthly consumption in kWh</t>
  </si>
  <si>
    <t xml:space="preserve">Energy Charge (Paise/KWh)</t>
  </si>
  <si>
    <t xml:space="preserve">Fixed Charge /Demand Charge* (Rs./KVA/</t>
  </si>
  <si>
    <t xml:space="preserve">Optional Tariff Scheme-I</t>
  </si>
  <si>
    <t xml:space="preserve">Optional Tariff Scheme-II</t>
  </si>
  <si>
    <t xml:space="preserve">Month)</t>
  </si>
  <si>
    <t xml:space="preserve">Fixed Charge /Demand Charge* (Rs./KVA/Month)</t>
  </si>
  <si>
    <t xml:space="preserve">Industry (Rural)</t>
  </si>
  <si>
    <t xml:space="preserve">Rate B(I-R)</t>
  </si>
  <si>
    <t xml:space="preserve">Normal</t>
  </si>
  <si>
    <t xml:space="preserve">First</t>
  </si>
  <si>
    <t xml:space="preserve">Rate B(I-R)t</t>
  </si>
  <si>
    <t xml:space="preserve">Normal-TOD</t>
  </si>
  <si>
    <t xml:space="preserve">06.00 - 17.00 hrs</t>
  </si>
  <si>
    <t xml:space="preserve">NA</t>
  </si>
  <si>
    <t xml:space="preserve">Next</t>
  </si>
  <si>
    <t xml:space="preserve">17.00 - 23.00 hrs</t>
  </si>
  <si>
    <t xml:space="preserve">Above</t>
  </si>
  <si>
    <t xml:space="preserve">23.00 - 06.00 hrs</t>
  </si>
  <si>
    <t xml:space="preserve">Industry (Urban)</t>
  </si>
  <si>
    <t xml:space="preserve">Rate B-IDI</t>
  </si>
  <si>
    <t xml:space="preserve">Rate B(I-U)t</t>
  </si>
  <si>
    <t xml:space="preserve">Industrial consumers (50 KVA and above</t>
  </si>
  <si>
    <t xml:space="preserve">Rate B(I-U)</t>
  </si>
  <si>
    <t xml:space="preserve">All units</t>
  </si>
  <si>
    <t xml:space="preserve">Rate B-IDIT</t>
  </si>
  <si>
    <t xml:space="preserve">but upto 125 KVA)</t>
  </si>
  <si>
    <t xml:space="preserve">High and Extra High Voltage Consumers</t>
  </si>
  <si>
    <t xml:space="preserve">Demand Charge (Rs/KVA/month)</t>
  </si>
  <si>
    <t xml:space="preserve">Consumption per month in kWh</t>
  </si>
  <si>
    <t xml:space="preserve">Summer</t>
  </si>
  <si>
    <t xml:space="preserve">Monsoon</t>
  </si>
  <si>
    <t xml:space="preserve">Winter</t>
  </si>
  <si>
    <t xml:space="preserve">Industries (11 KV)</t>
  </si>
  <si>
    <t xml:space="preserve">Rate E(B)</t>
  </si>
  <si>
    <t xml:space="preserve">All Units</t>
  </si>
  <si>
    <t xml:space="preserve">Rate E(BT)</t>
  </si>
  <si>
    <t xml:space="preserve">Normal (TOD)</t>
  </si>
  <si>
    <t xml:space="preserve">06.00 hrs to 17.00 hrs</t>
  </si>
  <si>
    <t xml:space="preserve">17.00 hrs to 23.00 hrs</t>
  </si>
  <si>
    <t xml:space="preserve">23.00 hrs to 06.00 hrs</t>
  </si>
  <si>
    <t xml:space="preserve">Industries (33 KV)</t>
  </si>
  <si>
    <t xml:space="preserve">Rate F(B)</t>
  </si>
  <si>
    <t xml:space="preserve">Rate F(bt)</t>
  </si>
  <si>
    <t xml:space="preserve">06.00 hrs to 17.00hrs</t>
  </si>
  <si>
    <t xml:space="preserve">23.00 hrs to 06.00hrs</t>
  </si>
  <si>
    <t xml:space="preserve">Industries (132 KV)</t>
  </si>
  <si>
    <t xml:space="preserve">Rate H(B)</t>
  </si>
  <si>
    <t xml:space="preserve">Rate H(BT)</t>
  </si>
  <si>
    <t xml:space="preserve">Industries (220 KV)</t>
  </si>
  <si>
    <t xml:space="preserve">Rate I(BT)</t>
  </si>
  <si>
    <t xml:space="preserve">06.00 hrs to 17.00 hrs (All Units)</t>
  </si>
  <si>
    <t xml:space="preserve">17.00 hrs to 23.00 hrs (All Units)</t>
  </si>
  <si>
    <t xml:space="preserve">23.00 hrs to 06.00 hrs (All Units)</t>
  </si>
  <si>
    <t xml:space="preserve">Industries (400 KV)</t>
  </si>
  <si>
    <t xml:space="preserve">Rate J(BT)</t>
  </si>
  <si>
    <t xml:space="preserve">Category-wise Electricity Tariff in WBSEDCL</t>
  </si>
  <si>
    <t xml:space="preserve">(w.e.f 28.10.2016)</t>
  </si>
  <si>
    <t xml:space="preserve">Category</t>
  </si>
  <si>
    <t xml:space="preserve">Tariff</t>
  </si>
  <si>
    <t xml:space="preserve">Quaterly Consumption</t>
  </si>
  <si>
    <t xml:space="preserve">Energy Charge (P/kWh)</t>
  </si>
  <si>
    <t xml:space="preserve">Demand Charge* (p/kWh)</t>
  </si>
  <si>
    <t xml:space="preserve">Tariff Scheme</t>
  </si>
  <si>
    <t xml:space="preserve">Scheme</t>
  </si>
  <si>
    <t xml:space="preserve">(In kWh)</t>
  </si>
  <si>
    <t xml:space="preserve">Low &amp; Medium</t>
  </si>
  <si>
    <t xml:space="preserve">Voltage Consumers</t>
  </si>
  <si>
    <t xml:space="preserve">Under Quarterly</t>
  </si>
  <si>
    <t xml:space="preserve">Billing Cycle</t>
  </si>
  <si>
    <t xml:space="preserve">Rate A</t>
  </si>
  <si>
    <t xml:space="preserve">Life Line (Domestic)</t>
  </si>
  <si>
    <t xml:space="preserve">0 to 75</t>
  </si>
  <si>
    <t xml:space="preserve">(DM-LL)</t>
  </si>
  <si>
    <t xml:space="preserve">Domestic (Rural)</t>
  </si>
  <si>
    <t xml:space="preserve">Rate A(DM-R)PP</t>
  </si>
  <si>
    <t xml:space="preserve">Prepaid</t>
  </si>
  <si>
    <t xml:space="preserve">(DM-R)</t>
  </si>
  <si>
    <t xml:space="preserve">Next </t>
  </si>
  <si>
    <t xml:space="preserve">Domestic (Urban)</t>
  </si>
  <si>
    <t xml:space="preserve">(DM-U)</t>
  </si>
  <si>
    <t xml:space="preserve">Commercial (Rural)</t>
  </si>
  <si>
    <t xml:space="preserve">Rate A(CM-R)T</t>
  </si>
  <si>
    <t xml:space="preserve">Normal TOD</t>
  </si>
  <si>
    <t xml:space="preserve">06:00 to 17:00 Hrs</t>
  </si>
  <si>
    <t xml:space="preserve">Rate A (Cm-R)tpp</t>
  </si>
  <si>
    <t xml:space="preserve">Prepaid-TOD</t>
  </si>
  <si>
    <t xml:space="preserve">06:00 to</t>
  </si>
  <si>
    <t xml:space="preserve">(CM-R)</t>
  </si>
  <si>
    <t xml:space="preserve">17:00Hrs</t>
  </si>
  <si>
    <t xml:space="preserve">17:00 to 23:00 Hrs</t>
  </si>
  <si>
    <t xml:space="preserve">17:00 Hrs to</t>
  </si>
  <si>
    <t xml:space="preserve">23:00 Hrs</t>
  </si>
  <si>
    <t xml:space="preserve">23:00 to 06:00 Hrs</t>
  </si>
  <si>
    <t xml:space="preserve">23:00 to</t>
  </si>
  <si>
    <t xml:space="preserve">06:00 Hrs</t>
  </si>
  <si>
    <t xml:space="preserve">Commercial (Urben)</t>
  </si>
  <si>
    <t xml:space="preserve">Rate A(CM-U)T</t>
  </si>
  <si>
    <t xml:space="preserve">(CM-U)</t>
  </si>
  <si>
    <t xml:space="preserve">Public Utility/ Specified Institution Public Bodies</t>
  </si>
  <si>
    <t xml:space="preserve">On all Units</t>
  </si>
  <si>
    <t xml:space="preserve">Rate (MUM)PP A(CM-PU)(MUM)PP</t>
  </si>
  <si>
    <t xml:space="preserve">On All Units</t>
  </si>
  <si>
    <t xml:space="preserve">Rate A(Cm-PU)(Mun)ppt (Mun)ppt</t>
  </si>
  <si>
    <t xml:space="preserve">06:00 to 17:00</t>
  </si>
  <si>
    <t xml:space="preserve">(CM-PU)(MUN)</t>
  </si>
  <si>
    <t xml:space="preserve">Hrs &amp; 20:00 to</t>
  </si>
  <si>
    <t xml:space="preserve">23:00Hrs</t>
  </si>
  <si>
    <t xml:space="preserve">In Municipal Areas</t>
  </si>
  <si>
    <t xml:space="preserve">17:00 to</t>
  </si>
  <si>
    <t xml:space="preserve">20:00 Hrs</t>
  </si>
  <si>
    <t xml:space="preserve">Rate A(CM-PU)(Non-MUN)PP</t>
  </si>
  <si>
    <t xml:space="preserve">Rate A (CM-PU)(Non-Mun)ppt</t>
  </si>
  <si>
    <t xml:space="preserve">In Non-municipal Areas</t>
  </si>
  <si>
    <t xml:space="preserve">Goverment School, </t>
  </si>
  <si>
    <t xml:space="preserve">Rate A(CM-I)t</t>
  </si>
  <si>
    <t xml:space="preserve">(CM-I)</t>
  </si>
  <si>
    <t xml:space="preserve">Government Aided</t>
  </si>
  <si>
    <t xml:space="preserve">School or</t>
  </si>
  <si>
    <t xml:space="preserve">Government Sponsored School</t>
  </si>
  <si>
    <t xml:space="preserve">Cottage Industry/Artisan/Weavers/Small Production Oriented Establishment in Non-Municipal Area &amp; Rum By Electricity as Motive Power</t>
  </si>
  <si>
    <t xml:space="preserve">Rate A(CM-II)PPT</t>
  </si>
  <si>
    <t xml:space="preserve">(CM-II)</t>
  </si>
  <si>
    <t xml:space="preserve">Public Duckery,Horticulture, tissue Culture, Floriculture, Herbal-Medicial-Bio-Diesel Plant Farming, Food Processing Unit</t>
  </si>
  <si>
    <t xml:space="preserve">Rate A(CM-III)PPT</t>
  </si>
  <si>
    <t xml:space="preserve">(CM-III)</t>
  </si>
  <si>
    <t xml:space="preserve">Low &amp; Medium Voltage</t>
  </si>
  <si>
    <t xml:space="preserve">Consumers Under</t>
  </si>
  <si>
    <t xml:space="preserve">Quarterly Billing Cycle</t>
  </si>
  <si>
    <t xml:space="preserve">Labour Line (Domestic)</t>
  </si>
  <si>
    <t xml:space="preserve">(DM-L)</t>
  </si>
  <si>
    <t xml:space="preserve">Rate C(T)</t>
  </si>
  <si>
    <t xml:space="preserve">Irrigation Pumping For</t>
  </si>
  <si>
    <t xml:space="preserve">Nornal</t>
  </si>
  <si>
    <t xml:space="preserve">Rate C(T)PPT</t>
  </si>
  <si>
    <t xml:space="preserve">Agriculture (Metered)</t>
  </si>
  <si>
    <t xml:space="preserve">TOD</t>
  </si>
  <si>
    <t xml:space="preserve">Rate C(A)</t>
  </si>
  <si>
    <t xml:space="preserve">Irrigation pumping For</t>
  </si>
  <si>
    <t xml:space="preserve">Agriculture (Metered Supply</t>
  </si>
  <si>
    <t xml:space="preserve">From Mixed HV Feeder)</t>
  </si>
  <si>
    <t xml:space="preserve">Rate A(CM)-CP</t>
  </si>
  <si>
    <t xml:space="preserve">Prepaid-</t>
  </si>
  <si>
    <t xml:space="preserve">Plantation</t>
  </si>
  <si>
    <t xml:space="preserve">Rate C(T)-STIS</t>
  </si>
  <si>
    <t xml:space="preserve">Short Term</t>
  </si>
  <si>
    <t xml:space="preserve">Irrigation Supply</t>
  </si>
  <si>
    <t xml:space="preserve">Rate A(CM)-STPC</t>
  </si>
  <si>
    <t xml:space="preserve">Short term Supply For</t>
  </si>
  <si>
    <t xml:space="preserve">Commercial Plantation</t>
  </si>
  <si>
    <t xml:space="preserve">Rate B(II)</t>
  </si>
  <si>
    <t xml:space="preserve">Public Water Work &amp;</t>
  </si>
  <si>
    <t xml:space="preserve">Rate B(II) tpp</t>
  </si>
  <si>
    <t xml:space="preserve">Sewerage System</t>
  </si>
  <si>
    <t xml:space="preserve">17:00 to 20:00 Hrs</t>
  </si>
  <si>
    <t xml:space="preserve">Industry</t>
  </si>
  <si>
    <t xml:space="preserve">(Rural)</t>
  </si>
  <si>
    <t xml:space="preserve">(Urban)</t>
  </si>
  <si>
    <t xml:space="preserve">Rate D(1)</t>
  </si>
  <si>
    <t xml:space="preserve">Street</t>
  </si>
  <si>
    <t xml:space="preserve">Lighting</t>
  </si>
  <si>
    <t xml:space="preserve">Rate D(2)</t>
  </si>
  <si>
    <t xml:space="preserve">Street Lighting</t>
  </si>
  <si>
    <t xml:space="preserve">With LED</t>
  </si>
  <si>
    <t xml:space="preserve">Rate D(4)</t>
  </si>
  <si>
    <t xml:space="preserve">Private Educational</t>
  </si>
  <si>
    <t xml:space="preserve">Rate D(4)t</t>
  </si>
  <si>
    <t xml:space="preserve">Institutions and Hospitals</t>
  </si>
  <si>
    <t xml:space="preserve">17:00 to 20:00</t>
  </si>
  <si>
    <t xml:space="preserve">Hrs</t>
  </si>
  <si>
    <t xml:space="preserve">23:00 to 06:00</t>
  </si>
  <si>
    <t xml:space="preserve">Rate d(5)</t>
  </si>
  <si>
    <t xml:space="preserve">Emergency</t>
  </si>
  <si>
    <t xml:space="preserve">Supply</t>
  </si>
  <si>
    <t xml:space="preserve">Rate D(6)</t>
  </si>
  <si>
    <t xml:space="preserve">Construction and</t>
  </si>
  <si>
    <t xml:space="preserve">06:00 to 17:00 Hrs &amp; 20:00 to 23:00 Hrs</t>
  </si>
  <si>
    <t xml:space="preserve">Power Supply</t>
  </si>
  <si>
    <t xml:space="preserve">Rate D(7)</t>
  </si>
  <si>
    <t xml:space="preserve">Bulk Supply at Single Point to Co-Oprative Group Housing Socity For Providing Power to Its Member or Person For Providing Power to Its Employees in a Single Premises</t>
  </si>
  <si>
    <t xml:space="preserve">Rate D(7)t</t>
  </si>
  <si>
    <t xml:space="preserve">Rate D(8)</t>
  </si>
  <si>
    <t xml:space="preserve">Common Services</t>
  </si>
  <si>
    <t xml:space="preserve">of Industrial Estates</t>
  </si>
  <si>
    <t xml:space="preserve">Industrial Consumer</t>
  </si>
  <si>
    <t xml:space="preserve">(50 KVA and Above But</t>
  </si>
  <si>
    <t xml:space="preserve">Upto 125 KVA)</t>
  </si>
  <si>
    <t xml:space="preserve">Rate B-IDC</t>
  </si>
  <si>
    <t xml:space="preserve">Commerercial Consumers</t>
  </si>
  <si>
    <t xml:space="preserve">Rate B-IDCT</t>
  </si>
  <si>
    <t xml:space="preserve">Rate D-ID</t>
  </si>
  <si>
    <t xml:space="preserve">Domestic Consumers (50</t>
  </si>
  <si>
    <t xml:space="preserve">KVA and Above But</t>
  </si>
  <si>
    <t xml:space="preserve">Rate C-ID</t>
  </si>
  <si>
    <t xml:space="preserve">Other Than Commerercial</t>
  </si>
  <si>
    <t xml:space="preserve">Rate C-IDT</t>
  </si>
  <si>
    <t xml:space="preserve">&amp; Industrial Consumers</t>
  </si>
  <si>
    <t xml:space="preserve">(50 KVA and Above</t>
  </si>
  <si>
    <t xml:space="preserve">But Upto 125 KVA)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</si>
</sst>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_);[RED]\(0.00\)"/>
    <numFmt numFmtId="166" formatCode="0.00_ "/>
    <numFmt numFmtId="167" formatCode="General"/>
    <numFmt numFmtId="168" formatCode="0_ "/>
  </numFmts>
  <fonts count="1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1"/>
      <name val="Calibri"/>
      <family val="0"/>
      <charset val="134"/>
    </font>
    <font>
      <sz val="11"/>
      <color rgb="FF000000"/>
      <name val="Lohit Devanagari"/>
      <family val="2"/>
    </font>
    <font>
      <b val="true"/>
      <sz val="16"/>
      <color rgb="FF595959"/>
      <name val="Calibri"/>
      <family val="2"/>
    </font>
    <font>
      <b val="true"/>
      <sz val="9"/>
      <name val="Calibri"/>
      <family val="0"/>
      <charset val="134"/>
    </font>
    <font>
      <b val="true"/>
      <sz val="8.25"/>
      <name val="Calibri"/>
      <family val="0"/>
      <charset val="134"/>
    </font>
    <font>
      <sz val="8.25"/>
      <name val="Calibri"/>
      <family val="0"/>
      <charset val="134"/>
    </font>
    <font>
      <sz val="11"/>
      <name val="Calibri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'2015-16'!$B$1</c:f>
              <c:strCache>
                <c:ptCount val="1"/>
                <c:pt idx="0">
                  <c:v>MU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55e9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7"/>
            <c:spPr>
              <a:solidFill>
                <a:srgbClr val="9e480e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'2015-16'!$A$2:$A$9</c:f>
              <c:strCache>
                <c:ptCount val="8"/>
                <c:pt idx="0">
                  <c:v>Domestic</c:v>
                </c:pt>
                <c:pt idx="1">
                  <c:v>Commercial</c:v>
                </c:pt>
                <c:pt idx="2">
                  <c:v>Irrigation</c:v>
                </c:pt>
                <c:pt idx="3">
                  <c:v>Other Licensee</c:v>
                </c:pt>
                <c:pt idx="4">
                  <c:v>Industrial</c:v>
                </c:pt>
                <c:pt idx="5">
                  <c:v>Swap Out</c:v>
                </c:pt>
                <c:pt idx="6">
                  <c:v>Others</c:v>
                </c:pt>
                <c:pt idx="7">
                  <c:v>Railway Traction</c:v>
                </c:pt>
              </c:strCache>
            </c:strRef>
          </c:cat>
          <c:val>
            <c:numRef>
              <c:f>'2015-16'!$B$2:$B$9</c:f>
              <c:numCache>
                <c:formatCode>General</c:formatCode>
                <c:ptCount val="8"/>
                <c:pt idx="0">
                  <c:v>9120.46</c:v>
                </c:pt>
                <c:pt idx="1">
                  <c:v>3461.69</c:v>
                </c:pt>
                <c:pt idx="2">
                  <c:v>1524.91</c:v>
                </c:pt>
                <c:pt idx="3">
                  <c:v>235.75</c:v>
                </c:pt>
                <c:pt idx="4">
                  <c:v>6761.63</c:v>
                </c:pt>
                <c:pt idx="5">
                  <c:v>446.56</c:v>
                </c:pt>
                <c:pt idx="6">
                  <c:v>378.57</c:v>
                </c:pt>
                <c:pt idx="7">
                  <c:v>1062.02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Cross-Subsidy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'2018-19'!$F$1</c:f>
              <c:strCache>
                <c:ptCount val="1"/>
                <c:pt idx="0">
                  <c:v>Cross-Subsidy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'2018-19'!$A$2:$A$9</c:f>
              <c:strCache>
                <c:ptCount val="8"/>
                <c:pt idx="0">
                  <c:v>Domestic</c:v>
                </c:pt>
                <c:pt idx="1">
                  <c:v>Commercial</c:v>
                </c:pt>
                <c:pt idx="2">
                  <c:v>Irrigation</c:v>
                </c:pt>
                <c:pt idx="3">
                  <c:v>Other Licensee</c:v>
                </c:pt>
                <c:pt idx="4">
                  <c:v>Industrial</c:v>
                </c:pt>
                <c:pt idx="5">
                  <c:v>Swap Out</c:v>
                </c:pt>
                <c:pt idx="6">
                  <c:v>Others</c:v>
                </c:pt>
                <c:pt idx="7">
                  <c:v>Railway Traction</c:v>
                </c:pt>
              </c:strCache>
            </c:strRef>
          </c:cat>
          <c:val>
            <c:numRef>
              <c:f>'2018-19'!$F$2:$F$9</c:f>
              <c:numCache>
                <c:formatCode>General</c:formatCode>
                <c:ptCount val="8"/>
                <c:pt idx="0">
                  <c:v>-1.16281222823961</c:v>
                </c:pt>
                <c:pt idx="1">
                  <c:v>1.5513315001646</c:v>
                </c:pt>
                <c:pt idx="2">
                  <c:v>-2.90325261456237</c:v>
                </c:pt>
                <c:pt idx="3">
                  <c:v>-0.614755716121524</c:v>
                </c:pt>
                <c:pt idx="4">
                  <c:v>0.948307433411207</c:v>
                </c:pt>
                <c:pt idx="5">
                  <c:v>0.794860727195406</c:v>
                </c:pt>
                <c:pt idx="6">
                  <c:v>-0.517466483327604</c:v>
                </c:pt>
                <c:pt idx="7">
                  <c:v>0.847355893724947</c:v>
                </c:pt>
              </c:numCache>
            </c:numRef>
          </c:val>
        </c:ser>
        <c:gapWidth val="219"/>
        <c:overlap val="-27"/>
        <c:axId val="85631586"/>
        <c:axId val="69087827"/>
      </c:barChart>
      <c:catAx>
        <c:axId val="856315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087827"/>
        <c:crosses val="autoZero"/>
        <c:auto val="1"/>
        <c:lblAlgn val="ctr"/>
        <c:lblOffset val="100"/>
        <c:noMultiLvlLbl val="0"/>
      </c:catAx>
      <c:valAx>
        <c:axId val="690878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_);[RED]\(0.00\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63158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Cross-Subsidy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'2017-18'!$F$1</c:f>
              <c:strCache>
                <c:ptCount val="1"/>
                <c:pt idx="0">
                  <c:v>Cross-Subsidy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'2017-18'!$A$2:$A$9</c:f>
              <c:strCache>
                <c:ptCount val="8"/>
                <c:pt idx="0">
                  <c:v>Domestic</c:v>
                </c:pt>
                <c:pt idx="1">
                  <c:v>Commercial</c:v>
                </c:pt>
                <c:pt idx="2">
                  <c:v>Irrigation</c:v>
                </c:pt>
                <c:pt idx="3">
                  <c:v>Other Licensee</c:v>
                </c:pt>
                <c:pt idx="4">
                  <c:v>Industrial</c:v>
                </c:pt>
                <c:pt idx="5">
                  <c:v>Swap Out</c:v>
                </c:pt>
                <c:pt idx="6">
                  <c:v>Others</c:v>
                </c:pt>
                <c:pt idx="7">
                  <c:v>Railway Traction</c:v>
                </c:pt>
              </c:strCache>
            </c:strRef>
          </c:cat>
          <c:val>
            <c:numRef>
              <c:f>'2017-18'!$F$2:$F$9</c:f>
              <c:numCache>
                <c:formatCode>General</c:formatCode>
                <c:ptCount val="8"/>
                <c:pt idx="0">
                  <c:v>-1.02678611049154</c:v>
                </c:pt>
                <c:pt idx="1">
                  <c:v>1.5531222874649</c:v>
                </c:pt>
                <c:pt idx="2">
                  <c:v>-3.00813582636234</c:v>
                </c:pt>
                <c:pt idx="3">
                  <c:v>-0.482054502149773</c:v>
                </c:pt>
                <c:pt idx="4">
                  <c:v>0.729396374011398</c:v>
                </c:pt>
                <c:pt idx="5">
                  <c:v>-3.85911077476114</c:v>
                </c:pt>
                <c:pt idx="6">
                  <c:v>-0.222477907783172</c:v>
                </c:pt>
                <c:pt idx="7">
                  <c:v>1.11861356277997</c:v>
                </c:pt>
              </c:numCache>
            </c:numRef>
          </c:val>
        </c:ser>
        <c:gapWidth val="219"/>
        <c:overlap val="-27"/>
        <c:axId val="58806581"/>
        <c:axId val="25277783"/>
      </c:barChart>
      <c:catAx>
        <c:axId val="588065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277783"/>
        <c:crosses val="autoZero"/>
        <c:auto val="1"/>
        <c:lblAlgn val="ctr"/>
        <c:lblOffset val="100"/>
        <c:noMultiLvlLbl val="0"/>
      </c:catAx>
      <c:valAx>
        <c:axId val="252777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_);[RED]\(0.00\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806581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WBSEDCL Category-wise Cross-subsidy (Rs./kWh)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69975097829954"/>
          <c:y val="0.0647058823529412"/>
          <c:w val="0.926218427605834"/>
          <c:h val="0.829735563950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'2019-20'!$O$13</c:f>
              <c:strCache>
                <c:ptCount val="1"/>
                <c:pt idx="0">
                  <c:v>2019-20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'2019-20'!$N$14:$N$21</c:f>
              <c:strCache>
                <c:ptCount val="8"/>
                <c:pt idx="0">
                  <c:v>Domestic</c:v>
                </c:pt>
                <c:pt idx="1">
                  <c:v>Commercial</c:v>
                </c:pt>
                <c:pt idx="2">
                  <c:v>Irrigation</c:v>
                </c:pt>
                <c:pt idx="3">
                  <c:v>Public Lighting</c:v>
                </c:pt>
                <c:pt idx="4">
                  <c:v>Industrial</c:v>
                </c:pt>
                <c:pt idx="5">
                  <c:v>Public Water Works</c:v>
                </c:pt>
                <c:pt idx="6">
                  <c:v>Other</c:v>
                </c:pt>
                <c:pt idx="7">
                  <c:v>Traction</c:v>
                </c:pt>
              </c:strCache>
            </c:strRef>
          </c:cat>
          <c:val>
            <c:numRef>
              <c:f>'2019-20'!$O$14:$O$21</c:f>
              <c:numCache>
                <c:formatCode>General</c:formatCode>
                <c:ptCount val="8"/>
                <c:pt idx="0">
                  <c:v>-1.16918524846555</c:v>
                </c:pt>
                <c:pt idx="1">
                  <c:v>1.45956924891215</c:v>
                </c:pt>
                <c:pt idx="2">
                  <c:v>-3.04872732213474</c:v>
                </c:pt>
                <c:pt idx="3">
                  <c:v>-0.747660101573144</c:v>
                </c:pt>
                <c:pt idx="4">
                  <c:v>1.38547955144002</c:v>
                </c:pt>
                <c:pt idx="5">
                  <c:v>-1.7</c:v>
                </c:pt>
                <c:pt idx="6">
                  <c:v>-0.701469917137025</c:v>
                </c:pt>
                <c:pt idx="7">
                  <c:v>0.591836951470491</c:v>
                </c:pt>
              </c:numCache>
            </c:numRef>
          </c:val>
        </c:ser>
        <c:ser>
          <c:idx val="1"/>
          <c:order val="1"/>
          <c:tx>
            <c:strRef>
              <c:f>'2019-20'!$P$13</c:f>
              <c:strCache>
                <c:ptCount val="1"/>
                <c:pt idx="0">
                  <c:v>2018-19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'2019-20'!$N$14:$N$21</c:f>
              <c:strCache>
                <c:ptCount val="8"/>
                <c:pt idx="0">
                  <c:v>Domestic</c:v>
                </c:pt>
                <c:pt idx="1">
                  <c:v>Commercial</c:v>
                </c:pt>
                <c:pt idx="2">
                  <c:v>Irrigation</c:v>
                </c:pt>
                <c:pt idx="3">
                  <c:v>Public Lighting</c:v>
                </c:pt>
                <c:pt idx="4">
                  <c:v>Industrial</c:v>
                </c:pt>
                <c:pt idx="5">
                  <c:v>Public Water Works</c:v>
                </c:pt>
                <c:pt idx="6">
                  <c:v>Other</c:v>
                </c:pt>
                <c:pt idx="7">
                  <c:v>Traction</c:v>
                </c:pt>
              </c:strCache>
            </c:strRef>
          </c:cat>
          <c:val>
            <c:numRef>
              <c:f>'2019-20'!$P$14:$P$21</c:f>
              <c:numCache>
                <c:formatCode>General</c:formatCode>
                <c:ptCount val="8"/>
                <c:pt idx="0">
                  <c:v>-1.16281222823961</c:v>
                </c:pt>
                <c:pt idx="1">
                  <c:v>1.5513315001646</c:v>
                </c:pt>
                <c:pt idx="2">
                  <c:v>-2.90325261456237</c:v>
                </c:pt>
                <c:pt idx="3">
                  <c:v>-0.614755716121524</c:v>
                </c:pt>
                <c:pt idx="4">
                  <c:v>0.948307433411207</c:v>
                </c:pt>
                <c:pt idx="5">
                  <c:v>-1.9</c:v>
                </c:pt>
                <c:pt idx="6">
                  <c:v>-0.517466483327604</c:v>
                </c:pt>
                <c:pt idx="7">
                  <c:v>0.847355893724947</c:v>
                </c:pt>
              </c:numCache>
            </c:numRef>
          </c:val>
        </c:ser>
        <c:ser>
          <c:idx val="2"/>
          <c:order val="2"/>
          <c:tx>
            <c:strRef>
              <c:f>'2019-20'!$Q$13</c:f>
              <c:strCache>
                <c:ptCount val="1"/>
                <c:pt idx="0">
                  <c:v>2017-18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'2019-20'!$N$14:$N$21</c:f>
              <c:strCache>
                <c:ptCount val="8"/>
                <c:pt idx="0">
                  <c:v>Domestic</c:v>
                </c:pt>
                <c:pt idx="1">
                  <c:v>Commercial</c:v>
                </c:pt>
                <c:pt idx="2">
                  <c:v>Irrigation</c:v>
                </c:pt>
                <c:pt idx="3">
                  <c:v>Public Lighting</c:v>
                </c:pt>
                <c:pt idx="4">
                  <c:v>Industrial</c:v>
                </c:pt>
                <c:pt idx="5">
                  <c:v>Public Water Works</c:v>
                </c:pt>
                <c:pt idx="6">
                  <c:v>Other</c:v>
                </c:pt>
                <c:pt idx="7">
                  <c:v>Traction</c:v>
                </c:pt>
              </c:strCache>
            </c:strRef>
          </c:cat>
          <c:val>
            <c:numRef>
              <c:f>'2019-20'!$Q$14:$Q$21</c:f>
              <c:numCache>
                <c:formatCode>General</c:formatCode>
                <c:ptCount val="8"/>
                <c:pt idx="0">
                  <c:v>-1.02678611049154</c:v>
                </c:pt>
                <c:pt idx="1">
                  <c:v>1.5531222874649</c:v>
                </c:pt>
                <c:pt idx="2">
                  <c:v>-3.00813582636234</c:v>
                </c:pt>
                <c:pt idx="3">
                  <c:v>-0.482054502149773</c:v>
                </c:pt>
                <c:pt idx="4">
                  <c:v>0.729396374011398</c:v>
                </c:pt>
                <c:pt idx="5">
                  <c:v>-3.85911077476114</c:v>
                </c:pt>
                <c:pt idx="6">
                  <c:v>-0.222477907783172</c:v>
                </c:pt>
                <c:pt idx="7">
                  <c:v>1.11861356277997</c:v>
                </c:pt>
              </c:numCache>
            </c:numRef>
          </c:val>
        </c:ser>
        <c:ser>
          <c:idx val="3"/>
          <c:order val="3"/>
          <c:tx>
            <c:strRef>
              <c:f>'2019-20'!$R$13</c:f>
              <c:strCache>
                <c:ptCount val="1"/>
                <c:pt idx="0">
                  <c:v>2016-17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'2019-20'!$N$14:$N$21</c:f>
              <c:strCache>
                <c:ptCount val="8"/>
                <c:pt idx="0">
                  <c:v>Domestic</c:v>
                </c:pt>
                <c:pt idx="1">
                  <c:v>Commercial</c:v>
                </c:pt>
                <c:pt idx="2">
                  <c:v>Irrigation</c:v>
                </c:pt>
                <c:pt idx="3">
                  <c:v>Public Lighting</c:v>
                </c:pt>
                <c:pt idx="4">
                  <c:v>Industrial</c:v>
                </c:pt>
                <c:pt idx="5">
                  <c:v>Public Water Works</c:v>
                </c:pt>
                <c:pt idx="6">
                  <c:v>Other</c:v>
                </c:pt>
                <c:pt idx="7">
                  <c:v>Traction</c:v>
                </c:pt>
              </c:strCache>
            </c:strRef>
          </c:cat>
          <c:val>
            <c:numRef>
              <c:f>'2019-20'!$R$14:$R$21</c:f>
              <c:numCache>
                <c:formatCode>General</c:formatCode>
                <c:ptCount val="8"/>
                <c:pt idx="0">
                  <c:v>-0.933481270358306</c:v>
                </c:pt>
                <c:pt idx="1">
                  <c:v>1.61286619639944</c:v>
                </c:pt>
                <c:pt idx="2">
                  <c:v>-3.03034250875455</c:v>
                </c:pt>
                <c:pt idx="3">
                  <c:v>-0.50656096941552</c:v>
                </c:pt>
                <c:pt idx="4">
                  <c:v>0.957680853162024</c:v>
                </c:pt>
                <c:pt idx="5">
                  <c:v>-3.67290780141844</c:v>
                </c:pt>
                <c:pt idx="6">
                  <c:v>-0.336234775250648</c:v>
                </c:pt>
                <c:pt idx="7">
                  <c:v>1.10384787309433</c:v>
                </c:pt>
              </c:numCache>
            </c:numRef>
          </c:val>
        </c:ser>
        <c:ser>
          <c:idx val="4"/>
          <c:order val="4"/>
          <c:tx>
            <c:strRef>
              <c:f>'2019-20'!$S$13</c:f>
              <c:strCache>
                <c:ptCount val="1"/>
                <c:pt idx="0">
                  <c:v>2015-16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'2019-20'!$N$14:$N$21</c:f>
              <c:strCache>
                <c:ptCount val="8"/>
                <c:pt idx="0">
                  <c:v>Domestic</c:v>
                </c:pt>
                <c:pt idx="1">
                  <c:v>Commercial</c:v>
                </c:pt>
                <c:pt idx="2">
                  <c:v>Irrigation</c:v>
                </c:pt>
                <c:pt idx="3">
                  <c:v>Public Lighting</c:v>
                </c:pt>
                <c:pt idx="4">
                  <c:v>Industrial</c:v>
                </c:pt>
                <c:pt idx="5">
                  <c:v>Public Water Works</c:v>
                </c:pt>
                <c:pt idx="6">
                  <c:v>Other</c:v>
                </c:pt>
                <c:pt idx="7">
                  <c:v>Traction</c:v>
                </c:pt>
              </c:strCache>
            </c:strRef>
          </c:cat>
          <c:val>
            <c:numRef>
              <c:f>'2019-20'!$S$14:$S$21</c:f>
              <c:numCache>
                <c:formatCode>General</c:formatCode>
                <c:ptCount val="8"/>
                <c:pt idx="0">
                  <c:v>-0.289338015845692</c:v>
                </c:pt>
                <c:pt idx="1">
                  <c:v>1.15981682357461</c:v>
                </c:pt>
                <c:pt idx="2">
                  <c:v>-2.66667823019064</c:v>
                </c:pt>
                <c:pt idx="3">
                  <c:v>-0.18493107104984</c:v>
                </c:pt>
                <c:pt idx="4">
                  <c:v>0.39832556646844</c:v>
                </c:pt>
                <c:pt idx="5">
                  <c:v>-2</c:v>
                </c:pt>
                <c:pt idx="6">
                  <c:v>-0.180088490899966</c:v>
                </c:pt>
                <c:pt idx="7">
                  <c:v>1.02070149338054</c:v>
                </c:pt>
              </c:numCache>
            </c:numRef>
          </c:val>
        </c:ser>
        <c:ser>
          <c:idx val="5"/>
          <c:order val="5"/>
          <c:tx>
            <c:strRef>
              <c:f>'2019-20'!$T$13</c:f>
              <c:strCache>
                <c:ptCount val="1"/>
                <c:pt idx="0">
                  <c:v>2014-15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'2019-20'!$N$14:$N$21</c:f>
              <c:strCache>
                <c:ptCount val="8"/>
                <c:pt idx="0">
                  <c:v>Domestic</c:v>
                </c:pt>
                <c:pt idx="1">
                  <c:v>Commercial</c:v>
                </c:pt>
                <c:pt idx="2">
                  <c:v>Irrigation</c:v>
                </c:pt>
                <c:pt idx="3">
                  <c:v>Public Lighting</c:v>
                </c:pt>
                <c:pt idx="4">
                  <c:v>Industrial</c:v>
                </c:pt>
                <c:pt idx="5">
                  <c:v>Public Water Works</c:v>
                </c:pt>
                <c:pt idx="6">
                  <c:v>Other</c:v>
                </c:pt>
                <c:pt idx="7">
                  <c:v>Traction</c:v>
                </c:pt>
              </c:strCache>
            </c:strRef>
          </c:cat>
          <c:val>
            <c:numRef>
              <c:f>'2019-20'!$T$14:$T$21</c:f>
              <c:numCache>
                <c:formatCode>General</c:formatCode>
                <c:ptCount val="8"/>
                <c:pt idx="0">
                  <c:v>-0.716508482106461</c:v>
                </c:pt>
                <c:pt idx="1">
                  <c:v>0.5</c:v>
                </c:pt>
                <c:pt idx="2">
                  <c:v>-3.03390163472946</c:v>
                </c:pt>
                <c:pt idx="3">
                  <c:v>-0.1</c:v>
                </c:pt>
                <c:pt idx="4">
                  <c:v>0.2</c:v>
                </c:pt>
                <c:pt idx="5">
                  <c:v>-1.97</c:v>
                </c:pt>
                <c:pt idx="6">
                  <c:v>0.0990579237254954</c:v>
                </c:pt>
                <c:pt idx="7">
                  <c:v>1.27048436577047</c:v>
                </c:pt>
              </c:numCache>
            </c:numRef>
          </c:val>
        </c:ser>
        <c:ser>
          <c:idx val="6"/>
          <c:order val="6"/>
          <c:tx>
            <c:strRef>
              <c:f>'2019-20'!$U$13</c:f>
              <c:strCache>
                <c:ptCount val="1"/>
                <c:pt idx="0">
                  <c:v>2013-14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'2019-20'!$N$14:$N$21</c:f>
              <c:strCache>
                <c:ptCount val="8"/>
                <c:pt idx="0">
                  <c:v>Domestic</c:v>
                </c:pt>
                <c:pt idx="1">
                  <c:v>Commercial</c:v>
                </c:pt>
                <c:pt idx="2">
                  <c:v>Irrigation</c:v>
                </c:pt>
                <c:pt idx="3">
                  <c:v>Public Lighting</c:v>
                </c:pt>
                <c:pt idx="4">
                  <c:v>Industrial</c:v>
                </c:pt>
                <c:pt idx="5">
                  <c:v>Public Water Works</c:v>
                </c:pt>
                <c:pt idx="6">
                  <c:v>Other</c:v>
                </c:pt>
                <c:pt idx="7">
                  <c:v>Traction</c:v>
                </c:pt>
              </c:strCache>
            </c:strRef>
          </c:cat>
          <c:val>
            <c:numRef>
              <c:f>'2019-20'!$U$14:$U$21</c:f>
              <c:numCache>
                <c:formatCode>General</c:formatCode>
                <c:ptCount val="8"/>
                <c:pt idx="0">
                  <c:v>-1.08697043994465</c:v>
                </c:pt>
                <c:pt idx="1">
                  <c:v>0.7</c:v>
                </c:pt>
                <c:pt idx="2">
                  <c:v>-4.29380465016522</c:v>
                </c:pt>
                <c:pt idx="3">
                  <c:v>-0.316713790344091</c:v>
                </c:pt>
                <c:pt idx="4">
                  <c:v>3.18141234780494</c:v>
                </c:pt>
                <c:pt idx="5">
                  <c:v>-3.4467826033045</c:v>
                </c:pt>
                <c:pt idx="6">
                  <c:v>0.369057923725496</c:v>
                </c:pt>
                <c:pt idx="7">
                  <c:v>1.54048436577047</c:v>
                </c:pt>
              </c:numCache>
            </c:numRef>
          </c:val>
        </c:ser>
        <c:gapWidth val="182"/>
        <c:overlap val="0"/>
        <c:axId val="58875468"/>
        <c:axId val="61288239"/>
      </c:barChart>
      <c:catAx>
        <c:axId val="588754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lang="en-US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288239"/>
        <c:crosses val="autoZero"/>
        <c:auto val="1"/>
        <c:lblAlgn val="ctr"/>
        <c:lblOffset val="100"/>
        <c:noMultiLvlLbl val="0"/>
      </c:catAx>
      <c:valAx>
        <c:axId val="612882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_);[RED]\(0.00\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875468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Cross-Subsidy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'2019-20'!$F$1</c:f>
              <c:strCache>
                <c:ptCount val="1"/>
                <c:pt idx="0">
                  <c:v>Cross-Subsidy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'2019-20'!$A$2:$A$9</c:f>
              <c:strCache>
                <c:ptCount val="8"/>
                <c:pt idx="0">
                  <c:v>Domestic</c:v>
                </c:pt>
                <c:pt idx="1">
                  <c:v>Commercial</c:v>
                </c:pt>
                <c:pt idx="2">
                  <c:v>Irrigation</c:v>
                </c:pt>
                <c:pt idx="3">
                  <c:v>Public Lighting</c:v>
                </c:pt>
                <c:pt idx="4">
                  <c:v>Industrial</c:v>
                </c:pt>
                <c:pt idx="5">
                  <c:v>Public Water Works</c:v>
                </c:pt>
                <c:pt idx="6">
                  <c:v>Cold Storage</c:v>
                </c:pt>
                <c:pt idx="7">
                  <c:v>Traction</c:v>
                </c:pt>
              </c:strCache>
            </c:strRef>
          </c:cat>
          <c:val>
            <c:numRef>
              <c:f>'2019-20'!$F$2:$F$9</c:f>
              <c:numCache>
                <c:formatCode>General</c:formatCode>
                <c:ptCount val="8"/>
                <c:pt idx="0">
                  <c:v>-1.16918524846555</c:v>
                </c:pt>
                <c:pt idx="1">
                  <c:v>1.45956924891215</c:v>
                </c:pt>
                <c:pt idx="2">
                  <c:v>-3.04872732213474</c:v>
                </c:pt>
                <c:pt idx="3">
                  <c:v>-0.747660101573144</c:v>
                </c:pt>
                <c:pt idx="4">
                  <c:v>1.38547955144002</c:v>
                </c:pt>
                <c:pt idx="5">
                  <c:v>0.705236436037829</c:v>
                </c:pt>
                <c:pt idx="6">
                  <c:v>-0.701469917137025</c:v>
                </c:pt>
                <c:pt idx="7">
                  <c:v>0.591836951470491</c:v>
                </c:pt>
              </c:numCache>
            </c:numRef>
          </c:val>
        </c:ser>
        <c:gapWidth val="219"/>
        <c:overlap val="-27"/>
        <c:axId val="32982004"/>
        <c:axId val="95196499"/>
      </c:barChart>
      <c:catAx>
        <c:axId val="329820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196499"/>
        <c:crosses val="autoZero"/>
        <c:auto val="1"/>
        <c:lblAlgn val="ctr"/>
        <c:lblOffset val="100"/>
        <c:noMultiLvlLbl val="0"/>
      </c:catAx>
      <c:valAx>
        <c:axId val="951964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_);[RED]\(0.00\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98200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WBSEDCL Cross-Subsidy Generated/Required (Rs. Lakh)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'Cross-Subsidy'!$A$8</c:f>
              <c:strCache>
                <c:ptCount val="1"/>
                <c:pt idx="0">
                  <c:v>Cross-Subsidy Generated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'Cross-Subsidy'!$B$1:$F$1</c:f>
              <c:strCache>
                <c:ptCount val="5"/>
                <c:pt idx="0">
                  <c:v>2019-20</c:v>
                </c:pt>
                <c:pt idx="1">
                  <c:v>2018-19</c:v>
                </c:pt>
                <c:pt idx="2">
                  <c:v>2017-18</c:v>
                </c:pt>
                <c:pt idx="3">
                  <c:v>2016-17</c:v>
                </c:pt>
                <c:pt idx="4">
                  <c:v>2015-16</c:v>
                </c:pt>
              </c:strCache>
            </c:strRef>
          </c:cat>
          <c:val>
            <c:numRef>
              <c:f>'Cross-Subsidy'!$B$8:$F$8</c:f>
              <c:numCache>
                <c:formatCode>General</c:formatCode>
                <c:ptCount val="5"/>
                <c:pt idx="0">
                  <c:v>19109.73</c:v>
                </c:pt>
                <c:pt idx="1">
                  <c:v>15430.3737</c:v>
                </c:pt>
                <c:pt idx="2">
                  <c:v>12927.9886</c:v>
                </c:pt>
                <c:pt idx="3">
                  <c:v>13955.3598</c:v>
                </c:pt>
                <c:pt idx="4">
                  <c:v>8003.913</c:v>
                </c:pt>
              </c:numCache>
            </c:numRef>
          </c:val>
        </c:ser>
        <c:ser>
          <c:idx val="1"/>
          <c:order val="1"/>
          <c:tx>
            <c:strRef>
              <c:f>'Cross-Subsidy'!$A$9</c:f>
              <c:strCache>
                <c:ptCount val="1"/>
                <c:pt idx="0">
                  <c:v>Cross-Subsidy Required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'Cross-Subsidy'!$B$1:$F$1</c:f>
              <c:strCache>
                <c:ptCount val="5"/>
                <c:pt idx="0">
                  <c:v>2019-20</c:v>
                </c:pt>
                <c:pt idx="1">
                  <c:v>2018-19</c:v>
                </c:pt>
                <c:pt idx="2">
                  <c:v>2017-18</c:v>
                </c:pt>
                <c:pt idx="3">
                  <c:v>2016-17</c:v>
                </c:pt>
                <c:pt idx="4">
                  <c:v>2015-16</c:v>
                </c:pt>
              </c:strCache>
            </c:strRef>
          </c:cat>
          <c:val>
            <c:numRef>
              <c:f>'Cross-Subsidy'!$B$9:$F$9</c:f>
              <c:numCache>
                <c:formatCode>General</c:formatCode>
                <c:ptCount val="5"/>
                <c:pt idx="0">
                  <c:v>-19068.9742</c:v>
                </c:pt>
                <c:pt idx="1">
                  <c:v>-17515.2382</c:v>
                </c:pt>
                <c:pt idx="2">
                  <c:v>-16190.5522</c:v>
                </c:pt>
                <c:pt idx="3">
                  <c:v>-15339.0288</c:v>
                </c:pt>
                <c:pt idx="4">
                  <c:v>-6817.1137</c:v>
                </c:pt>
              </c:numCache>
            </c:numRef>
          </c:val>
        </c:ser>
        <c:ser>
          <c:idx val="2"/>
          <c:order val="2"/>
          <c:tx>
            <c:strRef>
              <c:f>'Cross-Subsidy'!$A$10</c:f>
              <c:strCache>
                <c:ptCount val="1"/>
                <c:pt idx="0">
                  <c:v>Gap/Surplus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'Cross-Subsidy'!$B$1:$F$1</c:f>
              <c:strCache>
                <c:ptCount val="5"/>
                <c:pt idx="0">
                  <c:v>2019-20</c:v>
                </c:pt>
                <c:pt idx="1">
                  <c:v>2018-19</c:v>
                </c:pt>
                <c:pt idx="2">
                  <c:v>2017-18</c:v>
                </c:pt>
                <c:pt idx="3">
                  <c:v>2016-17</c:v>
                </c:pt>
                <c:pt idx="4">
                  <c:v>2015-16</c:v>
                </c:pt>
              </c:strCache>
            </c:strRef>
          </c:cat>
          <c:val>
            <c:numRef>
              <c:f>'Cross-Subsidy'!$B$10:$F$10</c:f>
              <c:numCache>
                <c:formatCode>General</c:formatCode>
                <c:ptCount val="5"/>
                <c:pt idx="0">
                  <c:v>40.755799999999</c:v>
                </c:pt>
                <c:pt idx="1">
                  <c:v>-2084.8645</c:v>
                </c:pt>
                <c:pt idx="2">
                  <c:v>-3262.5636</c:v>
                </c:pt>
                <c:pt idx="3">
                  <c:v>-1383.669</c:v>
                </c:pt>
                <c:pt idx="4">
                  <c:v>1186.7993</c:v>
                </c:pt>
              </c:numCache>
            </c:numRef>
          </c:val>
        </c:ser>
        <c:gapWidth val="219"/>
        <c:overlap val="-27"/>
        <c:axId val="50939270"/>
        <c:axId val="65333586"/>
      </c:barChart>
      <c:catAx>
        <c:axId val="5093927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333586"/>
        <c:crosses val="autoZero"/>
        <c:auto val="1"/>
        <c:lblAlgn val="ctr"/>
        <c:lblOffset val="100"/>
        <c:noMultiLvlLbl val="0"/>
      </c:catAx>
      <c:valAx>
        <c:axId val="653335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93927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'Cross-Subsidy'!$A$2</c:f>
              <c:strCache>
                <c:ptCount val="1"/>
                <c:pt idx="0">
                  <c:v>Cross-Subsidy Generated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'Cross-Subsidy'!$B$1:$F$1</c:f>
              <c:strCache>
                <c:ptCount val="5"/>
                <c:pt idx="0">
                  <c:v>2019-20</c:v>
                </c:pt>
                <c:pt idx="1">
                  <c:v>2018-19</c:v>
                </c:pt>
                <c:pt idx="2">
                  <c:v>2017-18</c:v>
                </c:pt>
                <c:pt idx="3">
                  <c:v>2016-17</c:v>
                </c:pt>
                <c:pt idx="4">
                  <c:v>2015-16</c:v>
                </c:pt>
              </c:strCache>
            </c:strRef>
          </c:cat>
          <c:val>
            <c:numRef>
              <c:f>'Cross-Subsidy'!$B$2:$F$2</c:f>
              <c:numCache>
                <c:formatCode>General</c:formatCode>
                <c:ptCount val="5"/>
                <c:pt idx="0">
                  <c:v>19109.73</c:v>
                </c:pt>
                <c:pt idx="1">
                  <c:v>15430.3737</c:v>
                </c:pt>
                <c:pt idx="2">
                  <c:v>12927.9886</c:v>
                </c:pt>
                <c:pt idx="3">
                  <c:v>13955.3598</c:v>
                </c:pt>
                <c:pt idx="4">
                  <c:v>8003.913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'Cross-Subsidy'!$A$3</c:f>
              <c:strCache>
                <c:ptCount val="1"/>
                <c:pt idx="0">
                  <c:v>Cross-Subsidy Required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'Cross-Subsidy'!$B$1:$F$1</c:f>
              <c:strCache>
                <c:ptCount val="5"/>
                <c:pt idx="0">
                  <c:v>2019-20</c:v>
                </c:pt>
                <c:pt idx="1">
                  <c:v>2018-19</c:v>
                </c:pt>
                <c:pt idx="2">
                  <c:v>2017-18</c:v>
                </c:pt>
                <c:pt idx="3">
                  <c:v>2016-17</c:v>
                </c:pt>
                <c:pt idx="4">
                  <c:v>2015-16</c:v>
                </c:pt>
              </c:strCache>
            </c:strRef>
          </c:cat>
          <c:val>
            <c:numRef>
              <c:f>'Cross-Subsidy'!$B$3:$F$3</c:f>
              <c:numCache>
                <c:formatCode>General</c:formatCode>
                <c:ptCount val="5"/>
                <c:pt idx="0">
                  <c:v>-19068.9742</c:v>
                </c:pt>
                <c:pt idx="1">
                  <c:v>-17515.2382</c:v>
                </c:pt>
                <c:pt idx="2">
                  <c:v>-16190.5522</c:v>
                </c:pt>
                <c:pt idx="3">
                  <c:v>-15339.0288</c:v>
                </c:pt>
                <c:pt idx="4">
                  <c:v>-6817.1137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'Cross-Subsidy'!$A$4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'Cross-Subsidy'!$B$1:$F$1</c:f>
              <c:strCache>
                <c:ptCount val="5"/>
                <c:pt idx="0">
                  <c:v>2019-20</c:v>
                </c:pt>
                <c:pt idx="1">
                  <c:v>2018-19</c:v>
                </c:pt>
                <c:pt idx="2">
                  <c:v>2017-18</c:v>
                </c:pt>
                <c:pt idx="3">
                  <c:v>2016-17</c:v>
                </c:pt>
                <c:pt idx="4">
                  <c:v>2015-16</c:v>
                </c:pt>
              </c:strCache>
            </c:strRef>
          </c:cat>
          <c:val>
            <c:numRef>
              <c:f>'Cross-Subsidy'!$B$4:$F$4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842849"/>
        <c:axId val="1543415"/>
      </c:lineChart>
      <c:catAx>
        <c:axId val="708428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43415"/>
        <c:crosses val="autoZero"/>
        <c:auto val="1"/>
        <c:lblAlgn val="ctr"/>
        <c:lblOffset val="100"/>
        <c:noMultiLvlLbl val="0"/>
      </c:catAx>
      <c:valAx>
        <c:axId val="15434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84284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42075916792"/>
          <c:y val="0.197650705604046"/>
          <c:w val="0.79101436843234"/>
          <c:h val="0.6493188677706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'Cross-Subsidy'!$A$8</c:f>
              <c:strCache>
                <c:ptCount val="1"/>
                <c:pt idx="0">
                  <c:v>Cross-Subsidy Generated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'Cross-Subsidy'!$B$7:$F$7</c:f>
              <c:strCache>
                <c:ptCount val="5"/>
                <c:pt idx="0">
                  <c:v>2019-20</c:v>
                </c:pt>
                <c:pt idx="1">
                  <c:v>2018-19</c:v>
                </c:pt>
                <c:pt idx="2">
                  <c:v>2017-18</c:v>
                </c:pt>
                <c:pt idx="3">
                  <c:v>2016-17</c:v>
                </c:pt>
                <c:pt idx="4">
                  <c:v>2015-16</c:v>
                </c:pt>
              </c:strCache>
            </c:strRef>
          </c:cat>
          <c:val>
            <c:numRef>
              <c:f>'Cross-Subsidy'!$B$8:$F$8</c:f>
              <c:numCache>
                <c:formatCode>General</c:formatCode>
                <c:ptCount val="5"/>
                <c:pt idx="0">
                  <c:v>19109.73</c:v>
                </c:pt>
                <c:pt idx="1">
                  <c:v>15430.3737</c:v>
                </c:pt>
                <c:pt idx="2">
                  <c:v>12927.9886</c:v>
                </c:pt>
                <c:pt idx="3">
                  <c:v>13955.3598</c:v>
                </c:pt>
                <c:pt idx="4">
                  <c:v>8003.913</c:v>
                </c:pt>
              </c:numCache>
            </c:numRef>
          </c:val>
        </c:ser>
        <c:ser>
          <c:idx val="1"/>
          <c:order val="1"/>
          <c:tx>
            <c:strRef>
              <c:f>'Cross-Subsidy'!$A$9</c:f>
              <c:strCache>
                <c:ptCount val="1"/>
                <c:pt idx="0">
                  <c:v>Cross-Subsidy Required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'Cross-Subsidy'!$B$7:$F$7</c:f>
              <c:strCache>
                <c:ptCount val="5"/>
                <c:pt idx="0">
                  <c:v>2019-20</c:v>
                </c:pt>
                <c:pt idx="1">
                  <c:v>2018-19</c:v>
                </c:pt>
                <c:pt idx="2">
                  <c:v>2017-18</c:v>
                </c:pt>
                <c:pt idx="3">
                  <c:v>2016-17</c:v>
                </c:pt>
                <c:pt idx="4">
                  <c:v>2015-16</c:v>
                </c:pt>
              </c:strCache>
            </c:strRef>
          </c:cat>
          <c:val>
            <c:numRef>
              <c:f>'Cross-Subsidy'!$B$9:$F$9</c:f>
              <c:numCache>
                <c:formatCode>General</c:formatCode>
                <c:ptCount val="5"/>
                <c:pt idx="0">
                  <c:v>-19068.9742</c:v>
                </c:pt>
                <c:pt idx="1">
                  <c:v>-17515.2382</c:v>
                </c:pt>
                <c:pt idx="2">
                  <c:v>-16190.5522</c:v>
                </c:pt>
                <c:pt idx="3">
                  <c:v>-15339.0288</c:v>
                </c:pt>
                <c:pt idx="4">
                  <c:v>-6817.1137</c:v>
                </c:pt>
              </c:numCache>
            </c:numRef>
          </c:val>
        </c:ser>
        <c:gapWidth val="219"/>
        <c:overlap val="-27"/>
        <c:axId val="8361978"/>
        <c:axId val="84489035"/>
      </c:barChart>
      <c:lineChart>
        <c:grouping val="standard"/>
        <c:varyColors val="0"/>
        <c:ser>
          <c:idx val="2"/>
          <c:order val="2"/>
          <c:tx>
            <c:strRef>
              <c:f>'Cross-Subsidy'!$A$10</c:f>
              <c:strCache>
                <c:ptCount val="1"/>
                <c:pt idx="0">
                  <c:v>Gap/Surplus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'Cross-Subsidy'!$B$7:$F$7</c:f>
              <c:strCache>
                <c:ptCount val="5"/>
                <c:pt idx="0">
                  <c:v>2019-20</c:v>
                </c:pt>
                <c:pt idx="1">
                  <c:v>2018-19</c:v>
                </c:pt>
                <c:pt idx="2">
                  <c:v>2017-18</c:v>
                </c:pt>
                <c:pt idx="3">
                  <c:v>2016-17</c:v>
                </c:pt>
                <c:pt idx="4">
                  <c:v>2015-16</c:v>
                </c:pt>
              </c:strCache>
            </c:strRef>
          </c:cat>
          <c:val>
            <c:numRef>
              <c:f>'Cross-Subsidy'!$B$10:$F$10</c:f>
              <c:numCache>
                <c:formatCode>General</c:formatCode>
                <c:ptCount val="5"/>
                <c:pt idx="0">
                  <c:v>40.755799999999</c:v>
                </c:pt>
                <c:pt idx="1">
                  <c:v>-2084.8645</c:v>
                </c:pt>
                <c:pt idx="2">
                  <c:v>-3262.5636</c:v>
                </c:pt>
                <c:pt idx="3">
                  <c:v>-1383.669</c:v>
                </c:pt>
                <c:pt idx="4">
                  <c:v>1186.7993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646584"/>
        <c:axId val="15649144"/>
      </c:lineChart>
      <c:catAx>
        <c:axId val="83619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489035"/>
        <c:crosses val="autoZero"/>
        <c:auto val="1"/>
        <c:lblAlgn val="ctr"/>
        <c:lblOffset val="100"/>
        <c:noMultiLvlLbl val="0"/>
      </c:catAx>
      <c:valAx>
        <c:axId val="844890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61978"/>
        <c:crosses val="autoZero"/>
        <c:crossBetween val="between"/>
      </c:valAx>
      <c:catAx>
        <c:axId val="656465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649144"/>
        <c:auto val="1"/>
        <c:lblAlgn val="ctr"/>
        <c:lblOffset val="100"/>
        <c:noMultiLvlLbl val="0"/>
      </c:catAx>
      <c:valAx>
        <c:axId val="1564914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646584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WBSEDCL Cross Subsidy Surcharge (Rs. / kWh)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CSS!$A$3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CSS!$B$1:$P$2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</c:multiLvlStrCache>
            </c:multiLvlStrRef>
          </c:cat>
          <c:val>
            <c:numRef>
              <c:f>CSS!$B$3:$P$3</c:f>
              <c:numCache>
                <c:formatCode>General</c:formatCode>
                <c:ptCount val="15"/>
                <c:pt idx="6">
                  <c:v>0.230986703757404</c:v>
                </c:pt>
                <c:pt idx="8">
                  <c:v>0.0368434492447847</c:v>
                </c:pt>
                <c:pt idx="10">
                  <c:v>0.223538609111555</c:v>
                </c:pt>
                <c:pt idx="12">
                  <c:v>0.30947589685258</c:v>
                </c:pt>
                <c:pt idx="13">
                  <c:v>0.201591715297172</c:v>
                </c:pt>
                <c:pt idx="14">
                  <c:v>0.441139471137545</c:v>
                </c:pt>
              </c:numCache>
            </c:numRef>
          </c:val>
        </c:ser>
        <c:ser>
          <c:idx val="1"/>
          <c:order val="1"/>
          <c:tx>
            <c:strRef>
              <c:f>CSS!$A$4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CSS!$B$1:$P$2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</c:multiLvlStrCache>
            </c:multiLvlStrRef>
          </c:cat>
          <c:val>
            <c:numRef>
              <c:f>CSS!$B$4:$P$4</c:f>
              <c:numCache>
                <c:formatCode>General</c:formatCode>
                <c:ptCount val="15"/>
                <c:pt idx="5">
                  <c:v>1.04059378733733</c:v>
                </c:pt>
                <c:pt idx="6">
                  <c:v>1.6801415431777</c:v>
                </c:pt>
                <c:pt idx="7">
                  <c:v>2.34364316016216</c:v>
                </c:pt>
                <c:pt idx="8">
                  <c:v>2.58319091600254</c:v>
                </c:pt>
                <c:pt idx="9">
                  <c:v>2.56389925122762</c:v>
                </c:pt>
                <c:pt idx="10">
                  <c:v>2.803447007068</c:v>
                </c:pt>
                <c:pt idx="11">
                  <c:v>2.21088109842385</c:v>
                </c:pt>
                <c:pt idx="12">
                  <c:v>3.02361962525679</c:v>
                </c:pt>
                <c:pt idx="13">
                  <c:v>2.83034621267487</c:v>
                </c:pt>
                <c:pt idx="14">
                  <c:v>3.06989396851524</c:v>
                </c:pt>
              </c:numCache>
            </c:numRef>
          </c:val>
        </c:ser>
        <c:ser>
          <c:idx val="2"/>
          <c:order val="2"/>
          <c:tx>
            <c:strRef>
              <c:f>CSS!$A$5</c:f>
              <c:strCache>
                <c:ptCount val="1"/>
                <c:pt idx="0">
                  <c:v>Irrigation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CSS!$B$1:$P$2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</c:multiLvlStrCache>
            </c:multiLvlStrRef>
          </c:cat>
          <c:val>
            <c:numRef>
              <c:f>CSS!$B$5:$P$5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tx>
            <c:strRef>
              <c:f>CSS!$A$6</c:f>
              <c:strCache>
                <c:ptCount val="1"/>
                <c:pt idx="0">
                  <c:v>Public Lighting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CSS!$B$1:$P$2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</c:multiLvlStrCache>
            </c:multiLvlStrRef>
          </c:cat>
          <c:val>
            <c:numRef>
              <c:f>CSS!$B$6:$P$6</c:f>
              <c:numCache>
                <c:formatCode>General</c:formatCode>
                <c:ptCount val="15"/>
                <c:pt idx="1">
                  <c:v>0.113610929259004</c:v>
                </c:pt>
                <c:pt idx="3">
                  <c:v>1.02594367488569</c:v>
                </c:pt>
                <c:pt idx="4">
                  <c:v>1.66549143072606</c:v>
                </c:pt>
                <c:pt idx="5">
                  <c:v>0.095845892712882</c:v>
                </c:pt>
                <c:pt idx="6">
                  <c:v>0.335393648553254</c:v>
                </c:pt>
                <c:pt idx="7">
                  <c:v>0.224215994347202</c:v>
                </c:pt>
                <c:pt idx="8">
                  <c:v>0.463763750187574</c:v>
                </c:pt>
                <c:pt idx="9">
                  <c:v>0.528722461612952</c:v>
                </c:pt>
                <c:pt idx="10">
                  <c:v>0.768270217453325</c:v>
                </c:pt>
                <c:pt idx="11">
                  <c:v>0.571133443887887</c:v>
                </c:pt>
                <c:pt idx="12">
                  <c:v>1.13011218143607</c:v>
                </c:pt>
                <c:pt idx="13">
                  <c:v>0.623116862189582</c:v>
                </c:pt>
                <c:pt idx="14">
                  <c:v>0.862664618029955</c:v>
                </c:pt>
              </c:numCache>
            </c:numRef>
          </c:val>
        </c:ser>
        <c:ser>
          <c:idx val="4"/>
          <c:order val="4"/>
          <c:tx>
            <c:strRef>
              <c:f>CSS!$A$7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CSS!$B$1:$P$2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</c:multiLvlStrCache>
            </c:multiLvlStrRef>
          </c:cat>
          <c:val>
            <c:numRef>
              <c:f>CSS!$B$7:$P$7</c:f>
              <c:numCache>
                <c:formatCode>General</c:formatCode>
                <c:ptCount val="15"/>
                <c:pt idx="0">
                  <c:v>3.07218931156766</c:v>
                </c:pt>
                <c:pt idx="1">
                  <c:v>3.61173706740804</c:v>
                </c:pt>
                <c:pt idx="4">
                  <c:v>0.128418247146015</c:v>
                </c:pt>
                <c:pt idx="5">
                  <c:v>0.279102530231162</c:v>
                </c:pt>
                <c:pt idx="6">
                  <c:v>0.918650286071535</c:v>
                </c:pt>
                <c:pt idx="7">
                  <c:v>1.68845781692474</c:v>
                </c:pt>
                <c:pt idx="8">
                  <c:v>1.92800557276512</c:v>
                </c:pt>
                <c:pt idx="9">
                  <c:v>1.74017333777412</c:v>
                </c:pt>
                <c:pt idx="10">
                  <c:v>1.97972109361449</c:v>
                </c:pt>
                <c:pt idx="11">
                  <c:v>2.7983662659233</c:v>
                </c:pt>
                <c:pt idx="12">
                  <c:v>3.30453934324883</c:v>
                </c:pt>
                <c:pt idx="13">
                  <c:v>2.75625651520274</c:v>
                </c:pt>
                <c:pt idx="14">
                  <c:v>2.99580427104311</c:v>
                </c:pt>
              </c:numCache>
            </c:numRef>
          </c:val>
        </c:ser>
        <c:ser>
          <c:idx val="5"/>
          <c:order val="5"/>
          <c:tx>
            <c:strRef>
              <c:f>CSS!$A$8</c:f>
              <c:strCache>
                <c:ptCount val="1"/>
                <c:pt idx="0">
                  <c:v>Public Water Works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CSS!$B$1:$P$2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</c:multiLvlStrCache>
            </c:multiLvlStrRef>
          </c:cat>
          <c:val>
            <c:numRef>
              <c:f>CSS!$B$8:$P$8</c:f>
              <c:numCache>
                <c:formatCode>General</c:formatCode>
                <c:ptCount val="15"/>
                <c:pt idx="3">
                  <c:v>1.14854502848884</c:v>
                </c:pt>
                <c:pt idx="4">
                  <c:v>1.78809278432921</c:v>
                </c:pt>
                <c:pt idx="5">
                  <c:v>0.354736118187662</c:v>
                </c:pt>
                <c:pt idx="6">
                  <c:v>0.994283874028034</c:v>
                </c:pt>
                <c:pt idx="11">
                  <c:v>1.8074988720482</c:v>
                </c:pt>
                <c:pt idx="12">
                  <c:v>2.539728624753</c:v>
                </c:pt>
                <c:pt idx="13">
                  <c:v>2.07601339980055</c:v>
                </c:pt>
                <c:pt idx="14">
                  <c:v>2.31556115564092</c:v>
                </c:pt>
              </c:numCache>
            </c:numRef>
          </c:val>
        </c:ser>
        <c:ser>
          <c:idx val="6"/>
          <c:order val="6"/>
          <c:tx>
            <c:strRef>
              <c:f>CSS!$A$9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CSS!$B$1:$P$2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</c:multiLvlStrCache>
            </c:multiLvlStrRef>
          </c:cat>
          <c:val>
            <c:numRef>
              <c:f>CSS!$B$9:$P$9</c:f>
              <c:numCache>
                <c:formatCode>General</c:formatCode>
                <c:ptCount val="15"/>
                <c:pt idx="0">
                  <c:v>0.09834887488222</c:v>
                </c:pt>
                <c:pt idx="1">
                  <c:v>0.799382643328594</c:v>
                </c:pt>
                <c:pt idx="3">
                  <c:v>0.159834887488222</c:v>
                </c:pt>
                <c:pt idx="4">
                  <c:v>0.799382643328594</c:v>
                </c:pt>
                <c:pt idx="5">
                  <c:v>0.060688472862752</c:v>
                </c:pt>
                <c:pt idx="6">
                  <c:v>0.340236228703125</c:v>
                </c:pt>
                <c:pt idx="7">
                  <c:v>0.394542188512072</c:v>
                </c:pt>
                <c:pt idx="8">
                  <c:v>0.634089944352445</c:v>
                </c:pt>
                <c:pt idx="9">
                  <c:v>0.788299055979552</c:v>
                </c:pt>
                <c:pt idx="10">
                  <c:v>1.02784681181992</c:v>
                </c:pt>
                <c:pt idx="11">
                  <c:v>0.142083114931647</c:v>
                </c:pt>
                <c:pt idx="12">
                  <c:v>0.95482164176459</c:v>
                </c:pt>
                <c:pt idx="13">
                  <c:v>0.669307046625692</c:v>
                </c:pt>
                <c:pt idx="14">
                  <c:v>0.908854802466064</c:v>
                </c:pt>
              </c:numCache>
            </c:numRef>
          </c:val>
        </c:ser>
        <c:ser>
          <c:idx val="7"/>
          <c:order val="7"/>
          <c:tx>
            <c:strRef>
              <c:f>CSS!$A$10</c:f>
              <c:strCache>
                <c:ptCount val="1"/>
                <c:pt idx="0">
                  <c:v>Traction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multiLvlStrRef>
              <c:f>CSS!$B$1:$P$2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</c:multiLvlStrCache>
            </c:multiLvlStrRef>
          </c:cat>
          <c:val>
            <c:numRef>
              <c:f>CSS!$B$10:$P$10</c:f>
              <c:numCache>
                <c:formatCode>General</c:formatCode>
                <c:ptCount val="15"/>
                <c:pt idx="0">
                  <c:v>1.03126132953319</c:v>
                </c:pt>
                <c:pt idx="1">
                  <c:v>1.97080908537356</c:v>
                </c:pt>
                <c:pt idx="2">
                  <c:v>2.9</c:v>
                </c:pt>
                <c:pt idx="3">
                  <c:v>1.33126132953319</c:v>
                </c:pt>
                <c:pt idx="4">
                  <c:v>1.97080908537356</c:v>
                </c:pt>
                <c:pt idx="5">
                  <c:v>0.90147845714326</c:v>
                </c:pt>
                <c:pt idx="6">
                  <c:v>1.54102621298363</c:v>
                </c:pt>
                <c:pt idx="7">
                  <c:v>1.83462483685705</c:v>
                </c:pt>
                <c:pt idx="8">
                  <c:v>2.07417259269743</c:v>
                </c:pt>
                <c:pt idx="9">
                  <c:v>2.12939052654269</c:v>
                </c:pt>
                <c:pt idx="10">
                  <c:v>2.36893828238306</c:v>
                </c:pt>
                <c:pt idx="11">
                  <c:v>2.69741472623704</c:v>
                </c:pt>
                <c:pt idx="12">
                  <c:v>3.20358780356257</c:v>
                </c:pt>
                <c:pt idx="13">
                  <c:v>3.00787400368931</c:v>
                </c:pt>
                <c:pt idx="14">
                  <c:v>3.01226959742972</c:v>
                </c:pt>
              </c:numCache>
            </c:numRef>
          </c:val>
        </c:ser>
        <c:gapWidth val="500"/>
        <c:overlap val="54"/>
        <c:axId val="55890504"/>
        <c:axId val="73838018"/>
      </c:barChart>
      <c:catAx>
        <c:axId val="5589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838018"/>
        <c:crosses val="autoZero"/>
        <c:auto val="1"/>
        <c:lblAlgn val="ctr"/>
        <c:lblOffset val="100"/>
        <c:noMultiLvlLbl val="0"/>
      </c:catAx>
      <c:valAx>
        <c:axId val="738380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89050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L&amp;MV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WBSEDCL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Sheet1!$B$1:$D$1</c:f>
              <c:strCache>
                <c:ptCount val="3"/>
                <c:pt idx="0">
                  <c:v>CSS OAR</c:v>
                </c:pt>
                <c:pt idx="1">
                  <c:v>CSS TP 2006</c:v>
                </c:pt>
                <c:pt idx="2">
                  <c:v>CSS TP 2016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2.9</c:v>
                </c:pt>
                <c:pt idx="1">
                  <c:v>3.6</c:v>
                </c:pt>
                <c:pt idx="2">
                  <c:v>3.54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DPL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Sheet1!$B$1:$D$1</c:f>
              <c:strCache>
                <c:ptCount val="3"/>
                <c:pt idx="0">
                  <c:v>CSS OAR</c:v>
                </c:pt>
                <c:pt idx="1">
                  <c:v>CSS TP 2006</c:v>
                </c:pt>
                <c:pt idx="2">
                  <c:v>CSS TP 2016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1.86</c:v>
                </c:pt>
                <c:pt idx="1">
                  <c:v>3.57</c:v>
                </c:pt>
                <c:pt idx="2">
                  <c:v>3.56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CESC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Sheet1!$B$1:$D$1</c:f>
              <c:strCache>
                <c:ptCount val="3"/>
                <c:pt idx="0">
                  <c:v>CSS OAR</c:v>
                </c:pt>
                <c:pt idx="1">
                  <c:v>CSS TP 2006</c:v>
                </c:pt>
                <c:pt idx="2">
                  <c:v>CSS TP 2016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3.54</c:v>
                </c:pt>
                <c:pt idx="1">
                  <c:v>2.28</c:v>
                </c:pt>
                <c:pt idx="2">
                  <c:v>2.21</c:v>
                </c:pt>
              </c:numCache>
            </c:numRef>
          </c:val>
        </c:ser>
        <c:gapWidth val="219"/>
        <c:overlap val="-27"/>
        <c:axId val="95190229"/>
        <c:axId val="31644078"/>
      </c:barChart>
      <c:catAx>
        <c:axId val="951902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644078"/>
        <c:crosses val="autoZero"/>
        <c:auto val="1"/>
        <c:lblAlgn val="ctr"/>
        <c:lblOffset val="100"/>
        <c:noMultiLvlLbl val="0"/>
      </c:catAx>
      <c:valAx>
        <c:axId val="316440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19022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CSS (OAR)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Sheet2!$A$2:$A$5</c:f>
              <c:numCache>
                <c:formatCode>General</c:formatCode>
                <c:ptCount val="4"/>
                <c:pt idx="0">
                  <c:v>1.86708860759494</c:v>
                </c:pt>
                <c:pt idx="1">
                  <c:v>1.92391304347826</c:v>
                </c:pt>
                <c:pt idx="2">
                  <c:v>1.84375</c:v>
                </c:pt>
                <c:pt idx="3">
                  <c:v>3.08333333333333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CSS TP 2016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Sheet2!$B$2:$B$5</c:f>
              <c:numCache>
                <c:formatCode>General</c:formatCode>
                <c:ptCount val="4"/>
                <c:pt idx="0">
                  <c:v>3.56691139240506</c:v>
                </c:pt>
                <c:pt idx="1">
                  <c:v>2.55608695652174</c:v>
                </c:pt>
                <c:pt idx="2">
                  <c:v>1.68225</c:v>
                </c:pt>
                <c:pt idx="3">
                  <c:v>0.751666666666666</c:v>
                </c:pt>
              </c:numCache>
            </c:numRef>
          </c:val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CSS TP 2006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Sheet2!$C$2:$C$5</c:f>
              <c:numCache>
                <c:formatCode>General</c:formatCode>
                <c:ptCount val="4"/>
                <c:pt idx="0">
                  <c:v>3.57196</c:v>
                </c:pt>
                <c:pt idx="1">
                  <c:v>2.5684</c:v>
                </c:pt>
                <c:pt idx="2">
                  <c:v>1.6852</c:v>
                </c:pt>
                <c:pt idx="3">
                  <c:v>0.7566</c:v>
                </c:pt>
              </c:numCache>
            </c:numRef>
          </c:val>
        </c:ser>
        <c:axId val="79491901"/>
        <c:axId val="70527218"/>
      </c:radarChart>
      <c:catAx>
        <c:axId val="7949190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527218"/>
        <c:crosses val="autoZero"/>
        <c:auto val="1"/>
        <c:lblAlgn val="ctr"/>
        <c:lblOffset val="100"/>
        <c:noMultiLvlLbl val="0"/>
      </c:catAx>
      <c:valAx>
        <c:axId val="705272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491901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Revenue (Rs. Lakh)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'2015-16'!$C$1</c:f>
              <c:strCache>
                <c:ptCount val="1"/>
                <c:pt idx="0">
                  <c:v>Revenue (Rs. Lakh)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55e9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7"/>
            <c:spPr>
              <a:solidFill>
                <a:srgbClr val="9e480e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'2015-16'!$A$2:$A$9</c:f>
              <c:strCache>
                <c:ptCount val="8"/>
                <c:pt idx="0">
                  <c:v>Domestic</c:v>
                </c:pt>
                <c:pt idx="1">
                  <c:v>Commercial</c:v>
                </c:pt>
                <c:pt idx="2">
                  <c:v>Irrigation</c:v>
                </c:pt>
                <c:pt idx="3">
                  <c:v>Other Licensee</c:v>
                </c:pt>
                <c:pt idx="4">
                  <c:v>Industrial</c:v>
                </c:pt>
                <c:pt idx="5">
                  <c:v>Swap Out</c:v>
                </c:pt>
                <c:pt idx="6">
                  <c:v>Others</c:v>
                </c:pt>
                <c:pt idx="7">
                  <c:v>Railway Traction</c:v>
                </c:pt>
              </c:strCache>
            </c:strRef>
          </c:cat>
          <c:val>
            <c:numRef>
              <c:f>'2015-16'!$C$2:$C$9</c:f>
              <c:numCache>
                <c:formatCode>General</c:formatCode>
                <c:ptCount val="8"/>
                <c:pt idx="0">
                  <c:v>587418</c:v>
                </c:pt>
                <c:pt idx="1">
                  <c:v>273121</c:v>
                </c:pt>
                <c:pt idx="2">
                  <c:v>61962</c:v>
                </c:pt>
                <c:pt idx="3">
                  <c:v>15430</c:v>
                </c:pt>
                <c:pt idx="4">
                  <c:v>481991</c:v>
                </c:pt>
                <c:pt idx="5">
                  <c:v>32170</c:v>
                </c:pt>
                <c:pt idx="6">
                  <c:v>24796</c:v>
                </c:pt>
                <c:pt idx="7">
                  <c:v>82314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402991275446614"/>
          <c:y val="0.8334550766983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EHV Consumer - CSS 2013 (Rs. /kWh)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56527103726248"/>
          <c:y val="0.192571829011913"/>
          <c:w val="0.897507608785062"/>
          <c:h val="0.5868255080588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WBSEDCL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Sheet3!$B$1:$D$1</c:f>
              <c:strCache>
                <c:ptCount val="3"/>
                <c:pt idx="0">
                  <c:v>CSS OAR</c:v>
                </c:pt>
                <c:pt idx="1">
                  <c:v>CSS TP 2006</c:v>
                </c:pt>
                <c:pt idx="2">
                  <c:v>CSS TP 2016</c:v>
                </c:pt>
              </c:strCache>
            </c:strRef>
          </c:cat>
          <c:val>
            <c:numRef>
              <c:f>Sheet3!$B$2:$D$2</c:f>
              <c:numCache>
                <c:formatCode>General</c:formatCode>
                <c:ptCount val="3"/>
                <c:pt idx="0">
                  <c:v>2.9</c:v>
                </c:pt>
                <c:pt idx="1">
                  <c:v>1.97</c:v>
                </c:pt>
                <c:pt idx="2">
                  <c:v>1.73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DPL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Sheet3!$B$1:$D$1</c:f>
              <c:strCache>
                <c:ptCount val="3"/>
                <c:pt idx="0">
                  <c:v>CSS OAR</c:v>
                </c:pt>
                <c:pt idx="1">
                  <c:v>CSS TP 2006</c:v>
                </c:pt>
                <c:pt idx="2">
                  <c:v>CSS TP 2016</c:v>
                </c:pt>
              </c:strCache>
            </c:strRef>
          </c:cat>
          <c:val>
            <c:numRef>
              <c:f>Sheet3!$B$3:$D$3</c:f>
              <c:numCache>
                <c:formatCode>General</c:formatCode>
                <c:ptCount val="3"/>
                <c:pt idx="0">
                  <c:v>1.84</c:v>
                </c:pt>
                <c:pt idx="1">
                  <c:v>1.6852</c:v>
                </c:pt>
                <c:pt idx="2">
                  <c:v>1.6822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CESC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Sheet3!$B$1:$D$1</c:f>
              <c:strCache>
                <c:ptCount val="3"/>
                <c:pt idx="0">
                  <c:v>CSS OAR</c:v>
                </c:pt>
                <c:pt idx="1">
                  <c:v>CSS TP 2006</c:v>
                </c:pt>
                <c:pt idx="2">
                  <c:v>CSS TP 2016</c:v>
                </c:pt>
              </c:strCache>
            </c:strRef>
          </c:cat>
          <c:val>
            <c:numRef>
              <c:f>Sheet3!$B$4:$D$4</c:f>
              <c:numCache>
                <c:formatCode>General</c:formatCode>
                <c:ptCount val="3"/>
                <c:pt idx="0">
                  <c:v>3.08</c:v>
                </c:pt>
                <c:pt idx="1">
                  <c:v>0.7566</c:v>
                </c:pt>
                <c:pt idx="2">
                  <c:v>0.751</c:v>
                </c:pt>
              </c:numCache>
            </c:numRef>
          </c:val>
        </c:ser>
        <c:gapWidth val="219"/>
        <c:overlap val="-27"/>
        <c:axId val="55189416"/>
        <c:axId val="4320791"/>
      </c:barChart>
      <c:catAx>
        <c:axId val="5518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20791"/>
        <c:crosses val="autoZero"/>
        <c:auto val="1"/>
        <c:lblAlgn val="ctr"/>
        <c:lblOffset val="100"/>
        <c:noMultiLvlLbl val="0"/>
      </c:catAx>
      <c:valAx>
        <c:axId val="43207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18941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Sheet3!$B$6</c:f>
              <c:strCache>
                <c:ptCount val="1"/>
                <c:pt idx="0">
                  <c:v>CSS (OAR)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Sheet3!$B$7:$B$10</c:f>
              <c:numCache>
                <c:formatCode>General</c:formatCode>
                <c:ptCount val="4"/>
                <c:pt idx="0">
                  <c:v>1.86708860759494</c:v>
                </c:pt>
                <c:pt idx="1">
                  <c:v>1.92391304347826</c:v>
                </c:pt>
                <c:pt idx="2">
                  <c:v>1.84375</c:v>
                </c:pt>
                <c:pt idx="3">
                  <c:v>3.08333333333333</c:v>
                </c:pt>
              </c:numCache>
            </c:numRef>
          </c:val>
        </c:ser>
        <c:ser>
          <c:idx val="1"/>
          <c:order val="1"/>
          <c:tx>
            <c:strRef>
              <c:f>Sheet3!$C$6</c:f>
              <c:strCache>
                <c:ptCount val="1"/>
                <c:pt idx="0">
                  <c:v>CSS TP 2016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Sheet3!$C$7:$C$10</c:f>
              <c:numCache>
                <c:formatCode>General</c:formatCode>
                <c:ptCount val="4"/>
                <c:pt idx="0">
                  <c:v>3.56691139240506</c:v>
                </c:pt>
                <c:pt idx="1">
                  <c:v>2.55608695652174</c:v>
                </c:pt>
                <c:pt idx="2">
                  <c:v>1.68225</c:v>
                </c:pt>
                <c:pt idx="3">
                  <c:v>0.751666666666666</c:v>
                </c:pt>
              </c:numCache>
            </c:numRef>
          </c:val>
        </c:ser>
        <c:gapWidth val="219"/>
        <c:overlap val="-27"/>
        <c:axId val="38833770"/>
        <c:axId val="59863639"/>
      </c:barChart>
      <c:lineChart>
        <c:grouping val="standard"/>
        <c:varyColors val="0"/>
        <c:ser>
          <c:idx val="2"/>
          <c:order val="2"/>
          <c:tx>
            <c:strRef>
              <c:f>Sheet3!$D$6</c:f>
              <c:strCache>
                <c:ptCount val="1"/>
                <c:pt idx="0">
                  <c:v>CSS TP 2006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Sheet3!$D$7:$D$10</c:f>
              <c:numCache>
                <c:formatCode>General</c:formatCode>
                <c:ptCount val="4"/>
                <c:pt idx="0">
                  <c:v>3.57196</c:v>
                </c:pt>
                <c:pt idx="1">
                  <c:v>2.5684</c:v>
                </c:pt>
                <c:pt idx="2">
                  <c:v>1.6852</c:v>
                </c:pt>
                <c:pt idx="3">
                  <c:v>0.7566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833770"/>
        <c:axId val="59863639"/>
      </c:lineChart>
      <c:catAx>
        <c:axId val="388337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863639"/>
        <c:crosses val="autoZero"/>
        <c:auto val="1"/>
        <c:lblAlgn val="ctr"/>
        <c:lblOffset val="100"/>
        <c:noMultiLvlLbl val="0"/>
      </c:catAx>
      <c:valAx>
        <c:axId val="59863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83377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'2015-16'!$A$2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'2015-16'!$K$1:$L$1</c:f>
              <c:strCache>
                <c:ptCount val="2"/>
                <c:pt idx="0">
                  <c:v>Weighted Average PP Cost(Rs./unit)</c:v>
                </c:pt>
                <c:pt idx="1">
                  <c:v>Proposed Tariff(Rs./kWh)</c:v>
                </c:pt>
              </c:strCache>
            </c:strRef>
          </c:cat>
          <c:val>
            <c:numRef>
              <c:f>'2015-16'!$K$2:$L$2</c:f>
              <c:numCache>
                <c:formatCode>General</c:formatCode>
                <c:ptCount val="2"/>
                <c:pt idx="0">
                  <c:v>4.73747325354464</c:v>
                </c:pt>
                <c:pt idx="1">
                  <c:v>6.44066198415431</c:v>
                </c:pt>
              </c:numCache>
            </c:numRef>
          </c:val>
        </c:ser>
        <c:ser>
          <c:idx val="1"/>
          <c:order val="1"/>
          <c:tx>
            <c:strRef>
              <c:f>'2015-16'!$A$3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'2015-16'!$K$1:$L$1</c:f>
              <c:strCache>
                <c:ptCount val="2"/>
                <c:pt idx="0">
                  <c:v>Weighted Average PP Cost(Rs./unit)</c:v>
                </c:pt>
                <c:pt idx="1">
                  <c:v>Proposed Tariff(Rs./kWh)</c:v>
                </c:pt>
              </c:strCache>
            </c:strRef>
          </c:cat>
          <c:val>
            <c:numRef>
              <c:f>'2015-16'!$K$3:$L$3</c:f>
              <c:numCache>
                <c:formatCode>General</c:formatCode>
                <c:ptCount val="2"/>
                <c:pt idx="0">
                  <c:v>4.73747325354464</c:v>
                </c:pt>
                <c:pt idx="1">
                  <c:v>7.88981682357461</c:v>
                </c:pt>
              </c:numCache>
            </c:numRef>
          </c:val>
        </c:ser>
        <c:ser>
          <c:idx val="2"/>
          <c:order val="2"/>
          <c:tx>
            <c:strRef>
              <c:f>'2015-16'!$A$4</c:f>
              <c:strCache>
                <c:ptCount val="1"/>
                <c:pt idx="0">
                  <c:v>Irrigation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'2015-16'!$K$1:$L$1</c:f>
              <c:strCache>
                <c:ptCount val="2"/>
                <c:pt idx="0">
                  <c:v>Weighted Average PP Cost(Rs./unit)</c:v>
                </c:pt>
                <c:pt idx="1">
                  <c:v>Proposed Tariff(Rs./kWh)</c:v>
                </c:pt>
              </c:strCache>
            </c:strRef>
          </c:cat>
          <c:val>
            <c:numRef>
              <c:f>'2015-16'!$K$4:$L$4</c:f>
              <c:numCache>
                <c:formatCode>General</c:formatCode>
                <c:ptCount val="2"/>
                <c:pt idx="0">
                  <c:v>4.73747325354464</c:v>
                </c:pt>
                <c:pt idx="1">
                  <c:v>4.06332176980937</c:v>
                </c:pt>
              </c:numCache>
            </c:numRef>
          </c:val>
        </c:ser>
        <c:ser>
          <c:idx val="3"/>
          <c:order val="3"/>
          <c:tx>
            <c:strRef>
              <c:f>'2015-16'!$A$5</c:f>
              <c:strCache>
                <c:ptCount val="1"/>
                <c:pt idx="0">
                  <c:v>Other Licensee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'2015-16'!$K$1:$L$1</c:f>
              <c:strCache>
                <c:ptCount val="2"/>
                <c:pt idx="0">
                  <c:v>Weighted Average PP Cost(Rs./unit)</c:v>
                </c:pt>
                <c:pt idx="1">
                  <c:v>Proposed Tariff(Rs./kWh)</c:v>
                </c:pt>
              </c:strCache>
            </c:strRef>
          </c:cat>
          <c:val>
            <c:numRef>
              <c:f>'2015-16'!$K$5:$L$5</c:f>
              <c:numCache>
                <c:formatCode>General</c:formatCode>
                <c:ptCount val="2"/>
                <c:pt idx="0">
                  <c:v>4.73747325354464</c:v>
                </c:pt>
                <c:pt idx="1">
                  <c:v>6.54506892895016</c:v>
                </c:pt>
              </c:numCache>
            </c:numRef>
          </c:val>
        </c:ser>
        <c:ser>
          <c:idx val="4"/>
          <c:order val="4"/>
          <c:tx>
            <c:strRef>
              <c:f>'2015-16'!$A$6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'2015-16'!$K$1:$L$1</c:f>
              <c:strCache>
                <c:ptCount val="2"/>
                <c:pt idx="0">
                  <c:v>Weighted Average PP Cost(Rs./unit)</c:v>
                </c:pt>
                <c:pt idx="1">
                  <c:v>Proposed Tariff(Rs./kWh)</c:v>
                </c:pt>
              </c:strCache>
            </c:strRef>
          </c:cat>
          <c:val>
            <c:numRef>
              <c:f>'2015-16'!$K$6:$L$6</c:f>
              <c:numCache>
                <c:formatCode>General</c:formatCode>
                <c:ptCount val="2"/>
                <c:pt idx="0">
                  <c:v>4.73747325354464</c:v>
                </c:pt>
                <c:pt idx="1">
                  <c:v>7.12832556646844</c:v>
                </c:pt>
              </c:numCache>
            </c:numRef>
          </c:val>
        </c:ser>
        <c:ser>
          <c:idx val="5"/>
          <c:order val="5"/>
          <c:tx>
            <c:strRef>
              <c:f>'2015-16'!$A$7</c:f>
              <c:strCache>
                <c:ptCount val="1"/>
                <c:pt idx="0">
                  <c:v>Swap Out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'2015-16'!$K$1:$L$1</c:f>
              <c:strCache>
                <c:ptCount val="2"/>
                <c:pt idx="0">
                  <c:v>Weighted Average PP Cost(Rs./unit)</c:v>
                </c:pt>
                <c:pt idx="1">
                  <c:v>Proposed Tariff(Rs./kWh)</c:v>
                </c:pt>
              </c:strCache>
            </c:strRef>
          </c:cat>
          <c:val>
            <c:numRef>
              <c:f>'2015-16'!$K$7:$L$7</c:f>
              <c:numCache>
                <c:formatCode>General</c:formatCode>
                <c:ptCount val="2"/>
                <c:pt idx="0">
                  <c:v>4.73747325354464</c:v>
                </c:pt>
                <c:pt idx="1">
                  <c:v>7.20395915442494</c:v>
                </c:pt>
              </c:numCache>
            </c:numRef>
          </c:val>
        </c:ser>
        <c:ser>
          <c:idx val="6"/>
          <c:order val="6"/>
          <c:tx>
            <c:strRef>
              <c:f>'2015-16'!$A$8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'2015-16'!$K$1:$L$1</c:f>
              <c:strCache>
                <c:ptCount val="2"/>
                <c:pt idx="0">
                  <c:v>Weighted Average PP Cost(Rs./unit)</c:v>
                </c:pt>
                <c:pt idx="1">
                  <c:v>Proposed Tariff(Rs./kWh)</c:v>
                </c:pt>
              </c:strCache>
            </c:strRef>
          </c:cat>
          <c:val>
            <c:numRef>
              <c:f>'2015-16'!$K$8:$L$8</c:f>
              <c:numCache>
                <c:formatCode>General</c:formatCode>
                <c:ptCount val="2"/>
                <c:pt idx="0">
                  <c:v>4.73747325354464</c:v>
                </c:pt>
                <c:pt idx="1">
                  <c:v>6.54991150910004</c:v>
                </c:pt>
              </c:numCache>
            </c:numRef>
          </c:val>
        </c:ser>
        <c:ser>
          <c:idx val="7"/>
          <c:order val="7"/>
          <c:tx>
            <c:strRef>
              <c:f>'2015-16'!$A$9</c:f>
              <c:strCache>
                <c:ptCount val="1"/>
                <c:pt idx="0">
                  <c:v>Railway Traction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'2015-16'!$K$1:$L$1</c:f>
              <c:strCache>
                <c:ptCount val="2"/>
                <c:pt idx="0">
                  <c:v>Weighted Average PP Cost(Rs./unit)</c:v>
                </c:pt>
                <c:pt idx="1">
                  <c:v>Proposed Tariff(Rs./kWh)</c:v>
                </c:pt>
              </c:strCache>
            </c:strRef>
          </c:cat>
          <c:val>
            <c:numRef>
              <c:f>'2015-16'!$K$9:$L$9</c:f>
              <c:numCache>
                <c:formatCode>General</c:formatCode>
                <c:ptCount val="2"/>
                <c:pt idx="0">
                  <c:v>4.73747325354464</c:v>
                </c:pt>
                <c:pt idx="1">
                  <c:v>7.75070149338054</c:v>
                </c:pt>
              </c:numCache>
            </c:numRef>
          </c:val>
        </c:ser>
        <c:gapWidth val="219"/>
        <c:overlap val="-27"/>
        <c:axId val="87757916"/>
        <c:axId val="13539610"/>
      </c:barChart>
      <c:catAx>
        <c:axId val="877579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539610"/>
        <c:crosses val="autoZero"/>
        <c:auto val="1"/>
        <c:lblAlgn val="ctr"/>
        <c:lblOffset val="100"/>
        <c:noMultiLvlLbl val="0"/>
      </c:catAx>
      <c:valAx>
        <c:axId val="135396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_ 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75791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'2015-16'!$A$2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'2015-16'!$P$1:$Q$1</c:f>
              <c:strCache>
                <c:ptCount val="2"/>
                <c:pt idx="0">
                  <c:v>CSS(Rs./unit) TP 2016</c:v>
                </c:pt>
                <c:pt idx="1">
                  <c:v>CSS (Rs./unit) TP 2005</c:v>
                </c:pt>
              </c:strCache>
            </c:strRef>
          </c:cat>
          <c:val>
            <c:numRef>
              <c:f>'2015-16'!$P$2:$Q$2</c:f>
              <c:numCache>
                <c:formatCode>General</c:formatCode>
                <c:ptCount val="2"/>
                <c:pt idx="0">
                  <c:v>-0.00856105208296931</c:v>
                </c:pt>
                <c:pt idx="1">
                  <c:v>0.230986703757403</c:v>
                </c:pt>
              </c:numCache>
            </c:numRef>
          </c:val>
        </c:ser>
        <c:ser>
          <c:idx val="1"/>
          <c:order val="1"/>
          <c:tx>
            <c:strRef>
              <c:f>'2015-16'!$A$3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'2015-16'!$P$1:$Q$1</c:f>
              <c:strCache>
                <c:ptCount val="2"/>
                <c:pt idx="0">
                  <c:v>CSS(Rs./unit) TP 2016</c:v>
                </c:pt>
                <c:pt idx="1">
                  <c:v>CSS (Rs./unit) TP 2005</c:v>
                </c:pt>
              </c:strCache>
            </c:strRef>
          </c:cat>
          <c:val>
            <c:numRef>
              <c:f>'2015-16'!$P$3:$Q$3</c:f>
              <c:numCache>
                <c:formatCode>General</c:formatCode>
                <c:ptCount val="2"/>
                <c:pt idx="0">
                  <c:v>1.44059378733733</c:v>
                </c:pt>
                <c:pt idx="1">
                  <c:v>1.68014154317771</c:v>
                </c:pt>
              </c:numCache>
            </c:numRef>
          </c:val>
        </c:ser>
        <c:ser>
          <c:idx val="2"/>
          <c:order val="2"/>
          <c:tx>
            <c:strRef>
              <c:f>'2015-16'!$A$4</c:f>
              <c:strCache>
                <c:ptCount val="1"/>
                <c:pt idx="0">
                  <c:v>Irrigation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'2015-16'!$P$1:$Q$1</c:f>
              <c:strCache>
                <c:ptCount val="2"/>
                <c:pt idx="0">
                  <c:v>CSS(Rs./unit) TP 2016</c:v>
                </c:pt>
                <c:pt idx="1">
                  <c:v>CSS (Rs./unit) TP 2005</c:v>
                </c:pt>
              </c:strCache>
            </c:strRef>
          </c:cat>
          <c:val>
            <c:numRef>
              <c:f>'2015-16'!$P$4:$Q$4</c:f>
              <c:numCache>
                <c:formatCode>General</c:formatCode>
                <c:ptCount val="2"/>
                <c:pt idx="0">
                  <c:v>-2.38590126642791</c:v>
                </c:pt>
                <c:pt idx="1">
                  <c:v>-2.14635351058754</c:v>
                </c:pt>
              </c:numCache>
            </c:numRef>
          </c:val>
        </c:ser>
        <c:ser>
          <c:idx val="3"/>
          <c:order val="3"/>
          <c:tx>
            <c:strRef>
              <c:f>'2015-16'!$A$5</c:f>
              <c:strCache>
                <c:ptCount val="1"/>
                <c:pt idx="0">
                  <c:v>Other Licensee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'2015-16'!$P$1:$Q$1</c:f>
              <c:strCache>
                <c:ptCount val="2"/>
                <c:pt idx="0">
                  <c:v>CSS(Rs./unit) TP 2016</c:v>
                </c:pt>
                <c:pt idx="1">
                  <c:v>CSS (Rs./unit) TP 2005</c:v>
                </c:pt>
              </c:strCache>
            </c:strRef>
          </c:cat>
          <c:val>
            <c:numRef>
              <c:f>'2015-16'!$P$5:$Q$5</c:f>
              <c:numCache>
                <c:formatCode>General</c:formatCode>
                <c:ptCount val="2"/>
                <c:pt idx="0">
                  <c:v>0.095845892712882</c:v>
                </c:pt>
                <c:pt idx="1">
                  <c:v>0.335393648553254</c:v>
                </c:pt>
              </c:numCache>
            </c:numRef>
          </c:val>
        </c:ser>
        <c:ser>
          <c:idx val="4"/>
          <c:order val="4"/>
          <c:tx>
            <c:strRef>
              <c:f>'2015-16'!$A$6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'2015-16'!$P$1:$Q$1</c:f>
              <c:strCache>
                <c:ptCount val="2"/>
                <c:pt idx="0">
                  <c:v>CSS(Rs./unit) TP 2016</c:v>
                </c:pt>
                <c:pt idx="1">
                  <c:v>CSS (Rs./unit) TP 2005</c:v>
                </c:pt>
              </c:strCache>
            </c:strRef>
          </c:cat>
          <c:val>
            <c:numRef>
              <c:f>'2015-16'!$P$6:$Q$6</c:f>
              <c:numCache>
                <c:formatCode>General</c:formatCode>
                <c:ptCount val="2"/>
                <c:pt idx="0">
                  <c:v>0.679102530231162</c:v>
                </c:pt>
                <c:pt idx="1">
                  <c:v>0.918650286071535</c:v>
                </c:pt>
              </c:numCache>
            </c:numRef>
          </c:val>
        </c:ser>
        <c:ser>
          <c:idx val="5"/>
          <c:order val="5"/>
          <c:tx>
            <c:strRef>
              <c:f>'2015-16'!$A$7</c:f>
              <c:strCache>
                <c:ptCount val="1"/>
                <c:pt idx="0">
                  <c:v>Swap Out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'2015-16'!$P$1:$Q$1</c:f>
              <c:strCache>
                <c:ptCount val="2"/>
                <c:pt idx="0">
                  <c:v>CSS(Rs./unit) TP 2016</c:v>
                </c:pt>
                <c:pt idx="1">
                  <c:v>CSS (Rs./unit) TP 2005</c:v>
                </c:pt>
              </c:strCache>
            </c:strRef>
          </c:cat>
          <c:val>
            <c:numRef>
              <c:f>'2015-16'!$P$7:$Q$7</c:f>
              <c:numCache>
                <c:formatCode>General</c:formatCode>
                <c:ptCount val="2"/>
                <c:pt idx="0">
                  <c:v>0.75473611818766</c:v>
                </c:pt>
                <c:pt idx="1">
                  <c:v>0.994283874028032</c:v>
                </c:pt>
              </c:numCache>
            </c:numRef>
          </c:val>
        </c:ser>
        <c:ser>
          <c:idx val="6"/>
          <c:order val="6"/>
          <c:tx>
            <c:strRef>
              <c:f>'2015-16'!$A$8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'2015-16'!$P$1:$Q$1</c:f>
              <c:strCache>
                <c:ptCount val="2"/>
                <c:pt idx="0">
                  <c:v>CSS(Rs./unit) TP 2016</c:v>
                </c:pt>
                <c:pt idx="1">
                  <c:v>CSS (Rs./unit) TP 2005</c:v>
                </c:pt>
              </c:strCache>
            </c:strRef>
          </c:cat>
          <c:val>
            <c:numRef>
              <c:f>'2015-16'!$P$8:$Q$8</c:f>
              <c:numCache>
                <c:formatCode>General</c:formatCode>
                <c:ptCount val="2"/>
                <c:pt idx="0">
                  <c:v>0.100688472862757</c:v>
                </c:pt>
                <c:pt idx="1">
                  <c:v>0.340236228703129</c:v>
                </c:pt>
              </c:numCache>
            </c:numRef>
          </c:val>
        </c:ser>
        <c:ser>
          <c:idx val="7"/>
          <c:order val="7"/>
          <c:tx>
            <c:strRef>
              <c:f>'2015-16'!$A$9</c:f>
              <c:strCache>
                <c:ptCount val="1"/>
                <c:pt idx="0">
                  <c:v>Railway Traction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'2015-16'!$P$1:$Q$1</c:f>
              <c:strCache>
                <c:ptCount val="2"/>
                <c:pt idx="0">
                  <c:v>CSS(Rs./unit) TP 2016</c:v>
                </c:pt>
                <c:pt idx="1">
                  <c:v>CSS (Rs./unit) TP 2005</c:v>
                </c:pt>
              </c:strCache>
            </c:strRef>
          </c:cat>
          <c:val>
            <c:numRef>
              <c:f>'2015-16'!$P$9:$Q$9</c:f>
              <c:numCache>
                <c:formatCode>General</c:formatCode>
                <c:ptCount val="2"/>
                <c:pt idx="0">
                  <c:v>1.30147845714326</c:v>
                </c:pt>
                <c:pt idx="1">
                  <c:v>1.54102621298363</c:v>
                </c:pt>
              </c:numCache>
            </c:numRef>
          </c:val>
        </c:ser>
        <c:gapWidth val="219"/>
        <c:overlap val="-27"/>
        <c:axId val="16621000"/>
        <c:axId val="67046522"/>
      </c:barChart>
      <c:catAx>
        <c:axId val="1662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046522"/>
        <c:crosses val="autoZero"/>
        <c:auto val="1"/>
        <c:lblAlgn val="ctr"/>
        <c:lblOffset val="100"/>
        <c:noMultiLvlLbl val="0"/>
      </c:catAx>
      <c:valAx>
        <c:axId val="670465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_ 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62100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Cross-Subsidy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42176563558"/>
          <c:y val="0.226370551718108"/>
          <c:w val="0.866222623617069"/>
          <c:h val="0.6493835796100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'2015-16'!$F$1</c:f>
              <c:strCache>
                <c:ptCount val="1"/>
                <c:pt idx="0">
                  <c:v>Cross-Subsidy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'2015-16'!$A$2:$A$9</c:f>
              <c:strCache>
                <c:ptCount val="8"/>
                <c:pt idx="0">
                  <c:v>Domestic</c:v>
                </c:pt>
                <c:pt idx="1">
                  <c:v>Commercial</c:v>
                </c:pt>
                <c:pt idx="2">
                  <c:v>Irrigation</c:v>
                </c:pt>
                <c:pt idx="3">
                  <c:v>Other Licensee</c:v>
                </c:pt>
                <c:pt idx="4">
                  <c:v>Industrial</c:v>
                </c:pt>
                <c:pt idx="5">
                  <c:v>Swap Out</c:v>
                </c:pt>
                <c:pt idx="6">
                  <c:v>Others</c:v>
                </c:pt>
                <c:pt idx="7">
                  <c:v>Railway Traction</c:v>
                </c:pt>
              </c:strCache>
            </c:strRef>
          </c:cat>
          <c:val>
            <c:numRef>
              <c:f>'2015-16'!$F$2:$F$9</c:f>
              <c:numCache>
                <c:formatCode>General</c:formatCode>
                <c:ptCount val="8"/>
                <c:pt idx="0">
                  <c:v>-0.289338015845692</c:v>
                </c:pt>
                <c:pt idx="1">
                  <c:v>1.15981682357461</c:v>
                </c:pt>
                <c:pt idx="2">
                  <c:v>-2.66667823019064</c:v>
                </c:pt>
                <c:pt idx="3">
                  <c:v>-0.18493107104984</c:v>
                </c:pt>
                <c:pt idx="4">
                  <c:v>0.39832556646844</c:v>
                </c:pt>
                <c:pt idx="5">
                  <c:v>0.473959154424938</c:v>
                </c:pt>
                <c:pt idx="6">
                  <c:v>-0.180088490899966</c:v>
                </c:pt>
                <c:pt idx="7">
                  <c:v>1.02070149338054</c:v>
                </c:pt>
              </c:numCache>
            </c:numRef>
          </c:val>
        </c:ser>
        <c:gapWidth val="219"/>
        <c:overlap val="-27"/>
        <c:axId val="26575309"/>
        <c:axId val="15389975"/>
      </c:barChart>
      <c:catAx>
        <c:axId val="265753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389975"/>
        <c:crosses val="autoZero"/>
        <c:auto val="1"/>
        <c:lblAlgn val="ctr"/>
        <c:lblOffset val="100"/>
        <c:noMultiLvlLbl val="0"/>
      </c:catAx>
      <c:valAx>
        <c:axId val="153899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_);[RED]\(0.00\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57530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'2015-16'!$B$1</c:f>
              <c:strCache>
                <c:ptCount val="1"/>
                <c:pt idx="0">
                  <c:v>MU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55e9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7"/>
            <c:spPr>
              <a:solidFill>
                <a:srgbClr val="9e480e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'2015-16'!$A$2:$A$9</c:f>
              <c:strCache>
                <c:ptCount val="8"/>
                <c:pt idx="0">
                  <c:v>Domestic</c:v>
                </c:pt>
                <c:pt idx="1">
                  <c:v>Commercial</c:v>
                </c:pt>
                <c:pt idx="2">
                  <c:v>Irrigation</c:v>
                </c:pt>
                <c:pt idx="3">
                  <c:v>Other Licensee</c:v>
                </c:pt>
                <c:pt idx="4">
                  <c:v>Industrial</c:v>
                </c:pt>
                <c:pt idx="5">
                  <c:v>Swap Out</c:v>
                </c:pt>
                <c:pt idx="6">
                  <c:v>Others</c:v>
                </c:pt>
                <c:pt idx="7">
                  <c:v>Railway Traction</c:v>
                </c:pt>
              </c:strCache>
            </c:strRef>
          </c:cat>
          <c:val>
            <c:numRef>
              <c:f>'2015-16'!$B$2:$B$9</c:f>
              <c:numCache>
                <c:formatCode>General</c:formatCode>
                <c:ptCount val="8"/>
                <c:pt idx="0">
                  <c:v>9120.46</c:v>
                </c:pt>
                <c:pt idx="1">
                  <c:v>3461.69</c:v>
                </c:pt>
                <c:pt idx="2">
                  <c:v>1524.91</c:v>
                </c:pt>
                <c:pt idx="3">
                  <c:v>235.75</c:v>
                </c:pt>
                <c:pt idx="4">
                  <c:v>6761.63</c:v>
                </c:pt>
                <c:pt idx="5">
                  <c:v>446.56</c:v>
                </c:pt>
                <c:pt idx="6">
                  <c:v>378.57</c:v>
                </c:pt>
                <c:pt idx="7">
                  <c:v>1062.02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'2016-17'!$P$1</c:f>
              <c:strCache>
                <c:ptCount val="1"/>
                <c:pt idx="0">
                  <c:v>CSS(Rs./unit) TP 2016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'2016-17'!$P$2:$P$9</c:f>
              <c:numCache>
                <c:formatCode>General</c:formatCode>
                <c:ptCount val="8"/>
                <c:pt idx="0">
                  <c:v>-0.202704306595584</c:v>
                </c:pt>
                <c:pt idx="1">
                  <c:v>2.34364316016216</c:v>
                </c:pt>
                <c:pt idx="2">
                  <c:v>-2.29956554499183</c:v>
                </c:pt>
                <c:pt idx="3">
                  <c:v>0.224215994347202</c:v>
                </c:pt>
                <c:pt idx="4">
                  <c:v>1.68845781692475</c:v>
                </c:pt>
                <c:pt idx="5">
                  <c:v>-2.94213083765572</c:v>
                </c:pt>
                <c:pt idx="6">
                  <c:v>0.394542188512074</c:v>
                </c:pt>
                <c:pt idx="7">
                  <c:v>1.83462483685705</c:v>
                </c:pt>
              </c:numCache>
            </c:numRef>
          </c:val>
        </c:ser>
        <c:ser>
          <c:idx val="1"/>
          <c:order val="1"/>
          <c:tx>
            <c:strRef>
              <c:f>'2016-17'!$Q$1</c:f>
              <c:strCache>
                <c:ptCount val="1"/>
                <c:pt idx="0">
                  <c:v>CSS (Rs./unit) TP 2005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'2016-17'!$Q$2:$Q$9</c:f>
              <c:numCache>
                <c:formatCode>General</c:formatCode>
                <c:ptCount val="8"/>
                <c:pt idx="0">
                  <c:v>0.0368434492447882</c:v>
                </c:pt>
                <c:pt idx="1">
                  <c:v>2.58319091600254</c:v>
                </c:pt>
                <c:pt idx="2">
                  <c:v>-2.06001778915146</c:v>
                </c:pt>
                <c:pt idx="3">
                  <c:v>0.463763750187574</c:v>
                </c:pt>
                <c:pt idx="4">
                  <c:v>1.92800557276512</c:v>
                </c:pt>
                <c:pt idx="5">
                  <c:v>-2.70258308181535</c:v>
                </c:pt>
                <c:pt idx="6">
                  <c:v>0.634089944352446</c:v>
                </c:pt>
                <c:pt idx="7">
                  <c:v>2.07417259269742</c:v>
                </c:pt>
              </c:numCache>
            </c:numRef>
          </c:val>
        </c:ser>
        <c:ser>
          <c:idx val="2"/>
          <c:order val="2"/>
          <c:tx>
            <c:strRef>
              <c:f>'2016-17'!$R$1</c:f>
              <c:strCache>
                <c:ptCount val="1"/>
                <c:pt idx="0">
                  <c:v>CSS (OAR)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'2016-17'!$R$2:$R$9</c:f>
              <c:numCache>
                <c:formatCode>General</c:formatCode>
                <c:ptCount val="8"/>
                <c:pt idx="0">
                  <c:v>5.92925313334748</c:v>
                </c:pt>
                <c:pt idx="1">
                  <c:v>5.92925313334748</c:v>
                </c:pt>
                <c:pt idx="2">
                  <c:v>5.92925313334748</c:v>
                </c:pt>
                <c:pt idx="3">
                  <c:v>5.92925313334748</c:v>
                </c:pt>
                <c:pt idx="4">
                  <c:v>5.92925313334748</c:v>
                </c:pt>
                <c:pt idx="5">
                  <c:v>5.92925313334748</c:v>
                </c:pt>
                <c:pt idx="6">
                  <c:v>5.92925313334748</c:v>
                </c:pt>
                <c:pt idx="7">
                  <c:v>5.92925313334748</c:v>
                </c:pt>
              </c:numCache>
            </c:numRef>
          </c:val>
        </c:ser>
        <c:gapWidth val="219"/>
        <c:overlap val="-27"/>
        <c:axId val="23520331"/>
        <c:axId val="26616559"/>
      </c:barChart>
      <c:catAx>
        <c:axId val="235203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616559"/>
        <c:crosses val="autoZero"/>
        <c:auto val="1"/>
        <c:lblAlgn val="ctr"/>
        <c:lblOffset val="100"/>
        <c:noMultiLvlLbl val="0"/>
      </c:catAx>
      <c:valAx>
        <c:axId val="266165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_ 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520331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Cross-Subsidy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'2016-17'!$F$1</c:f>
              <c:strCache>
                <c:ptCount val="1"/>
                <c:pt idx="0">
                  <c:v>Cross-Subsidy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'2016-17'!$A$2:$A$9</c:f>
              <c:strCache>
                <c:ptCount val="8"/>
                <c:pt idx="0">
                  <c:v>Domestic</c:v>
                </c:pt>
                <c:pt idx="1">
                  <c:v>Commercial</c:v>
                </c:pt>
                <c:pt idx="2">
                  <c:v>Irrigation</c:v>
                </c:pt>
                <c:pt idx="3">
                  <c:v>Other Licensee</c:v>
                </c:pt>
                <c:pt idx="4">
                  <c:v>Industrial</c:v>
                </c:pt>
                <c:pt idx="5">
                  <c:v>Swap Out</c:v>
                </c:pt>
                <c:pt idx="6">
                  <c:v>Others</c:v>
                </c:pt>
                <c:pt idx="7">
                  <c:v>Railway Traction</c:v>
                </c:pt>
              </c:strCache>
            </c:strRef>
          </c:cat>
          <c:val>
            <c:numRef>
              <c:f>'2016-17'!$F$2:$F$9</c:f>
              <c:numCache>
                <c:formatCode>General</c:formatCode>
                <c:ptCount val="8"/>
                <c:pt idx="0">
                  <c:v>-0.933481270358306</c:v>
                </c:pt>
                <c:pt idx="1">
                  <c:v>1.61286619639944</c:v>
                </c:pt>
                <c:pt idx="2">
                  <c:v>-3.03034250875455</c:v>
                </c:pt>
                <c:pt idx="3">
                  <c:v>-0.50656096941552</c:v>
                </c:pt>
                <c:pt idx="4">
                  <c:v>0.957680853162024</c:v>
                </c:pt>
                <c:pt idx="5">
                  <c:v>-3.67290780141844</c:v>
                </c:pt>
                <c:pt idx="6">
                  <c:v>-0.336234775250648</c:v>
                </c:pt>
                <c:pt idx="7">
                  <c:v>1.10384787309433</c:v>
                </c:pt>
              </c:numCache>
            </c:numRef>
          </c:val>
        </c:ser>
        <c:gapWidth val="219"/>
        <c:overlap val="-27"/>
        <c:axId val="87122707"/>
        <c:axId val="19321258"/>
      </c:barChart>
      <c:catAx>
        <c:axId val="871227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321258"/>
        <c:crosses val="autoZero"/>
        <c:auto val="1"/>
        <c:lblAlgn val="ctr"/>
        <c:lblOffset val="100"/>
        <c:noMultiLvlLbl val="0"/>
      </c:catAx>
      <c:valAx>
        <c:axId val="193212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_);[RED]\(0.00\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12270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'2018-19'!$D$1</c:f>
              <c:strCache>
                <c:ptCount val="1"/>
                <c:pt idx="0">
                  <c:v>Tariff Payable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'2018-19'!$D$2:$D$9</c:f>
              <c:numCache>
                <c:formatCode>General</c:formatCode>
                <c:ptCount val="8"/>
                <c:pt idx="0">
                  <c:v>6.42718777176039</c:v>
                </c:pt>
                <c:pt idx="1">
                  <c:v>9.1413315001646</c:v>
                </c:pt>
                <c:pt idx="2">
                  <c:v>4.68674738543763</c:v>
                </c:pt>
                <c:pt idx="3">
                  <c:v>6.97524428387848</c:v>
                </c:pt>
                <c:pt idx="4">
                  <c:v>8.53830743341121</c:v>
                </c:pt>
                <c:pt idx="5">
                  <c:v>8.38486072719541</c:v>
                </c:pt>
                <c:pt idx="6">
                  <c:v>7.0725335166724</c:v>
                </c:pt>
                <c:pt idx="7">
                  <c:v>8.43735589372495</c:v>
                </c:pt>
              </c:numCache>
            </c:numRef>
          </c:val>
        </c:ser>
        <c:ser>
          <c:idx val="1"/>
          <c:order val="1"/>
          <c:tx>
            <c:strRef>
              <c:f>'2018-19'!$E$1</c:f>
              <c:strCache>
                <c:ptCount val="1"/>
                <c:pt idx="0">
                  <c:v>ACOS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'2018-19'!$E$2:$E$9</c:f>
              <c:numCache>
                <c:formatCode>General</c:formatCode>
                <c:ptCount val="8"/>
                <c:pt idx="0">
                  <c:v>7.59</c:v>
                </c:pt>
                <c:pt idx="1">
                  <c:v>7.59</c:v>
                </c:pt>
                <c:pt idx="2">
                  <c:v>7.59</c:v>
                </c:pt>
                <c:pt idx="3">
                  <c:v>7.59</c:v>
                </c:pt>
                <c:pt idx="4">
                  <c:v>7.59</c:v>
                </c:pt>
                <c:pt idx="5">
                  <c:v>7.59</c:v>
                </c:pt>
                <c:pt idx="6">
                  <c:v>7.59</c:v>
                </c:pt>
                <c:pt idx="7">
                  <c:v>7.59</c:v>
                </c:pt>
              </c:numCache>
            </c:numRef>
          </c:val>
        </c:ser>
        <c:gapWidth val="219"/>
        <c:overlap val="-27"/>
        <c:axId val="92659629"/>
        <c:axId val="30607540"/>
      </c:barChart>
      <c:catAx>
        <c:axId val="926596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607540"/>
        <c:crosses val="autoZero"/>
        <c:auto val="1"/>
        <c:lblAlgn val="ctr"/>
        <c:lblOffset val="100"/>
        <c:noMultiLvlLbl val="0"/>
      </c:catAx>
      <c:valAx>
        <c:axId val="306075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_);[RED]\(0.00\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65962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848880</xdr:colOff>
      <xdr:row>12</xdr:row>
      <xdr:rowOff>114480</xdr:rowOff>
    </xdr:from>
    <xdr:to>
      <xdr:col>8</xdr:col>
      <xdr:colOff>294120</xdr:colOff>
      <xdr:row>34</xdr:row>
      <xdr:rowOff>117360</xdr:rowOff>
    </xdr:to>
    <xdr:graphicFrame>
      <xdr:nvGraphicFramePr>
        <xdr:cNvPr id="0" name="Chart 1"/>
        <xdr:cNvGraphicFramePr/>
      </xdr:nvGraphicFramePr>
      <xdr:xfrm>
        <a:off x="848880" y="3094920"/>
        <a:ext cx="5456520" cy="385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461520</xdr:colOff>
      <xdr:row>12</xdr:row>
      <xdr:rowOff>170280</xdr:rowOff>
    </xdr:from>
    <xdr:to>
      <xdr:col>16</xdr:col>
      <xdr:colOff>502920</xdr:colOff>
      <xdr:row>34</xdr:row>
      <xdr:rowOff>109080</xdr:rowOff>
    </xdr:to>
    <xdr:graphicFrame>
      <xdr:nvGraphicFramePr>
        <xdr:cNvPr id="1" name="Chart 2"/>
        <xdr:cNvGraphicFramePr/>
      </xdr:nvGraphicFramePr>
      <xdr:xfrm>
        <a:off x="6472800" y="3150720"/>
        <a:ext cx="5430600" cy="379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304200</xdr:colOff>
      <xdr:row>0</xdr:row>
      <xdr:rowOff>77400</xdr:rowOff>
    </xdr:from>
    <xdr:to>
      <xdr:col>26</xdr:col>
      <xdr:colOff>585720</xdr:colOff>
      <xdr:row>15</xdr:row>
      <xdr:rowOff>171720</xdr:rowOff>
    </xdr:to>
    <xdr:graphicFrame>
      <xdr:nvGraphicFramePr>
        <xdr:cNvPr id="2" name="Chart 3"/>
        <xdr:cNvGraphicFramePr/>
      </xdr:nvGraphicFramePr>
      <xdr:xfrm>
        <a:off x="12974760" y="77400"/>
        <a:ext cx="5361480" cy="360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314280</xdr:colOff>
      <xdr:row>16</xdr:row>
      <xdr:rowOff>159480</xdr:rowOff>
    </xdr:from>
    <xdr:to>
      <xdr:col>27</xdr:col>
      <xdr:colOff>511920</xdr:colOff>
      <xdr:row>37</xdr:row>
      <xdr:rowOff>98640</xdr:rowOff>
    </xdr:to>
    <xdr:graphicFrame>
      <xdr:nvGraphicFramePr>
        <xdr:cNvPr id="3" name="Chart 4"/>
        <xdr:cNvGraphicFramePr/>
      </xdr:nvGraphicFramePr>
      <xdr:xfrm>
        <a:off x="12984840" y="3841200"/>
        <a:ext cx="5912640" cy="361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553680</xdr:colOff>
      <xdr:row>31</xdr:row>
      <xdr:rowOff>40680</xdr:rowOff>
    </xdr:from>
    <xdr:to>
      <xdr:col>16</xdr:col>
      <xdr:colOff>262440</xdr:colOff>
      <xdr:row>54</xdr:row>
      <xdr:rowOff>126720</xdr:rowOff>
    </xdr:to>
    <xdr:graphicFrame>
      <xdr:nvGraphicFramePr>
        <xdr:cNvPr id="4" name="Chart 5"/>
        <xdr:cNvGraphicFramePr/>
      </xdr:nvGraphicFramePr>
      <xdr:xfrm>
        <a:off x="5285520" y="6351120"/>
        <a:ext cx="6377400" cy="411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505440</xdr:colOff>
      <xdr:row>0</xdr:row>
      <xdr:rowOff>162000</xdr:rowOff>
    </xdr:from>
    <xdr:to>
      <xdr:col>14</xdr:col>
      <xdr:colOff>436680</xdr:colOff>
      <xdr:row>14</xdr:row>
      <xdr:rowOff>100800</xdr:rowOff>
    </xdr:to>
    <xdr:graphicFrame>
      <xdr:nvGraphicFramePr>
        <xdr:cNvPr id="19" name="Chart 1"/>
        <xdr:cNvGraphicFramePr/>
      </xdr:nvGraphicFramePr>
      <xdr:xfrm>
        <a:off x="6074280" y="162000"/>
        <a:ext cx="4376160" cy="256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19080</xdr:colOff>
      <xdr:row>18</xdr:row>
      <xdr:rowOff>87120</xdr:rowOff>
    </xdr:from>
    <xdr:to>
      <xdr:col>7</xdr:col>
      <xdr:colOff>23040</xdr:colOff>
      <xdr:row>34</xdr:row>
      <xdr:rowOff>25920</xdr:rowOff>
    </xdr:to>
    <xdr:graphicFrame>
      <xdr:nvGraphicFramePr>
        <xdr:cNvPr id="20" name="Chart 2"/>
        <xdr:cNvGraphicFramePr/>
      </xdr:nvGraphicFramePr>
      <xdr:xfrm>
        <a:off x="1266120" y="3417480"/>
        <a:ext cx="4325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23</xdr:row>
      <xdr:rowOff>0</xdr:rowOff>
    </xdr:from>
    <xdr:to>
      <xdr:col>11</xdr:col>
      <xdr:colOff>84600</xdr:colOff>
      <xdr:row>45</xdr:row>
      <xdr:rowOff>2880</xdr:rowOff>
    </xdr:to>
    <xdr:graphicFrame>
      <xdr:nvGraphicFramePr>
        <xdr:cNvPr id="5" name="Chart 1"/>
        <xdr:cNvGraphicFramePr/>
      </xdr:nvGraphicFramePr>
      <xdr:xfrm>
        <a:off x="2570760" y="5084280"/>
        <a:ext cx="5483520" cy="385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424080</xdr:colOff>
      <xdr:row>16</xdr:row>
      <xdr:rowOff>123120</xdr:rowOff>
    </xdr:from>
    <xdr:to>
      <xdr:col>22</xdr:col>
      <xdr:colOff>355320</xdr:colOff>
      <xdr:row>32</xdr:row>
      <xdr:rowOff>61920</xdr:rowOff>
    </xdr:to>
    <xdr:graphicFrame>
      <xdr:nvGraphicFramePr>
        <xdr:cNvPr id="6" name="Chart 2"/>
        <xdr:cNvGraphicFramePr/>
      </xdr:nvGraphicFramePr>
      <xdr:xfrm>
        <a:off x="11189520" y="3980520"/>
        <a:ext cx="4376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480240</xdr:colOff>
      <xdr:row>7</xdr:row>
      <xdr:rowOff>3960</xdr:rowOff>
    </xdr:from>
    <xdr:to>
      <xdr:col>14</xdr:col>
      <xdr:colOff>77760</xdr:colOff>
      <xdr:row>21</xdr:row>
      <xdr:rowOff>117360</xdr:rowOff>
    </xdr:to>
    <xdr:graphicFrame>
      <xdr:nvGraphicFramePr>
        <xdr:cNvPr id="7" name="Chart 3"/>
        <xdr:cNvGraphicFramePr/>
      </xdr:nvGraphicFramePr>
      <xdr:xfrm>
        <a:off x="5847120" y="2108160"/>
        <a:ext cx="4361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460440</xdr:colOff>
      <xdr:row>15</xdr:row>
      <xdr:rowOff>30600</xdr:rowOff>
    </xdr:from>
    <xdr:to>
      <xdr:col>15</xdr:col>
      <xdr:colOff>68400</xdr:colOff>
      <xdr:row>30</xdr:row>
      <xdr:rowOff>144720</xdr:rowOff>
    </xdr:to>
    <xdr:graphicFrame>
      <xdr:nvGraphicFramePr>
        <xdr:cNvPr id="8" name="Chart 1"/>
        <xdr:cNvGraphicFramePr/>
      </xdr:nvGraphicFramePr>
      <xdr:xfrm>
        <a:off x="7222320" y="3712680"/>
        <a:ext cx="43621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321840</xdr:colOff>
      <xdr:row>19</xdr:row>
      <xdr:rowOff>95400</xdr:rowOff>
    </xdr:from>
    <xdr:to>
      <xdr:col>5</xdr:col>
      <xdr:colOff>173520</xdr:colOff>
      <xdr:row>35</xdr:row>
      <xdr:rowOff>34200</xdr:rowOff>
    </xdr:to>
    <xdr:graphicFrame>
      <xdr:nvGraphicFramePr>
        <xdr:cNvPr id="9" name="Chart 2"/>
        <xdr:cNvGraphicFramePr/>
      </xdr:nvGraphicFramePr>
      <xdr:xfrm>
        <a:off x="321840" y="4478760"/>
        <a:ext cx="4372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10800</xdr:colOff>
      <xdr:row>15</xdr:row>
      <xdr:rowOff>12240</xdr:rowOff>
    </xdr:from>
    <xdr:to>
      <xdr:col>13</xdr:col>
      <xdr:colOff>465120</xdr:colOff>
      <xdr:row>30</xdr:row>
      <xdr:rowOff>126360</xdr:rowOff>
    </xdr:to>
    <xdr:graphicFrame>
      <xdr:nvGraphicFramePr>
        <xdr:cNvPr id="10" name="Chart 1"/>
        <xdr:cNvGraphicFramePr/>
      </xdr:nvGraphicFramePr>
      <xdr:xfrm>
        <a:off x="5377680" y="3694320"/>
        <a:ext cx="4397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114480</xdr:colOff>
      <xdr:row>11</xdr:row>
      <xdr:rowOff>159480</xdr:rowOff>
    </xdr:from>
    <xdr:to>
      <xdr:col>7</xdr:col>
      <xdr:colOff>107280</xdr:colOff>
      <xdr:row>49</xdr:row>
      <xdr:rowOff>169920</xdr:rowOff>
    </xdr:to>
    <xdr:graphicFrame>
      <xdr:nvGraphicFramePr>
        <xdr:cNvPr id="11" name="Chart 1"/>
        <xdr:cNvGraphicFramePr/>
      </xdr:nvGraphicFramePr>
      <xdr:xfrm>
        <a:off x="1388880" y="2613600"/>
        <a:ext cx="5059440" cy="667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45000</xdr:colOff>
      <xdr:row>11</xdr:row>
      <xdr:rowOff>105480</xdr:rowOff>
    </xdr:from>
    <xdr:to>
      <xdr:col>15</xdr:col>
      <xdr:colOff>471960</xdr:colOff>
      <xdr:row>33</xdr:row>
      <xdr:rowOff>25920</xdr:rowOff>
    </xdr:to>
    <xdr:graphicFrame>
      <xdr:nvGraphicFramePr>
        <xdr:cNvPr id="12" name="Chart 2"/>
        <xdr:cNvGraphicFramePr/>
      </xdr:nvGraphicFramePr>
      <xdr:xfrm>
        <a:off x="7276680" y="2559600"/>
        <a:ext cx="6041880" cy="377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972360</xdr:colOff>
      <xdr:row>14</xdr:row>
      <xdr:rowOff>12240</xdr:rowOff>
    </xdr:from>
    <xdr:to>
      <xdr:col>6</xdr:col>
      <xdr:colOff>317880</xdr:colOff>
      <xdr:row>35</xdr:row>
      <xdr:rowOff>144720</xdr:rowOff>
    </xdr:to>
    <xdr:graphicFrame>
      <xdr:nvGraphicFramePr>
        <xdr:cNvPr id="13" name="Chart 1"/>
        <xdr:cNvGraphicFramePr/>
      </xdr:nvGraphicFramePr>
      <xdr:xfrm>
        <a:off x="972360" y="2465640"/>
        <a:ext cx="5622840" cy="381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228600</xdr:colOff>
      <xdr:row>3</xdr:row>
      <xdr:rowOff>142920</xdr:rowOff>
    </xdr:from>
    <xdr:to>
      <xdr:col>14</xdr:col>
      <xdr:colOff>159840</xdr:colOff>
      <xdr:row>19</xdr:row>
      <xdr:rowOff>81720</xdr:rowOff>
    </xdr:to>
    <xdr:graphicFrame>
      <xdr:nvGraphicFramePr>
        <xdr:cNvPr id="14" name="Chart 2"/>
        <xdr:cNvGraphicFramePr/>
      </xdr:nvGraphicFramePr>
      <xdr:xfrm>
        <a:off x="7140960" y="668520"/>
        <a:ext cx="43761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339120</xdr:colOff>
      <xdr:row>23</xdr:row>
      <xdr:rowOff>12600</xdr:rowOff>
    </xdr:from>
    <xdr:to>
      <xdr:col>18</xdr:col>
      <xdr:colOff>68400</xdr:colOff>
      <xdr:row>48</xdr:row>
      <xdr:rowOff>43920</xdr:rowOff>
    </xdr:to>
    <xdr:graphicFrame>
      <xdr:nvGraphicFramePr>
        <xdr:cNvPr id="15" name="Chart 3"/>
        <xdr:cNvGraphicFramePr/>
      </xdr:nvGraphicFramePr>
      <xdr:xfrm>
        <a:off x="7251480" y="4043520"/>
        <a:ext cx="6714360" cy="441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447120</xdr:colOff>
      <xdr:row>12</xdr:row>
      <xdr:rowOff>23040</xdr:rowOff>
    </xdr:from>
    <xdr:to>
      <xdr:col>18</xdr:col>
      <xdr:colOff>312840</xdr:colOff>
      <xdr:row>43</xdr:row>
      <xdr:rowOff>14400</xdr:rowOff>
    </xdr:to>
    <xdr:graphicFrame>
      <xdr:nvGraphicFramePr>
        <xdr:cNvPr id="16" name="Chart 1"/>
        <xdr:cNvGraphicFramePr/>
      </xdr:nvGraphicFramePr>
      <xdr:xfrm>
        <a:off x="447120" y="2477160"/>
        <a:ext cx="15274440" cy="54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10800</xdr:colOff>
      <xdr:row>0</xdr:row>
      <xdr:rowOff>41400</xdr:rowOff>
    </xdr:from>
    <xdr:to>
      <xdr:col>11</xdr:col>
      <xdr:colOff>604800</xdr:colOff>
      <xdr:row>15</xdr:row>
      <xdr:rowOff>155520</xdr:rowOff>
    </xdr:to>
    <xdr:graphicFrame>
      <xdr:nvGraphicFramePr>
        <xdr:cNvPr id="17" name="Chart 1"/>
        <xdr:cNvGraphicFramePr/>
      </xdr:nvGraphicFramePr>
      <xdr:xfrm>
        <a:off x="3185640" y="41400"/>
        <a:ext cx="4403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116280</xdr:colOff>
      <xdr:row>11</xdr:row>
      <xdr:rowOff>13320</xdr:rowOff>
    </xdr:from>
    <xdr:to>
      <xdr:col>17</xdr:col>
      <xdr:colOff>20160</xdr:colOff>
      <xdr:row>31</xdr:row>
      <xdr:rowOff>24480</xdr:rowOff>
    </xdr:to>
    <xdr:graphicFrame>
      <xdr:nvGraphicFramePr>
        <xdr:cNvPr id="18" name="Chart 1"/>
        <xdr:cNvGraphicFramePr/>
      </xdr:nvGraphicFramePr>
      <xdr:xfrm>
        <a:off x="5831280" y="2116800"/>
        <a:ext cx="4983840" cy="351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ColWidth="9.01171875" defaultRowHeight="13.8" zeroHeight="false" outlineLevelRow="0" outlineLevelCol="0"/>
  <cols>
    <col collapsed="false" customWidth="true" hidden="false" outlineLevel="0" max="1" min="1" style="0" width="18.06"/>
    <col collapsed="false" customWidth="true" hidden="false" outlineLevel="0" max="2" min="2" style="0" width="9.38"/>
    <col collapsed="false" customWidth="true" hidden="false" outlineLevel="0" max="4" min="4" style="0" width="12.63"/>
    <col collapsed="false" customWidth="true" hidden="false" outlineLevel="0" max="8" min="8" style="0" width="9.13"/>
    <col collapsed="false" customWidth="true" hidden="false" outlineLevel="0" max="10" min="9" style="0" width="9.38"/>
    <col collapsed="false" customWidth="true" hidden="false" outlineLevel="0" max="14" min="14" style="0" width="12.63"/>
  </cols>
  <sheetData>
    <row r="1" s="3" customFormat="true" ht="82.9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</row>
    <row r="2" customFormat="false" ht="13.8" hidden="false" customHeight="false" outlineLevel="0" collapsed="false">
      <c r="A2" s="4" t="s">
        <v>17</v>
      </c>
      <c r="B2" s="5" t="n">
        <v>9120.46</v>
      </c>
      <c r="C2" s="5" t="n">
        <v>587418</v>
      </c>
      <c r="D2" s="6" t="n">
        <f aca="false">C2/B2/10</f>
        <v>6.44066198415431</v>
      </c>
      <c r="E2" s="5" t="n">
        <v>6.73</v>
      </c>
      <c r="F2" s="6" t="n">
        <f aca="false">D2-E2</f>
        <v>-0.289338015845692</v>
      </c>
      <c r="G2" s="6" t="n">
        <f aca="false">IF(F2&gt;0,F2*B2,0)</f>
        <v>0</v>
      </c>
      <c r="H2" s="6" t="n">
        <f aca="false">IF(F2&lt;0,F2*B2,0)</f>
        <v>-2638.8958</v>
      </c>
      <c r="I2" s="6" t="n">
        <v>42529</v>
      </c>
      <c r="J2" s="6" t="n">
        <v>20148</v>
      </c>
      <c r="K2" s="7" t="n">
        <f aca="false">J2*10/I2</f>
        <v>4.73747325354464</v>
      </c>
      <c r="L2" s="7" t="n">
        <f aca="false">D2</f>
        <v>6.44066198415431</v>
      </c>
      <c r="M2" s="5" t="n">
        <v>20.1</v>
      </c>
      <c r="N2" s="5" t="n">
        <v>0.519969902889793</v>
      </c>
      <c r="O2" s="5" t="n">
        <v>0</v>
      </c>
      <c r="P2" s="8" t="n">
        <f aca="false">L2-(K2/(1-M2/100)+N2+O2)</f>
        <v>-0.00856105208296931</v>
      </c>
      <c r="Q2" s="9" t="n">
        <f aca="false">L2-(K2*(1+M2/100)+N2)</f>
        <v>0.230986703757403</v>
      </c>
      <c r="R2" s="9" t="n">
        <f aca="false">K2/(100-M2)/0.01</f>
        <v>5.92925313334748</v>
      </c>
    </row>
    <row r="3" customFormat="false" ht="13.8" hidden="false" customHeight="false" outlineLevel="0" collapsed="false">
      <c r="A3" s="4" t="s">
        <v>18</v>
      </c>
      <c r="B3" s="5" t="n">
        <v>3461.69</v>
      </c>
      <c r="C3" s="5" t="n">
        <v>273121</v>
      </c>
      <c r="D3" s="6" t="n">
        <f aca="false">C3/B3/10</f>
        <v>7.88981682357461</v>
      </c>
      <c r="E3" s="5" t="n">
        <v>6.73</v>
      </c>
      <c r="F3" s="6" t="n">
        <f aca="false">D3-E3</f>
        <v>1.15981682357461</v>
      </c>
      <c r="G3" s="6" t="n">
        <f aca="false">IF(F3&gt;0,F3*B3,0)</f>
        <v>4014.9263</v>
      </c>
      <c r="H3" s="6" t="n">
        <f aca="false">IF(F3&lt;0,F3*B3,0)</f>
        <v>0</v>
      </c>
      <c r="I3" s="6" t="n">
        <v>42529</v>
      </c>
      <c r="J3" s="6" t="n">
        <v>20148</v>
      </c>
      <c r="K3" s="7" t="n">
        <f aca="false">J3*10/I3</f>
        <v>4.73747325354464</v>
      </c>
      <c r="L3" s="7" t="n">
        <f aca="false">D3</f>
        <v>7.88981682357461</v>
      </c>
      <c r="M3" s="5" t="n">
        <v>20.1</v>
      </c>
      <c r="N3" s="5" t="n">
        <v>0.519969902889793</v>
      </c>
      <c r="O3" s="5" t="n">
        <v>0</v>
      </c>
      <c r="P3" s="8" t="n">
        <f aca="false">L3-(K3/(1-M3/100)+N3+O3)</f>
        <v>1.44059378733733</v>
      </c>
      <c r="Q3" s="9" t="n">
        <f aca="false">L3-(K3*(1+M3/100)+N3)</f>
        <v>1.68014154317771</v>
      </c>
      <c r="R3" s="9" t="n">
        <f aca="false">K3/(100-M3)/0.01</f>
        <v>5.92925313334748</v>
      </c>
    </row>
    <row r="4" customFormat="false" ht="13.8" hidden="false" customHeight="false" outlineLevel="0" collapsed="false">
      <c r="A4" s="4" t="s">
        <v>19</v>
      </c>
      <c r="B4" s="5" t="n">
        <v>1524.91</v>
      </c>
      <c r="C4" s="5" t="n">
        <v>61962</v>
      </c>
      <c r="D4" s="6" t="n">
        <f aca="false">C4/B4/10</f>
        <v>4.06332176980937</v>
      </c>
      <c r="E4" s="5" t="n">
        <v>6.73</v>
      </c>
      <c r="F4" s="6" t="n">
        <f aca="false">D4-E4</f>
        <v>-2.66667823019064</v>
      </c>
      <c r="G4" s="6" t="n">
        <f aca="false">IF(F4&gt;0,F4*B4,0)</f>
        <v>0</v>
      </c>
      <c r="H4" s="6" t="n">
        <f aca="false">IF(F4&lt;0,F4*B4,0)</f>
        <v>-4066.4443</v>
      </c>
      <c r="I4" s="6" t="n">
        <v>42529</v>
      </c>
      <c r="J4" s="6" t="n">
        <v>20148</v>
      </c>
      <c r="K4" s="7" t="n">
        <f aca="false">J4*10/I4</f>
        <v>4.73747325354464</v>
      </c>
      <c r="L4" s="7" t="n">
        <f aca="false">D4</f>
        <v>4.06332176980937</v>
      </c>
      <c r="M4" s="5" t="n">
        <v>20.1</v>
      </c>
      <c r="N4" s="5" t="n">
        <v>0.519969902889793</v>
      </c>
      <c r="O4" s="5" t="n">
        <v>0</v>
      </c>
      <c r="P4" s="8" t="n">
        <f aca="false">L4-(K4/(1-M4/100)+N4+O4)</f>
        <v>-2.38590126642791</v>
      </c>
      <c r="Q4" s="9" t="n">
        <f aca="false">L4-(K4*(1+M4/100)+N4)</f>
        <v>-2.14635351058754</v>
      </c>
      <c r="R4" s="9" t="n">
        <f aca="false">K4/(100-M4)/0.01</f>
        <v>5.92925313334748</v>
      </c>
    </row>
    <row r="5" customFormat="false" ht="13.8" hidden="false" customHeight="false" outlineLevel="0" collapsed="false">
      <c r="A5" s="4" t="s">
        <v>20</v>
      </c>
      <c r="B5" s="5" t="n">
        <v>235.75</v>
      </c>
      <c r="C5" s="5" t="n">
        <v>15430</v>
      </c>
      <c r="D5" s="6" t="n">
        <f aca="false">C5/B5/10</f>
        <v>6.54506892895016</v>
      </c>
      <c r="E5" s="5" t="n">
        <v>6.73</v>
      </c>
      <c r="F5" s="6" t="n">
        <f aca="false">D5-E5</f>
        <v>-0.18493107104984</v>
      </c>
      <c r="G5" s="6" t="n">
        <f aca="false">IF(F5&gt;0,F5*B5,0)</f>
        <v>0</v>
      </c>
      <c r="H5" s="6" t="n">
        <f aca="false">IF(F5&lt;0,F5*B5,0)</f>
        <v>-43.5974999999999</v>
      </c>
      <c r="I5" s="6" t="n">
        <v>42529</v>
      </c>
      <c r="J5" s="6" t="n">
        <v>20148</v>
      </c>
      <c r="K5" s="7" t="n">
        <f aca="false">J5*10/I5</f>
        <v>4.73747325354464</v>
      </c>
      <c r="L5" s="7" t="n">
        <f aca="false">D5</f>
        <v>6.54506892895016</v>
      </c>
      <c r="M5" s="5" t="n">
        <v>20.1</v>
      </c>
      <c r="N5" s="5" t="n">
        <v>0.519969902889793</v>
      </c>
      <c r="O5" s="5" t="n">
        <v>0</v>
      </c>
      <c r="P5" s="8" t="n">
        <f aca="false">L5-(K5/(1-M5/100)+N5+O5)</f>
        <v>0.095845892712882</v>
      </c>
      <c r="Q5" s="9" t="n">
        <f aca="false">L5-(K5*(1+M5/100)+N5)</f>
        <v>0.335393648553254</v>
      </c>
      <c r="R5" s="9" t="n">
        <f aca="false">K5/(100-M5)/0.01</f>
        <v>5.92925313334748</v>
      </c>
    </row>
    <row r="6" customFormat="false" ht="13.8" hidden="false" customHeight="false" outlineLevel="0" collapsed="false">
      <c r="A6" s="4" t="s">
        <v>21</v>
      </c>
      <c r="B6" s="5" t="n">
        <v>6761.63</v>
      </c>
      <c r="C6" s="5" t="n">
        <v>481991</v>
      </c>
      <c r="D6" s="6" t="n">
        <f aca="false">C6/B6/10</f>
        <v>7.12832556646844</v>
      </c>
      <c r="E6" s="5" t="n">
        <v>6.73</v>
      </c>
      <c r="F6" s="6" t="n">
        <f aca="false">D6-E6</f>
        <v>0.39832556646844</v>
      </c>
      <c r="G6" s="6" t="n">
        <f aca="false">IF(F6&gt;0,F6*B6,0)</f>
        <v>2693.3301</v>
      </c>
      <c r="H6" s="6" t="n">
        <f aca="false">IF(F6&lt;0,F6*B6,0)</f>
        <v>0</v>
      </c>
      <c r="I6" s="6" t="n">
        <v>42529</v>
      </c>
      <c r="J6" s="6" t="n">
        <v>20148</v>
      </c>
      <c r="K6" s="7" t="n">
        <f aca="false">J6*10/I6</f>
        <v>4.73747325354464</v>
      </c>
      <c r="L6" s="7" t="n">
        <f aca="false">D6</f>
        <v>7.12832556646844</v>
      </c>
      <c r="M6" s="5" t="n">
        <v>20.1</v>
      </c>
      <c r="N6" s="5" t="n">
        <v>0.519969902889793</v>
      </c>
      <c r="O6" s="5" t="n">
        <v>0</v>
      </c>
      <c r="P6" s="8" t="n">
        <f aca="false">L6-(K6/(1-M6/100)+N6+O6)</f>
        <v>0.679102530231162</v>
      </c>
      <c r="Q6" s="9" t="n">
        <f aca="false">L6-(K6*(1+M6/100)+N6)</f>
        <v>0.918650286071535</v>
      </c>
      <c r="R6" s="9" t="n">
        <f aca="false">K6/(100-M6)/0.01</f>
        <v>5.92925313334748</v>
      </c>
    </row>
    <row r="7" customFormat="false" ht="13.8" hidden="false" customHeight="false" outlineLevel="0" collapsed="false">
      <c r="A7" s="4" t="s">
        <v>22</v>
      </c>
      <c r="B7" s="5" t="n">
        <v>446.56</v>
      </c>
      <c r="C7" s="5" t="n">
        <v>32170</v>
      </c>
      <c r="D7" s="6" t="n">
        <f aca="false">C7/B7/10</f>
        <v>7.20395915442494</v>
      </c>
      <c r="E7" s="5" t="n">
        <v>6.73</v>
      </c>
      <c r="F7" s="6" t="n">
        <f aca="false">D7-E7</f>
        <v>0.473959154424938</v>
      </c>
      <c r="G7" s="6" t="n">
        <f aca="false">IF(F7&gt;0,F7*B7,0)</f>
        <v>211.6512</v>
      </c>
      <c r="H7" s="6" t="n">
        <f aca="false">IF(F7&lt;0,F7*B7,0)</f>
        <v>0</v>
      </c>
      <c r="I7" s="6" t="n">
        <v>42529</v>
      </c>
      <c r="J7" s="6" t="n">
        <v>20148</v>
      </c>
      <c r="K7" s="7" t="n">
        <f aca="false">J7*10/I7</f>
        <v>4.73747325354464</v>
      </c>
      <c r="L7" s="7" t="n">
        <f aca="false">D7</f>
        <v>7.20395915442494</v>
      </c>
      <c r="M7" s="5" t="n">
        <v>20.1</v>
      </c>
      <c r="N7" s="5" t="n">
        <v>0.519969902889793</v>
      </c>
      <c r="O7" s="5" t="n">
        <v>0</v>
      </c>
      <c r="P7" s="8" t="n">
        <f aca="false">L7-(K7/(1-M7/100)+N7+O7)</f>
        <v>0.75473611818766</v>
      </c>
      <c r="Q7" s="9" t="n">
        <f aca="false">L7-(K7*(1+M7/100)+N7)</f>
        <v>0.994283874028032</v>
      </c>
      <c r="R7" s="9" t="n">
        <f aca="false">K7/(100-M7)/0.01</f>
        <v>5.92925313334748</v>
      </c>
    </row>
    <row r="8" customFormat="false" ht="13.8" hidden="false" customHeight="false" outlineLevel="0" collapsed="false">
      <c r="A8" s="4" t="s">
        <v>23</v>
      </c>
      <c r="B8" s="5" t="n">
        <v>378.57</v>
      </c>
      <c r="C8" s="5" t="n">
        <v>24796</v>
      </c>
      <c r="D8" s="6" t="n">
        <f aca="false">C8/B8/10</f>
        <v>6.54991150910004</v>
      </c>
      <c r="E8" s="5" t="n">
        <v>6.73</v>
      </c>
      <c r="F8" s="6" t="n">
        <f aca="false">D8-E8</f>
        <v>-0.180088490899966</v>
      </c>
      <c r="G8" s="6" t="n">
        <f aca="false">IF(F8&gt;0,F8*B8,0)</f>
        <v>0</v>
      </c>
      <c r="H8" s="6" t="n">
        <f aca="false">IF(F8&lt;0,F8*B8,0)</f>
        <v>-68.1761</v>
      </c>
      <c r="I8" s="6" t="n">
        <v>42529</v>
      </c>
      <c r="J8" s="6" t="n">
        <v>20148</v>
      </c>
      <c r="K8" s="7" t="n">
        <f aca="false">J8*10/I8</f>
        <v>4.73747325354464</v>
      </c>
      <c r="L8" s="7" t="n">
        <f aca="false">D8</f>
        <v>6.54991150910004</v>
      </c>
      <c r="M8" s="5" t="n">
        <v>20.1</v>
      </c>
      <c r="N8" s="5" t="n">
        <v>0.519969902889793</v>
      </c>
      <c r="O8" s="5" t="n">
        <v>0</v>
      </c>
      <c r="P8" s="8" t="n">
        <f aca="false">L8-(K8/(1-M8/100)+N8+O8)</f>
        <v>0.100688472862757</v>
      </c>
      <c r="Q8" s="9" t="n">
        <f aca="false">L8-(K8*(1+M8/100)+N8)</f>
        <v>0.340236228703129</v>
      </c>
      <c r="R8" s="9" t="n">
        <f aca="false">K8/(100-M8)/0.01</f>
        <v>5.92925313334748</v>
      </c>
    </row>
    <row r="9" customFormat="false" ht="13.8" hidden="false" customHeight="false" outlineLevel="0" collapsed="false">
      <c r="A9" s="4" t="s">
        <v>24</v>
      </c>
      <c r="B9" s="5" t="n">
        <v>1062.02</v>
      </c>
      <c r="C9" s="5" t="n">
        <v>82314</v>
      </c>
      <c r="D9" s="6" t="n">
        <f aca="false">C9/B9/10</f>
        <v>7.75070149338054</v>
      </c>
      <c r="E9" s="5" t="n">
        <v>6.73</v>
      </c>
      <c r="F9" s="6" t="n">
        <f aca="false">D9-E9</f>
        <v>1.02070149338054</v>
      </c>
      <c r="G9" s="6" t="n">
        <f aca="false">IF(F9&gt;0,F9*B9,0)</f>
        <v>1084.0054</v>
      </c>
      <c r="H9" s="6" t="n">
        <f aca="false">IF(F9&lt;0,F9*B9,0)</f>
        <v>0</v>
      </c>
      <c r="I9" s="6" t="n">
        <v>42529</v>
      </c>
      <c r="J9" s="6" t="n">
        <v>20148</v>
      </c>
      <c r="K9" s="7" t="n">
        <f aca="false">J9*10/I9</f>
        <v>4.73747325354464</v>
      </c>
      <c r="L9" s="7" t="n">
        <f aca="false">D9</f>
        <v>7.75070149338054</v>
      </c>
      <c r="M9" s="5" t="n">
        <v>20.1</v>
      </c>
      <c r="N9" s="5" t="n">
        <v>0.519969902889793</v>
      </c>
      <c r="O9" s="5" t="n">
        <v>0</v>
      </c>
      <c r="P9" s="8" t="n">
        <f aca="false">L9-(K9/(1-M9/100)+N9+O9)</f>
        <v>1.30147845714326</v>
      </c>
      <c r="Q9" s="9" t="n">
        <f aca="false">L9-(K9*(1+M9/100)+N9)</f>
        <v>1.54102621298363</v>
      </c>
      <c r="R9" s="9" t="n">
        <f aca="false">K9/(100-M9)/0.01</f>
        <v>5.92925313334748</v>
      </c>
    </row>
    <row r="10" customFormat="false" ht="13.8" hidden="false" customHeight="false" outlineLevel="0" collapsed="false">
      <c r="A10" s="4"/>
      <c r="B10" s="5"/>
      <c r="C10" s="5"/>
      <c r="D10" s="5"/>
      <c r="E10" s="5"/>
      <c r="F10" s="5"/>
      <c r="G10" s="5" t="n">
        <f aca="false">SUM(G2:G9)</f>
        <v>8003.913</v>
      </c>
      <c r="H10" s="6" t="n">
        <f aca="false">SUM(H2:H9)</f>
        <v>-6817.1137</v>
      </c>
      <c r="I10" s="5"/>
      <c r="J10" s="5"/>
      <c r="K10" s="5"/>
      <c r="L10" s="5"/>
      <c r="M10" s="5"/>
      <c r="N10" s="5"/>
      <c r="O10" s="5"/>
      <c r="P10" s="5"/>
      <c r="Q10" s="5"/>
      <c r="R10" s="5"/>
    </row>
    <row r="11" customFormat="false" ht="13.8" hidden="false" customHeight="false" outlineLevel="0" collapsed="false">
      <c r="A11" s="4" t="s">
        <v>25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ColWidth="9.01171875" defaultRowHeight="13.8" zeroHeight="false" outlineLevelRow="0" outlineLevelCol="0"/>
  <cols>
    <col collapsed="false" customWidth="true" hidden="false" outlineLevel="0" max="1" min="1" style="0" width="17.67"/>
    <col collapsed="false" customWidth="true" hidden="false" outlineLevel="0" max="3" min="2" style="0" width="12.63"/>
  </cols>
  <sheetData>
    <row r="1" customFormat="false" ht="13.8" hidden="false" customHeight="false" outlineLevel="0" collapsed="false">
      <c r="A1" s="2" t="s">
        <v>56</v>
      </c>
      <c r="B1" s="5" t="s">
        <v>51</v>
      </c>
      <c r="C1" s="5" t="s">
        <v>52</v>
      </c>
      <c r="D1" s="5" t="s">
        <v>53</v>
      </c>
    </row>
    <row r="2" customFormat="false" ht="13.8" hidden="false" customHeight="false" outlineLevel="0" collapsed="false">
      <c r="A2" s="2" t="s">
        <v>48</v>
      </c>
      <c r="B2" s="5" t="n">
        <v>2.9</v>
      </c>
      <c r="C2" s="5" t="n">
        <v>1.97</v>
      </c>
      <c r="D2" s="5" t="n">
        <v>1.73</v>
      </c>
    </row>
    <row r="3" customFormat="false" ht="13.8" hidden="false" customHeight="false" outlineLevel="0" collapsed="false">
      <c r="A3" s="2" t="s">
        <v>54</v>
      </c>
      <c r="B3" s="5" t="n">
        <v>1.84</v>
      </c>
      <c r="C3" s="5" t="n">
        <v>1.6852</v>
      </c>
      <c r="D3" s="5" t="n">
        <v>1.6822</v>
      </c>
    </row>
    <row r="4" customFormat="false" ht="13.8" hidden="false" customHeight="false" outlineLevel="0" collapsed="false">
      <c r="A4" s="2" t="s">
        <v>55</v>
      </c>
      <c r="B4" s="5" t="n">
        <v>3.08</v>
      </c>
      <c r="C4" s="5" t="n">
        <v>0.7566</v>
      </c>
      <c r="D4" s="5" t="n">
        <v>0.751</v>
      </c>
    </row>
    <row r="6" customFormat="false" ht="27.65" hidden="false" customHeight="false" outlineLevel="0" collapsed="false">
      <c r="B6" s="19" t="s">
        <v>16</v>
      </c>
      <c r="C6" s="19" t="s">
        <v>53</v>
      </c>
      <c r="D6" s="19" t="s">
        <v>52</v>
      </c>
    </row>
    <row r="7" customFormat="false" ht="13.8" hidden="false" customHeight="false" outlineLevel="0" collapsed="false">
      <c r="B7" s="20" t="n">
        <v>1.86708860759494</v>
      </c>
      <c r="C7" s="20" t="n">
        <v>3.56691139240506</v>
      </c>
      <c r="D7" s="20" t="n">
        <v>3.57196</v>
      </c>
    </row>
    <row r="8" customFormat="false" ht="13.8" hidden="false" customHeight="false" outlineLevel="0" collapsed="false">
      <c r="B8" s="20" t="n">
        <v>1.92391304347826</v>
      </c>
      <c r="C8" s="20" t="n">
        <v>2.55608695652174</v>
      </c>
      <c r="D8" s="20" t="n">
        <v>2.5684</v>
      </c>
    </row>
    <row r="9" customFormat="false" ht="13.8" hidden="false" customHeight="false" outlineLevel="0" collapsed="false">
      <c r="B9" s="20" t="n">
        <v>1.84375</v>
      </c>
      <c r="C9" s="20" t="n">
        <v>1.68225</v>
      </c>
      <c r="D9" s="20" t="n">
        <v>1.6852</v>
      </c>
    </row>
    <row r="10" customFormat="false" ht="13.8" hidden="false" customHeight="false" outlineLevel="0" collapsed="false">
      <c r="B10" s="20" t="n">
        <v>3.08333333333333</v>
      </c>
      <c r="C10" s="20" t="n">
        <v>0.751666666666666</v>
      </c>
      <c r="D10" s="20" t="n">
        <v>0.7566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9.01171875" defaultRowHeight="13.8" zeroHeight="false" outlineLevelRow="0" outlineLevelCol="0"/>
  <sheetData>
    <row r="1" customFormat="false" ht="13.8" hidden="false" customHeight="true" outlineLevel="0" collapsed="false">
      <c r="A1" s="21" t="s">
        <v>57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customFormat="false" ht="13.8" hidden="false" customHeight="true" outlineLevel="0" collapsed="false">
      <c r="A2" s="22" t="s">
        <v>58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customFormat="false" ht="13.8" hidden="false" customHeight="true" outlineLevel="0" collapsed="false">
      <c r="A3" s="23" t="s">
        <v>59</v>
      </c>
      <c r="B3" s="24" t="s">
        <v>60</v>
      </c>
      <c r="C3" s="24"/>
      <c r="D3" s="24"/>
      <c r="E3" s="24"/>
      <c r="F3" s="24"/>
      <c r="G3" s="24"/>
      <c r="H3" s="24" t="s">
        <v>61</v>
      </c>
      <c r="I3" s="24"/>
      <c r="J3" s="24"/>
      <c r="K3" s="24"/>
      <c r="L3" s="24"/>
      <c r="M3" s="24"/>
      <c r="N3" s="24"/>
    </row>
    <row r="4" customFormat="false" ht="50.9" hidden="false" customHeight="true" outlineLevel="0" collapsed="false">
      <c r="A4" s="23"/>
      <c r="B4" s="23" t="s">
        <v>62</v>
      </c>
      <c r="C4" s="23" t="s">
        <v>63</v>
      </c>
      <c r="D4" s="24" t="s">
        <v>64</v>
      </c>
      <c r="E4" s="24"/>
      <c r="F4" s="25" t="s">
        <v>65</v>
      </c>
      <c r="G4" s="26" t="s">
        <v>66</v>
      </c>
      <c r="H4" s="24" t="s">
        <v>67</v>
      </c>
      <c r="I4" s="24"/>
      <c r="J4" s="24"/>
      <c r="K4" s="24"/>
      <c r="L4" s="24"/>
      <c r="M4" s="23" t="s">
        <v>68</v>
      </c>
      <c r="N4" s="23"/>
    </row>
    <row r="5" customFormat="false" ht="61.1" hidden="false" customHeight="false" outlineLevel="0" collapsed="false">
      <c r="A5" s="23"/>
      <c r="B5" s="23"/>
      <c r="C5" s="23"/>
      <c r="D5" s="24"/>
      <c r="E5" s="24"/>
      <c r="F5" s="25"/>
      <c r="G5" s="27" t="s">
        <v>69</v>
      </c>
      <c r="H5" s="23" t="s">
        <v>62</v>
      </c>
      <c r="I5" s="23" t="s">
        <v>63</v>
      </c>
      <c r="J5" s="23" t="s">
        <v>64</v>
      </c>
      <c r="K5" s="25" t="s">
        <v>65</v>
      </c>
      <c r="L5" s="25" t="s">
        <v>70</v>
      </c>
      <c r="M5" s="23" t="s">
        <v>62</v>
      </c>
      <c r="N5" s="23" t="s">
        <v>63</v>
      </c>
    </row>
    <row r="6" customFormat="false" ht="20.35" hidden="false" customHeight="true" outlineLevel="0" collapsed="false">
      <c r="A6" s="28" t="s">
        <v>71</v>
      </c>
      <c r="B6" s="28" t="s">
        <v>72</v>
      </c>
      <c r="C6" s="28" t="s">
        <v>73</v>
      </c>
      <c r="D6" s="28" t="s">
        <v>74</v>
      </c>
      <c r="E6" s="29" t="n">
        <v>500</v>
      </c>
      <c r="F6" s="29" t="n">
        <v>604</v>
      </c>
      <c r="G6" s="29" t="n">
        <v>50</v>
      </c>
      <c r="H6" s="28" t="s">
        <v>75</v>
      </c>
      <c r="I6" s="28" t="s">
        <v>76</v>
      </c>
      <c r="J6" s="28" t="s">
        <v>77</v>
      </c>
      <c r="K6" s="29" t="n">
        <v>663</v>
      </c>
      <c r="L6" s="29" t="n">
        <v>50</v>
      </c>
      <c r="M6" s="28" t="s">
        <v>78</v>
      </c>
      <c r="N6" s="28" t="s">
        <v>78</v>
      </c>
    </row>
    <row r="7" customFormat="false" ht="20.35" hidden="false" customHeight="false" outlineLevel="0" collapsed="false">
      <c r="A7" s="28"/>
      <c r="B7" s="28"/>
      <c r="C7" s="28"/>
      <c r="D7" s="28" t="s">
        <v>79</v>
      </c>
      <c r="E7" s="29" t="n">
        <v>1500</v>
      </c>
      <c r="F7" s="29" t="n">
        <v>724</v>
      </c>
      <c r="G7" s="29"/>
      <c r="H7" s="28"/>
      <c r="I7" s="28"/>
      <c r="J7" s="28" t="s">
        <v>80</v>
      </c>
      <c r="K7" s="29" t="n">
        <v>798</v>
      </c>
      <c r="L7" s="29"/>
      <c r="M7" s="28"/>
      <c r="N7" s="28"/>
    </row>
    <row r="8" customFormat="false" ht="20.35" hidden="false" customHeight="false" outlineLevel="0" collapsed="false">
      <c r="A8" s="28"/>
      <c r="B8" s="28"/>
      <c r="C8" s="28"/>
      <c r="D8" s="28" t="s">
        <v>81</v>
      </c>
      <c r="E8" s="29" t="n">
        <v>2000</v>
      </c>
      <c r="F8" s="29" t="n">
        <v>749</v>
      </c>
      <c r="G8" s="29"/>
      <c r="H8" s="28"/>
      <c r="I8" s="28"/>
      <c r="J8" s="28" t="s">
        <v>82</v>
      </c>
      <c r="K8" s="29" t="n">
        <v>495</v>
      </c>
      <c r="L8" s="29"/>
      <c r="M8" s="28"/>
      <c r="N8" s="28"/>
    </row>
    <row r="9" customFormat="false" ht="20.35" hidden="false" customHeight="true" outlineLevel="0" collapsed="false">
      <c r="A9" s="28" t="s">
        <v>83</v>
      </c>
      <c r="B9" s="28" t="s">
        <v>84</v>
      </c>
      <c r="C9" s="28" t="s">
        <v>73</v>
      </c>
      <c r="D9" s="28" t="s">
        <v>74</v>
      </c>
      <c r="E9" s="29" t="n">
        <v>500</v>
      </c>
      <c r="F9" s="29" t="n">
        <v>620</v>
      </c>
      <c r="G9" s="29" t="n">
        <v>50</v>
      </c>
      <c r="H9" s="28" t="s">
        <v>85</v>
      </c>
      <c r="I9" s="28" t="s">
        <v>76</v>
      </c>
      <c r="J9" s="28" t="s">
        <v>77</v>
      </c>
      <c r="K9" s="29" t="n">
        <v>677</v>
      </c>
      <c r="L9" s="29" t="n">
        <v>50</v>
      </c>
      <c r="M9" s="28" t="s">
        <v>78</v>
      </c>
      <c r="N9" s="28" t="s">
        <v>78</v>
      </c>
    </row>
    <row r="10" customFormat="false" ht="20.35" hidden="false" customHeight="false" outlineLevel="0" collapsed="false">
      <c r="A10" s="28"/>
      <c r="B10" s="28"/>
      <c r="C10" s="28"/>
      <c r="D10" s="28" t="s">
        <v>79</v>
      </c>
      <c r="E10" s="29" t="n">
        <v>1500</v>
      </c>
      <c r="F10" s="29" t="n">
        <v>745</v>
      </c>
      <c r="G10" s="29"/>
      <c r="H10" s="28"/>
      <c r="I10" s="28"/>
      <c r="J10" s="28" t="s">
        <v>80</v>
      </c>
      <c r="K10" s="29" t="n">
        <v>814</v>
      </c>
      <c r="L10" s="29"/>
      <c r="M10" s="28"/>
      <c r="N10" s="28"/>
    </row>
    <row r="11" customFormat="false" ht="20.35" hidden="false" customHeight="false" outlineLevel="0" collapsed="false">
      <c r="A11" s="28"/>
      <c r="B11" s="28"/>
      <c r="C11" s="28"/>
      <c r="D11" s="28" t="s">
        <v>81</v>
      </c>
      <c r="E11" s="29" t="n">
        <v>2000</v>
      </c>
      <c r="F11" s="29" t="n">
        <v>775</v>
      </c>
      <c r="G11" s="29"/>
      <c r="H11" s="28"/>
      <c r="I11" s="28"/>
      <c r="J11" s="28" t="s">
        <v>82</v>
      </c>
      <c r="K11" s="29" t="n">
        <v>505</v>
      </c>
      <c r="L11" s="29"/>
      <c r="M11" s="28"/>
      <c r="N11" s="28"/>
    </row>
    <row r="12" customFormat="false" ht="40.75" hidden="false" customHeight="true" outlineLevel="0" collapsed="false">
      <c r="A12" s="30" t="s">
        <v>86</v>
      </c>
      <c r="B12" s="28" t="s">
        <v>87</v>
      </c>
      <c r="C12" s="28" t="s">
        <v>73</v>
      </c>
      <c r="D12" s="28" t="s">
        <v>88</v>
      </c>
      <c r="E12" s="29" t="n">
        <v>693</v>
      </c>
      <c r="F12" s="29" t="n">
        <v>693</v>
      </c>
      <c r="G12" s="29" t="n">
        <v>255</v>
      </c>
      <c r="H12" s="28" t="s">
        <v>89</v>
      </c>
      <c r="I12" s="28" t="s">
        <v>76</v>
      </c>
      <c r="J12" s="28" t="s">
        <v>77</v>
      </c>
      <c r="K12" s="29" t="n">
        <v>684</v>
      </c>
      <c r="L12" s="29" t="n">
        <v>50</v>
      </c>
      <c r="M12" s="28" t="s">
        <v>78</v>
      </c>
      <c r="N12" s="28" t="s">
        <v>78</v>
      </c>
    </row>
    <row r="13" customFormat="false" ht="20.35" hidden="false" customHeight="false" outlineLevel="0" collapsed="false">
      <c r="A13" s="31" t="s">
        <v>90</v>
      </c>
      <c r="B13" s="28"/>
      <c r="C13" s="28"/>
      <c r="D13" s="28"/>
      <c r="E13" s="29"/>
      <c r="F13" s="29"/>
      <c r="G13" s="29"/>
      <c r="H13" s="28"/>
      <c r="I13" s="28"/>
      <c r="J13" s="28" t="s">
        <v>80</v>
      </c>
      <c r="K13" s="29" t="n">
        <v>821</v>
      </c>
      <c r="L13" s="29"/>
      <c r="M13" s="28"/>
      <c r="N13" s="28"/>
    </row>
    <row r="14" customFormat="false" ht="20.35" hidden="false" customHeight="false" outlineLevel="0" collapsed="false">
      <c r="A14" s="32"/>
      <c r="B14" s="28"/>
      <c r="C14" s="28"/>
      <c r="D14" s="28"/>
      <c r="E14" s="29"/>
      <c r="F14" s="29"/>
      <c r="G14" s="29"/>
      <c r="H14" s="28"/>
      <c r="I14" s="28"/>
      <c r="J14" s="28" t="s">
        <v>82</v>
      </c>
      <c r="K14" s="29" t="n">
        <v>513</v>
      </c>
      <c r="L14" s="29"/>
      <c r="M14" s="28"/>
      <c r="N14" s="28"/>
    </row>
    <row r="15" customFormat="false" ht="40.75" hidden="false" customHeight="true" outlineLevel="0" collapsed="false">
      <c r="A15" s="23" t="s">
        <v>91</v>
      </c>
      <c r="B15" s="28"/>
      <c r="C15" s="28"/>
      <c r="D15" s="28"/>
      <c r="E15" s="25" t="s">
        <v>65</v>
      </c>
      <c r="F15" s="25"/>
      <c r="G15" s="25"/>
      <c r="H15" s="23" t="s">
        <v>92</v>
      </c>
      <c r="I15" s="23" t="s">
        <v>62</v>
      </c>
      <c r="J15" s="23" t="s">
        <v>63</v>
      </c>
      <c r="K15" s="25" t="s">
        <v>93</v>
      </c>
      <c r="L15" s="25"/>
      <c r="M15" s="28"/>
      <c r="N15" s="28"/>
    </row>
    <row r="16" customFormat="false" ht="13.8" hidden="false" customHeight="false" outlineLevel="0" collapsed="false">
      <c r="A16" s="28"/>
      <c r="B16" s="28"/>
      <c r="C16" s="28"/>
      <c r="D16" s="28"/>
      <c r="E16" s="25" t="s">
        <v>94</v>
      </c>
      <c r="F16" s="25" t="s">
        <v>95</v>
      </c>
      <c r="G16" s="25" t="s">
        <v>96</v>
      </c>
      <c r="H16" s="23"/>
      <c r="I16" s="23"/>
      <c r="J16" s="23"/>
      <c r="K16" s="25"/>
      <c r="L16" s="25"/>
      <c r="M16" s="28"/>
      <c r="N16" s="28"/>
    </row>
    <row r="17" customFormat="false" ht="20.35" hidden="false" customHeight="true" outlineLevel="0" collapsed="false">
      <c r="A17" s="28" t="s">
        <v>97</v>
      </c>
      <c r="B17" s="28" t="s">
        <v>98</v>
      </c>
      <c r="C17" s="28" t="s">
        <v>73</v>
      </c>
      <c r="D17" s="28" t="s">
        <v>99</v>
      </c>
      <c r="E17" s="29" t="n">
        <v>720</v>
      </c>
      <c r="F17" s="29" t="n">
        <v>719</v>
      </c>
      <c r="G17" s="29" t="n">
        <v>718</v>
      </c>
      <c r="H17" s="29" t="n">
        <v>384</v>
      </c>
      <c r="I17" s="28" t="s">
        <v>100</v>
      </c>
      <c r="J17" s="28" t="s">
        <v>101</v>
      </c>
      <c r="K17" s="29" t="s">
        <v>102</v>
      </c>
      <c r="L17" s="29" t="s">
        <v>99</v>
      </c>
      <c r="M17" s="28"/>
      <c r="N17" s="28"/>
    </row>
    <row r="18" customFormat="false" ht="20.35" hidden="false" customHeight="false" outlineLevel="0" collapsed="false">
      <c r="A18" s="28"/>
      <c r="B18" s="28"/>
      <c r="C18" s="28"/>
      <c r="D18" s="28"/>
      <c r="E18" s="29"/>
      <c r="F18" s="29"/>
      <c r="G18" s="29"/>
      <c r="H18" s="29"/>
      <c r="I18" s="28"/>
      <c r="J18" s="28"/>
      <c r="K18" s="29" t="s">
        <v>103</v>
      </c>
      <c r="L18" s="29" t="s">
        <v>99</v>
      </c>
      <c r="M18" s="28"/>
      <c r="N18" s="28"/>
    </row>
    <row r="19" customFormat="false" ht="20.35" hidden="false" customHeight="false" outlineLevel="0" collapsed="false">
      <c r="A19" s="28"/>
      <c r="B19" s="28"/>
      <c r="C19" s="28"/>
      <c r="D19" s="28"/>
      <c r="E19" s="29"/>
      <c r="F19" s="29"/>
      <c r="G19" s="29"/>
      <c r="H19" s="29"/>
      <c r="I19" s="28"/>
      <c r="J19" s="28"/>
      <c r="K19" s="29" t="s">
        <v>104</v>
      </c>
      <c r="L19" s="29" t="s">
        <v>99</v>
      </c>
      <c r="M19" s="28"/>
      <c r="N19" s="28"/>
    </row>
    <row r="20" customFormat="false" ht="20.35" hidden="false" customHeight="true" outlineLevel="0" collapsed="false">
      <c r="A20" s="28" t="s">
        <v>105</v>
      </c>
      <c r="B20" s="28" t="s">
        <v>106</v>
      </c>
      <c r="C20" s="28" t="s">
        <v>73</v>
      </c>
      <c r="D20" s="28" t="s">
        <v>99</v>
      </c>
      <c r="E20" s="29" t="n">
        <v>717</v>
      </c>
      <c r="F20" s="29" t="n">
        <v>715</v>
      </c>
      <c r="G20" s="29" t="n">
        <v>713</v>
      </c>
      <c r="H20" s="29" t="n">
        <v>384</v>
      </c>
      <c r="I20" s="28" t="s">
        <v>107</v>
      </c>
      <c r="J20" s="28" t="s">
        <v>101</v>
      </c>
      <c r="K20" s="29" t="s">
        <v>108</v>
      </c>
      <c r="L20" s="29" t="s">
        <v>99</v>
      </c>
      <c r="M20" s="28"/>
      <c r="N20" s="28"/>
    </row>
    <row r="21" customFormat="false" ht="20.35" hidden="false" customHeight="false" outlineLevel="0" collapsed="false">
      <c r="A21" s="28"/>
      <c r="B21" s="28"/>
      <c r="C21" s="28"/>
      <c r="D21" s="28"/>
      <c r="E21" s="29"/>
      <c r="F21" s="29"/>
      <c r="G21" s="29"/>
      <c r="H21" s="29"/>
      <c r="I21" s="28"/>
      <c r="J21" s="28"/>
      <c r="K21" s="29" t="s">
        <v>103</v>
      </c>
      <c r="L21" s="29" t="s">
        <v>99</v>
      </c>
      <c r="M21" s="28"/>
      <c r="N21" s="28"/>
    </row>
    <row r="22" customFormat="false" ht="20.35" hidden="false" customHeight="false" outlineLevel="0" collapsed="false">
      <c r="A22" s="28"/>
      <c r="B22" s="28"/>
      <c r="C22" s="28"/>
      <c r="D22" s="28"/>
      <c r="E22" s="29"/>
      <c r="F22" s="29"/>
      <c r="G22" s="29"/>
      <c r="H22" s="29"/>
      <c r="I22" s="28"/>
      <c r="J22" s="28"/>
      <c r="K22" s="29" t="s">
        <v>109</v>
      </c>
      <c r="L22" s="29" t="s">
        <v>99</v>
      </c>
      <c r="M22" s="28"/>
      <c r="N22" s="28"/>
    </row>
    <row r="23" customFormat="false" ht="20.35" hidden="false" customHeight="true" outlineLevel="0" collapsed="false">
      <c r="A23" s="28" t="s">
        <v>110</v>
      </c>
      <c r="B23" s="28" t="s">
        <v>111</v>
      </c>
      <c r="C23" s="28" t="s">
        <v>73</v>
      </c>
      <c r="D23" s="28" t="s">
        <v>99</v>
      </c>
      <c r="E23" s="29" t="n">
        <v>713</v>
      </c>
      <c r="F23" s="29" t="n">
        <v>711</v>
      </c>
      <c r="G23" s="29" t="n">
        <v>709</v>
      </c>
      <c r="H23" s="29" t="n">
        <v>384</v>
      </c>
      <c r="I23" s="28" t="s">
        <v>112</v>
      </c>
      <c r="J23" s="28" t="s">
        <v>101</v>
      </c>
      <c r="K23" s="29" t="s">
        <v>108</v>
      </c>
      <c r="L23" s="29" t="s">
        <v>99</v>
      </c>
      <c r="M23" s="28"/>
      <c r="N23" s="28"/>
    </row>
    <row r="24" customFormat="false" ht="20.35" hidden="false" customHeight="false" outlineLevel="0" collapsed="false">
      <c r="A24" s="28"/>
      <c r="B24" s="28"/>
      <c r="C24" s="28"/>
      <c r="D24" s="28"/>
      <c r="E24" s="29"/>
      <c r="F24" s="29"/>
      <c r="G24" s="29"/>
      <c r="H24" s="29"/>
      <c r="I24" s="28"/>
      <c r="J24" s="28"/>
      <c r="K24" s="29" t="s">
        <v>103</v>
      </c>
      <c r="L24" s="29" t="s">
        <v>99</v>
      </c>
      <c r="M24" s="28"/>
      <c r="N24" s="28"/>
    </row>
    <row r="25" customFormat="false" ht="20.35" hidden="false" customHeight="false" outlineLevel="0" collapsed="false">
      <c r="A25" s="28"/>
      <c r="B25" s="28"/>
      <c r="C25" s="28"/>
      <c r="D25" s="28"/>
      <c r="E25" s="29"/>
      <c r="F25" s="29"/>
      <c r="G25" s="29"/>
      <c r="H25" s="29"/>
      <c r="I25" s="28"/>
      <c r="J25" s="28"/>
      <c r="K25" s="29" t="s">
        <v>109</v>
      </c>
      <c r="L25" s="29" t="s">
        <v>99</v>
      </c>
      <c r="M25" s="28"/>
      <c r="N25" s="28"/>
    </row>
    <row r="26" customFormat="false" ht="30.55" hidden="false" customHeight="true" outlineLevel="0" collapsed="false">
      <c r="A26" s="28" t="s">
        <v>113</v>
      </c>
      <c r="B26" s="28" t="s">
        <v>114</v>
      </c>
      <c r="C26" s="28" t="s">
        <v>101</v>
      </c>
      <c r="D26" s="28" t="s">
        <v>115</v>
      </c>
      <c r="E26" s="29" t="n">
        <v>631</v>
      </c>
      <c r="F26" s="29" t="n">
        <v>629</v>
      </c>
      <c r="G26" s="29" t="n">
        <v>627</v>
      </c>
      <c r="H26" s="29" t="n">
        <v>384</v>
      </c>
      <c r="I26" s="28" t="s">
        <v>78</v>
      </c>
      <c r="J26" s="28" t="s">
        <v>78</v>
      </c>
      <c r="K26" s="28" t="s">
        <v>78</v>
      </c>
      <c r="L26" s="28" t="s">
        <v>78</v>
      </c>
      <c r="M26" s="28" t="s">
        <v>78</v>
      </c>
      <c r="N26" s="28" t="s">
        <v>78</v>
      </c>
    </row>
    <row r="27" customFormat="false" ht="30.55" hidden="false" customHeight="false" outlineLevel="0" collapsed="false">
      <c r="A27" s="28"/>
      <c r="B27" s="28"/>
      <c r="C27" s="28"/>
      <c r="D27" s="28" t="s">
        <v>116</v>
      </c>
      <c r="E27" s="29" t="n">
        <v>757</v>
      </c>
      <c r="F27" s="29" t="n">
        <v>754</v>
      </c>
      <c r="G27" s="29" t="n">
        <v>751</v>
      </c>
      <c r="H27" s="29"/>
      <c r="I27" s="28" t="s">
        <v>78</v>
      </c>
      <c r="J27" s="28" t="s">
        <v>78</v>
      </c>
      <c r="K27" s="28" t="s">
        <v>78</v>
      </c>
      <c r="L27" s="28" t="s">
        <v>78</v>
      </c>
      <c r="M27" s="28" t="s">
        <v>78</v>
      </c>
      <c r="N27" s="28" t="s">
        <v>78</v>
      </c>
    </row>
    <row r="28" customFormat="false" ht="30.55" hidden="false" customHeight="false" outlineLevel="0" collapsed="false">
      <c r="A28" s="28"/>
      <c r="B28" s="28"/>
      <c r="C28" s="28"/>
      <c r="D28" s="28" t="s">
        <v>117</v>
      </c>
      <c r="E28" s="29" t="n">
        <v>473</v>
      </c>
      <c r="F28" s="29" t="n">
        <v>472</v>
      </c>
      <c r="G28" s="29" t="n">
        <v>471</v>
      </c>
      <c r="H28" s="29"/>
      <c r="I28" s="28" t="s">
        <v>78</v>
      </c>
      <c r="J28" s="28" t="s">
        <v>78</v>
      </c>
      <c r="K28" s="28" t="s">
        <v>78</v>
      </c>
      <c r="L28" s="28" t="s">
        <v>78</v>
      </c>
      <c r="M28" s="28" t="s">
        <v>78</v>
      </c>
      <c r="N28" s="28" t="s">
        <v>78</v>
      </c>
    </row>
    <row r="29" customFormat="false" ht="30.55" hidden="false" customHeight="true" outlineLevel="0" collapsed="false">
      <c r="A29" s="28" t="s">
        <v>118</v>
      </c>
      <c r="B29" s="28" t="s">
        <v>119</v>
      </c>
      <c r="C29" s="28" t="s">
        <v>101</v>
      </c>
      <c r="D29" s="28" t="s">
        <v>115</v>
      </c>
      <c r="E29" s="29" t="n">
        <v>611</v>
      </c>
      <c r="F29" s="29" t="n">
        <v>609</v>
      </c>
      <c r="G29" s="29" t="n">
        <v>607</v>
      </c>
      <c r="H29" s="29" t="n">
        <v>384</v>
      </c>
      <c r="I29" s="28" t="s">
        <v>78</v>
      </c>
      <c r="J29" s="28" t="s">
        <v>78</v>
      </c>
      <c r="K29" s="28" t="s">
        <v>78</v>
      </c>
      <c r="L29" s="28" t="s">
        <v>78</v>
      </c>
      <c r="M29" s="28" t="s">
        <v>78</v>
      </c>
      <c r="N29" s="28" t="s">
        <v>78</v>
      </c>
    </row>
    <row r="30" customFormat="false" ht="30.55" hidden="false" customHeight="false" outlineLevel="0" collapsed="false">
      <c r="A30" s="28"/>
      <c r="B30" s="28"/>
      <c r="C30" s="28"/>
      <c r="D30" s="28" t="s">
        <v>116</v>
      </c>
      <c r="E30" s="29" t="n">
        <v>733</v>
      </c>
      <c r="F30" s="29" t="n">
        <v>730</v>
      </c>
      <c r="G30" s="29" t="n">
        <v>727</v>
      </c>
      <c r="H30" s="29"/>
      <c r="I30" s="28" t="s">
        <v>78</v>
      </c>
      <c r="J30" s="28" t="s">
        <v>78</v>
      </c>
      <c r="K30" s="28" t="s">
        <v>78</v>
      </c>
      <c r="L30" s="28" t="s">
        <v>78</v>
      </c>
      <c r="M30" s="28" t="s">
        <v>78</v>
      </c>
      <c r="N30" s="28" t="s">
        <v>78</v>
      </c>
    </row>
    <row r="31" customFormat="false" ht="30.55" hidden="false" customHeight="false" outlineLevel="0" collapsed="false">
      <c r="A31" s="28"/>
      <c r="B31" s="28"/>
      <c r="C31" s="28"/>
      <c r="D31" s="28" t="s">
        <v>117</v>
      </c>
      <c r="E31" s="29" t="n">
        <v>458</v>
      </c>
      <c r="F31" s="29" t="n">
        <v>457</v>
      </c>
      <c r="G31" s="29" t="n">
        <v>456</v>
      </c>
      <c r="H31" s="29"/>
      <c r="I31" s="28" t="s">
        <v>78</v>
      </c>
      <c r="J31" s="28" t="s">
        <v>78</v>
      </c>
      <c r="K31" s="28" t="s">
        <v>78</v>
      </c>
      <c r="L31" s="28" t="s">
        <v>78</v>
      </c>
      <c r="M31" s="28" t="s">
        <v>78</v>
      </c>
      <c r="N31" s="28" t="s">
        <v>78</v>
      </c>
    </row>
  </sheetData>
  <mergeCells count="83">
    <mergeCell ref="A1:N1"/>
    <mergeCell ref="A2:N2"/>
    <mergeCell ref="A3:A5"/>
    <mergeCell ref="B3:G3"/>
    <mergeCell ref="H3:N3"/>
    <mergeCell ref="B4:B5"/>
    <mergeCell ref="C4:C5"/>
    <mergeCell ref="D4:E5"/>
    <mergeCell ref="F4:F5"/>
    <mergeCell ref="H4:L4"/>
    <mergeCell ref="M4:N4"/>
    <mergeCell ref="A6:A8"/>
    <mergeCell ref="B6:B8"/>
    <mergeCell ref="C6:C8"/>
    <mergeCell ref="G6:G8"/>
    <mergeCell ref="H6:H8"/>
    <mergeCell ref="I6:I8"/>
    <mergeCell ref="L6:L8"/>
    <mergeCell ref="M6:M8"/>
    <mergeCell ref="N6:N8"/>
    <mergeCell ref="A9:A11"/>
    <mergeCell ref="B9:B11"/>
    <mergeCell ref="C9:C11"/>
    <mergeCell ref="G9:G11"/>
    <mergeCell ref="H9:H11"/>
    <mergeCell ref="I9:I11"/>
    <mergeCell ref="L9:L11"/>
    <mergeCell ref="M9:M11"/>
    <mergeCell ref="N9:N11"/>
    <mergeCell ref="B12:B14"/>
    <mergeCell ref="C12:C14"/>
    <mergeCell ref="D12:D14"/>
    <mergeCell ref="E12:E14"/>
    <mergeCell ref="F12:F14"/>
    <mergeCell ref="G12:G14"/>
    <mergeCell ref="H12:H14"/>
    <mergeCell ref="I12:I14"/>
    <mergeCell ref="L12:L14"/>
    <mergeCell ref="M12:M14"/>
    <mergeCell ref="N12:N14"/>
    <mergeCell ref="E15:G15"/>
    <mergeCell ref="H15:H16"/>
    <mergeCell ref="I15:I16"/>
    <mergeCell ref="J15:J16"/>
    <mergeCell ref="K15:L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A26:A28"/>
    <mergeCell ref="B26:B28"/>
    <mergeCell ref="C26:C28"/>
    <mergeCell ref="H26:H28"/>
    <mergeCell ref="A29:A31"/>
    <mergeCell ref="B29:B31"/>
    <mergeCell ref="C29:C31"/>
    <mergeCell ref="H29:H3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0" activeCellId="0" sqref="K30"/>
    </sheetView>
  </sheetViews>
  <sheetFormatPr defaultColWidth="9.01171875" defaultRowHeight="13.8" zeroHeight="false" outlineLevelRow="0" outlineLevelCol="0"/>
  <sheetData>
    <row r="1" customFormat="false" ht="13.8" hidden="false" customHeight="true" outlineLevel="0" collapsed="false">
      <c r="A1" s="21" t="s">
        <v>120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customFormat="false" ht="13.8" hidden="false" customHeight="true" outlineLevel="0" collapsed="false">
      <c r="A2" s="22" t="s">
        <v>121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customFormat="false" ht="13.8" hidden="false" customHeight="true" outlineLevel="0" collapsed="false">
      <c r="A3" s="23" t="s">
        <v>122</v>
      </c>
      <c r="B3" s="23" t="s">
        <v>59</v>
      </c>
      <c r="C3" s="24"/>
      <c r="D3" s="24"/>
      <c r="E3" s="24"/>
      <c r="F3" s="24"/>
      <c r="G3" s="24"/>
      <c r="H3" s="24" t="s">
        <v>67</v>
      </c>
      <c r="I3" s="24"/>
      <c r="J3" s="24"/>
      <c r="K3" s="24"/>
      <c r="L3" s="24"/>
      <c r="M3" s="24"/>
      <c r="N3" s="24" t="s">
        <v>68</v>
      </c>
      <c r="O3" s="24"/>
      <c r="P3" s="24"/>
      <c r="Q3" s="24"/>
      <c r="R3" s="24"/>
      <c r="S3" s="24"/>
    </row>
    <row r="4" customFormat="false" ht="13.8" hidden="false" customHeight="true" outlineLevel="0" collapsed="false">
      <c r="A4" s="23"/>
      <c r="B4" s="23"/>
      <c r="C4" s="33" t="s">
        <v>123</v>
      </c>
      <c r="D4" s="34" t="s">
        <v>124</v>
      </c>
      <c r="E4" s="34"/>
      <c r="F4" s="23" t="s">
        <v>125</v>
      </c>
      <c r="G4" s="23" t="s">
        <v>126</v>
      </c>
      <c r="H4" s="23" t="s">
        <v>62</v>
      </c>
      <c r="I4" s="23" t="s">
        <v>127</v>
      </c>
      <c r="J4" s="34" t="s">
        <v>124</v>
      </c>
      <c r="K4" s="34"/>
      <c r="L4" s="23" t="s">
        <v>125</v>
      </c>
      <c r="M4" s="23" t="s">
        <v>126</v>
      </c>
      <c r="N4" s="23" t="s">
        <v>62</v>
      </c>
      <c r="O4" s="23" t="s">
        <v>127</v>
      </c>
      <c r="P4" s="34" t="s">
        <v>124</v>
      </c>
      <c r="Q4" s="34"/>
      <c r="R4" s="23" t="s">
        <v>125</v>
      </c>
      <c r="S4" s="23" t="s">
        <v>126</v>
      </c>
    </row>
    <row r="5" customFormat="false" ht="13.8" hidden="false" customHeight="true" outlineLevel="0" collapsed="false">
      <c r="A5" s="23"/>
      <c r="B5" s="23"/>
      <c r="C5" s="35" t="s">
        <v>128</v>
      </c>
      <c r="D5" s="36" t="s">
        <v>129</v>
      </c>
      <c r="E5" s="36"/>
      <c r="F5" s="23"/>
      <c r="G5" s="23"/>
      <c r="H5" s="23"/>
      <c r="I5" s="23"/>
      <c r="J5" s="36" t="s">
        <v>129</v>
      </c>
      <c r="K5" s="36"/>
      <c r="L5" s="23"/>
      <c r="M5" s="23"/>
      <c r="N5" s="23"/>
      <c r="O5" s="23"/>
      <c r="P5" s="36" t="s">
        <v>129</v>
      </c>
      <c r="Q5" s="36"/>
      <c r="R5" s="23"/>
      <c r="S5" s="23"/>
    </row>
    <row r="6" customFormat="false" ht="20.35" hidden="false" customHeight="false" outlineLevel="0" collapsed="false">
      <c r="A6" s="33" t="s">
        <v>130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customFormat="false" ht="20.35" hidden="false" customHeight="false" outlineLevel="0" collapsed="false">
      <c r="A7" s="37" t="s">
        <v>131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customFormat="false" ht="20.35" hidden="false" customHeight="false" outlineLevel="0" collapsed="false">
      <c r="A8" s="37" t="s">
        <v>132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customFormat="false" ht="13.8" hidden="false" customHeight="false" outlineLevel="0" collapsed="false">
      <c r="A9" s="35" t="s">
        <v>133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customFormat="false" ht="13.8" hidden="false" customHeight="true" outlineLevel="0" collapsed="false">
      <c r="A10" s="30" t="s">
        <v>134</v>
      </c>
      <c r="B10" s="28" t="s">
        <v>135</v>
      </c>
      <c r="C10" s="28" t="s">
        <v>73</v>
      </c>
      <c r="D10" s="28" t="s">
        <v>136</v>
      </c>
      <c r="E10" s="28"/>
      <c r="F10" s="28" t="n">
        <v>356</v>
      </c>
      <c r="G10" s="28" t="n">
        <v>5</v>
      </c>
      <c r="H10" s="28" t="s">
        <v>78</v>
      </c>
      <c r="I10" s="28" t="s">
        <v>78</v>
      </c>
      <c r="J10" s="28" t="s">
        <v>78</v>
      </c>
      <c r="K10" s="28" t="s">
        <v>78</v>
      </c>
      <c r="L10" s="28" t="s">
        <v>78</v>
      </c>
      <c r="M10" s="28" t="s">
        <v>78</v>
      </c>
      <c r="N10" s="28" t="s">
        <v>78</v>
      </c>
      <c r="O10" s="28" t="s">
        <v>78</v>
      </c>
      <c r="P10" s="28" t="s">
        <v>78</v>
      </c>
      <c r="Q10" s="28" t="s">
        <v>78</v>
      </c>
      <c r="R10" s="28" t="s">
        <v>78</v>
      </c>
      <c r="S10" s="28" t="s">
        <v>78</v>
      </c>
    </row>
    <row r="11" customFormat="false" ht="13.8" hidden="false" customHeight="false" outlineLevel="0" collapsed="false">
      <c r="A11" s="38" t="s">
        <v>137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customFormat="false" ht="13.8" hidden="false" customHeight="true" outlineLevel="0" collapsed="false">
      <c r="A12" s="30" t="s">
        <v>134</v>
      </c>
      <c r="B12" s="28" t="s">
        <v>138</v>
      </c>
      <c r="C12" s="28" t="s">
        <v>73</v>
      </c>
      <c r="D12" s="28" t="s">
        <v>74</v>
      </c>
      <c r="E12" s="28" t="n">
        <v>102</v>
      </c>
      <c r="F12" s="28" t="n">
        <v>526</v>
      </c>
      <c r="G12" s="28" t="n">
        <v>15</v>
      </c>
      <c r="H12" s="28" t="s">
        <v>139</v>
      </c>
      <c r="I12" s="28" t="s">
        <v>140</v>
      </c>
      <c r="J12" s="28" t="s">
        <v>99</v>
      </c>
      <c r="K12" s="28" t="s">
        <v>99</v>
      </c>
      <c r="L12" s="28" t="n">
        <v>664</v>
      </c>
      <c r="M12" s="28" t="n">
        <v>15</v>
      </c>
      <c r="N12" s="28" t="s">
        <v>78</v>
      </c>
      <c r="O12" s="28" t="s">
        <v>78</v>
      </c>
      <c r="P12" s="28" t="s">
        <v>78</v>
      </c>
      <c r="Q12" s="28" t="s">
        <v>78</v>
      </c>
      <c r="R12" s="28" t="s">
        <v>78</v>
      </c>
      <c r="S12" s="28" t="s">
        <v>78</v>
      </c>
    </row>
    <row r="13" customFormat="false" ht="13.8" hidden="false" customHeight="false" outlineLevel="0" collapsed="false">
      <c r="A13" s="31" t="s">
        <v>141</v>
      </c>
      <c r="B13" s="28"/>
      <c r="C13" s="28"/>
      <c r="D13" s="28" t="s">
        <v>142</v>
      </c>
      <c r="E13" s="28" t="n">
        <v>78</v>
      </c>
      <c r="F13" s="28" t="n">
        <v>586</v>
      </c>
      <c r="G13" s="28"/>
      <c r="H13" s="28"/>
      <c r="I13" s="28"/>
      <c r="J13" s="28" t="s">
        <v>99</v>
      </c>
      <c r="K13" s="28" t="s">
        <v>99</v>
      </c>
      <c r="L13" s="28"/>
      <c r="M13" s="28"/>
      <c r="N13" s="28" t="s">
        <v>78</v>
      </c>
      <c r="O13" s="28" t="s">
        <v>78</v>
      </c>
      <c r="P13" s="28" t="s">
        <v>78</v>
      </c>
      <c r="Q13" s="28" t="s">
        <v>78</v>
      </c>
      <c r="R13" s="28" t="s">
        <v>78</v>
      </c>
      <c r="S13" s="28" t="s">
        <v>78</v>
      </c>
    </row>
    <row r="14" customFormat="false" ht="13.8" hidden="false" customHeight="false" outlineLevel="0" collapsed="false">
      <c r="A14" s="39"/>
      <c r="B14" s="28"/>
      <c r="C14" s="28"/>
      <c r="D14" s="28" t="s">
        <v>142</v>
      </c>
      <c r="E14" s="28" t="n">
        <v>120</v>
      </c>
      <c r="F14" s="28" t="n">
        <v>673</v>
      </c>
      <c r="G14" s="28"/>
      <c r="H14" s="28"/>
      <c r="I14" s="28"/>
      <c r="J14" s="28" t="s">
        <v>99</v>
      </c>
      <c r="K14" s="28" t="s">
        <v>99</v>
      </c>
      <c r="L14" s="28"/>
      <c r="M14" s="28"/>
      <c r="N14" s="28" t="s">
        <v>78</v>
      </c>
      <c r="O14" s="28" t="s">
        <v>78</v>
      </c>
      <c r="P14" s="28" t="s">
        <v>78</v>
      </c>
      <c r="Q14" s="28" t="s">
        <v>78</v>
      </c>
      <c r="R14" s="28" t="s">
        <v>78</v>
      </c>
      <c r="S14" s="28" t="s">
        <v>78</v>
      </c>
    </row>
    <row r="15" customFormat="false" ht="13.8" hidden="false" customHeight="false" outlineLevel="0" collapsed="false">
      <c r="A15" s="39"/>
      <c r="B15" s="28"/>
      <c r="C15" s="28"/>
      <c r="D15" s="28" t="s">
        <v>142</v>
      </c>
      <c r="E15" s="28" t="n">
        <v>300</v>
      </c>
      <c r="F15" s="28" t="n">
        <v>723</v>
      </c>
      <c r="G15" s="28"/>
      <c r="H15" s="28"/>
      <c r="I15" s="28"/>
      <c r="J15" s="28" t="s">
        <v>99</v>
      </c>
      <c r="K15" s="28" t="s">
        <v>99</v>
      </c>
      <c r="L15" s="28"/>
      <c r="M15" s="28"/>
      <c r="N15" s="28" t="s">
        <v>78</v>
      </c>
      <c r="O15" s="28" t="s">
        <v>78</v>
      </c>
      <c r="P15" s="28" t="s">
        <v>78</v>
      </c>
      <c r="Q15" s="28" t="s">
        <v>78</v>
      </c>
      <c r="R15" s="28" t="s">
        <v>78</v>
      </c>
      <c r="S15" s="28" t="s">
        <v>78</v>
      </c>
    </row>
    <row r="16" customFormat="false" ht="13.8" hidden="false" customHeight="false" outlineLevel="0" collapsed="false">
      <c r="A16" s="39"/>
      <c r="B16" s="28"/>
      <c r="C16" s="28"/>
      <c r="D16" s="28" t="s">
        <v>142</v>
      </c>
      <c r="E16" s="28" t="n">
        <v>300</v>
      </c>
      <c r="F16" s="28" t="n">
        <v>732</v>
      </c>
      <c r="G16" s="28"/>
      <c r="H16" s="28"/>
      <c r="I16" s="28"/>
      <c r="J16" s="28" t="s">
        <v>99</v>
      </c>
      <c r="K16" s="28" t="s">
        <v>99</v>
      </c>
      <c r="L16" s="28"/>
      <c r="M16" s="28"/>
      <c r="N16" s="28" t="s">
        <v>78</v>
      </c>
      <c r="O16" s="28" t="s">
        <v>78</v>
      </c>
      <c r="P16" s="28" t="s">
        <v>78</v>
      </c>
      <c r="Q16" s="28" t="s">
        <v>78</v>
      </c>
      <c r="R16" s="28" t="s">
        <v>78</v>
      </c>
      <c r="S16" s="28" t="s">
        <v>78</v>
      </c>
    </row>
    <row r="17" customFormat="false" ht="13.8" hidden="false" customHeight="false" outlineLevel="0" collapsed="false">
      <c r="A17" s="32"/>
      <c r="B17" s="28"/>
      <c r="C17" s="28"/>
      <c r="D17" s="28" t="s">
        <v>81</v>
      </c>
      <c r="E17" s="28" t="n">
        <v>900</v>
      </c>
      <c r="F17" s="28" t="n">
        <v>899</v>
      </c>
      <c r="G17" s="28"/>
      <c r="H17" s="28"/>
      <c r="I17" s="28"/>
      <c r="J17" s="28" t="s">
        <v>99</v>
      </c>
      <c r="K17" s="28" t="s">
        <v>99</v>
      </c>
      <c r="L17" s="28"/>
      <c r="M17" s="28"/>
      <c r="N17" s="28" t="s">
        <v>78</v>
      </c>
      <c r="O17" s="28" t="s">
        <v>78</v>
      </c>
      <c r="P17" s="28" t="s">
        <v>78</v>
      </c>
      <c r="Q17" s="28" t="s">
        <v>78</v>
      </c>
      <c r="R17" s="28" t="s">
        <v>78</v>
      </c>
      <c r="S17" s="28" t="s">
        <v>78</v>
      </c>
    </row>
    <row r="18" customFormat="false" ht="13.8" hidden="false" customHeight="true" outlineLevel="0" collapsed="false">
      <c r="A18" s="30" t="s">
        <v>134</v>
      </c>
      <c r="B18" s="28" t="s">
        <v>143</v>
      </c>
      <c r="C18" s="28" t="s">
        <v>73</v>
      </c>
      <c r="D18" s="28" t="s">
        <v>74</v>
      </c>
      <c r="E18" s="28" t="n">
        <v>102</v>
      </c>
      <c r="F18" s="28" t="n">
        <v>530</v>
      </c>
      <c r="G18" s="28" t="n">
        <v>15</v>
      </c>
      <c r="H18" s="28" t="s">
        <v>139</v>
      </c>
      <c r="I18" s="28" t="s">
        <v>140</v>
      </c>
      <c r="J18" s="28" t="s">
        <v>99</v>
      </c>
      <c r="K18" s="28" t="s">
        <v>99</v>
      </c>
      <c r="L18" s="28" t="n">
        <v>664</v>
      </c>
      <c r="M18" s="28" t="n">
        <v>15</v>
      </c>
      <c r="N18" s="28" t="s">
        <v>78</v>
      </c>
      <c r="O18" s="28" t="s">
        <v>78</v>
      </c>
      <c r="P18" s="28" t="s">
        <v>78</v>
      </c>
      <c r="Q18" s="28" t="s">
        <v>78</v>
      </c>
      <c r="R18" s="28" t="s">
        <v>78</v>
      </c>
      <c r="S18" s="28" t="s">
        <v>78</v>
      </c>
    </row>
    <row r="19" customFormat="false" ht="13.8" hidden="false" customHeight="false" outlineLevel="0" collapsed="false">
      <c r="A19" s="31" t="s">
        <v>144</v>
      </c>
      <c r="B19" s="28"/>
      <c r="C19" s="28"/>
      <c r="D19" s="28" t="s">
        <v>142</v>
      </c>
      <c r="E19" s="28" t="n">
        <v>78</v>
      </c>
      <c r="F19" s="28" t="n">
        <v>597</v>
      </c>
      <c r="G19" s="28"/>
      <c r="H19" s="28"/>
      <c r="I19" s="28"/>
      <c r="J19" s="28" t="s">
        <v>99</v>
      </c>
      <c r="K19" s="28" t="s">
        <v>99</v>
      </c>
      <c r="L19" s="28"/>
      <c r="M19" s="28"/>
      <c r="N19" s="28" t="s">
        <v>78</v>
      </c>
      <c r="O19" s="28" t="s">
        <v>78</v>
      </c>
      <c r="P19" s="28" t="s">
        <v>78</v>
      </c>
      <c r="Q19" s="28" t="s">
        <v>78</v>
      </c>
      <c r="R19" s="28" t="s">
        <v>78</v>
      </c>
      <c r="S19" s="28" t="s">
        <v>78</v>
      </c>
    </row>
    <row r="20" customFormat="false" ht="13.8" hidden="false" customHeight="false" outlineLevel="0" collapsed="false">
      <c r="A20" s="39"/>
      <c r="B20" s="28"/>
      <c r="C20" s="28"/>
      <c r="D20" s="28" t="s">
        <v>142</v>
      </c>
      <c r="E20" s="28" t="n">
        <v>120</v>
      </c>
      <c r="F20" s="28" t="n">
        <v>697</v>
      </c>
      <c r="G20" s="28"/>
      <c r="H20" s="28"/>
      <c r="I20" s="28"/>
      <c r="J20" s="28" t="s">
        <v>99</v>
      </c>
      <c r="K20" s="28" t="s">
        <v>99</v>
      </c>
      <c r="L20" s="28"/>
      <c r="M20" s="28"/>
      <c r="N20" s="28" t="s">
        <v>78</v>
      </c>
      <c r="O20" s="28" t="s">
        <v>78</v>
      </c>
      <c r="P20" s="28" t="s">
        <v>78</v>
      </c>
      <c r="Q20" s="28" t="s">
        <v>78</v>
      </c>
      <c r="R20" s="28" t="s">
        <v>78</v>
      </c>
      <c r="S20" s="28" t="s">
        <v>78</v>
      </c>
    </row>
    <row r="21" customFormat="false" ht="13.8" hidden="false" customHeight="false" outlineLevel="0" collapsed="false">
      <c r="A21" s="39"/>
      <c r="B21" s="28"/>
      <c r="C21" s="28"/>
      <c r="D21" s="28" t="s">
        <v>142</v>
      </c>
      <c r="E21" s="28" t="n">
        <v>300</v>
      </c>
      <c r="F21" s="28" t="n">
        <v>731</v>
      </c>
      <c r="G21" s="28"/>
      <c r="H21" s="28"/>
      <c r="I21" s="28"/>
      <c r="J21" s="28" t="s">
        <v>99</v>
      </c>
      <c r="K21" s="28" t="s">
        <v>99</v>
      </c>
      <c r="L21" s="28"/>
      <c r="M21" s="28"/>
      <c r="N21" s="28" t="s">
        <v>78</v>
      </c>
      <c r="O21" s="28" t="s">
        <v>78</v>
      </c>
      <c r="P21" s="28" t="s">
        <v>78</v>
      </c>
      <c r="Q21" s="28" t="s">
        <v>78</v>
      </c>
      <c r="R21" s="28" t="s">
        <v>78</v>
      </c>
      <c r="S21" s="28" t="s">
        <v>78</v>
      </c>
    </row>
    <row r="22" customFormat="false" ht="13.8" hidden="false" customHeight="false" outlineLevel="0" collapsed="false">
      <c r="A22" s="39"/>
      <c r="B22" s="28"/>
      <c r="C22" s="28"/>
      <c r="D22" s="28" t="s">
        <v>142</v>
      </c>
      <c r="E22" s="28" t="n">
        <v>300</v>
      </c>
      <c r="F22" s="28" t="n">
        <v>758</v>
      </c>
      <c r="G22" s="28"/>
      <c r="H22" s="28"/>
      <c r="I22" s="28"/>
      <c r="J22" s="28" t="s">
        <v>99</v>
      </c>
      <c r="K22" s="28" t="s">
        <v>99</v>
      </c>
      <c r="L22" s="28"/>
      <c r="M22" s="28"/>
      <c r="N22" s="28" t="s">
        <v>78</v>
      </c>
      <c r="O22" s="28" t="s">
        <v>78</v>
      </c>
      <c r="P22" s="28" t="s">
        <v>78</v>
      </c>
      <c r="Q22" s="28" t="s">
        <v>78</v>
      </c>
      <c r="R22" s="28" t="s">
        <v>78</v>
      </c>
      <c r="S22" s="28" t="s">
        <v>78</v>
      </c>
    </row>
    <row r="23" customFormat="false" ht="13.8" hidden="false" customHeight="false" outlineLevel="0" collapsed="false">
      <c r="A23" s="32"/>
      <c r="B23" s="28"/>
      <c r="C23" s="28"/>
      <c r="D23" s="28" t="s">
        <v>81</v>
      </c>
      <c r="E23" s="28" t="n">
        <v>900</v>
      </c>
      <c r="F23" s="28" t="n">
        <v>899</v>
      </c>
      <c r="G23" s="28"/>
      <c r="H23" s="28"/>
      <c r="I23" s="28"/>
      <c r="J23" s="28" t="s">
        <v>99</v>
      </c>
      <c r="K23" s="28" t="s">
        <v>99</v>
      </c>
      <c r="L23" s="28"/>
      <c r="M23" s="28"/>
      <c r="N23" s="28" t="s">
        <v>78</v>
      </c>
      <c r="O23" s="28" t="s">
        <v>78</v>
      </c>
      <c r="P23" s="28" t="s">
        <v>78</v>
      </c>
      <c r="Q23" s="28" t="s">
        <v>78</v>
      </c>
      <c r="R23" s="28" t="s">
        <v>78</v>
      </c>
      <c r="S23" s="28" t="s">
        <v>78</v>
      </c>
    </row>
    <row r="24" customFormat="false" ht="13.8" hidden="false" customHeight="true" outlineLevel="0" collapsed="false">
      <c r="A24" s="30" t="s">
        <v>134</v>
      </c>
      <c r="B24" s="28" t="s">
        <v>145</v>
      </c>
      <c r="C24" s="28" t="s">
        <v>73</v>
      </c>
      <c r="D24" s="28" t="s">
        <v>74</v>
      </c>
      <c r="E24" s="28" t="n">
        <v>180</v>
      </c>
      <c r="F24" s="28" t="n">
        <v>617</v>
      </c>
      <c r="G24" s="28" t="n">
        <v>30</v>
      </c>
      <c r="H24" s="28" t="s">
        <v>146</v>
      </c>
      <c r="I24" s="28" t="s">
        <v>147</v>
      </c>
      <c r="J24" s="28" t="s">
        <v>148</v>
      </c>
      <c r="K24" s="28" t="s">
        <v>99</v>
      </c>
      <c r="L24" s="28" t="n">
        <v>774</v>
      </c>
      <c r="M24" s="28" t="n">
        <v>30</v>
      </c>
      <c r="N24" s="28" t="s">
        <v>149</v>
      </c>
      <c r="O24" s="28" t="s">
        <v>150</v>
      </c>
      <c r="P24" s="30" t="s">
        <v>151</v>
      </c>
      <c r="Q24" s="28" t="s">
        <v>99</v>
      </c>
      <c r="R24" s="28" t="n">
        <v>764</v>
      </c>
      <c r="S24" s="28" t="n">
        <v>30</v>
      </c>
    </row>
    <row r="25" customFormat="false" ht="13.8" hidden="false" customHeight="false" outlineLevel="0" collapsed="false">
      <c r="A25" s="31" t="s">
        <v>152</v>
      </c>
      <c r="B25" s="28"/>
      <c r="C25" s="28"/>
      <c r="D25" s="28" t="s">
        <v>142</v>
      </c>
      <c r="E25" s="28" t="n">
        <v>120</v>
      </c>
      <c r="F25" s="28" t="n">
        <v>737</v>
      </c>
      <c r="G25" s="28"/>
      <c r="H25" s="28"/>
      <c r="I25" s="28"/>
      <c r="J25" s="28"/>
      <c r="K25" s="28"/>
      <c r="L25" s="28"/>
      <c r="M25" s="28"/>
      <c r="N25" s="28"/>
      <c r="O25" s="28"/>
      <c r="P25" s="38" t="s">
        <v>153</v>
      </c>
      <c r="Q25" s="28"/>
      <c r="R25" s="28"/>
      <c r="S25" s="28"/>
    </row>
    <row r="26" customFormat="false" ht="13.8" hidden="false" customHeight="true" outlineLevel="0" collapsed="false">
      <c r="A26" s="39"/>
      <c r="B26" s="28"/>
      <c r="C26" s="28"/>
      <c r="D26" s="28" t="s">
        <v>142</v>
      </c>
      <c r="E26" s="28" t="n">
        <v>150</v>
      </c>
      <c r="F26" s="28" t="n">
        <v>802</v>
      </c>
      <c r="G26" s="28"/>
      <c r="H26" s="28"/>
      <c r="I26" s="28"/>
      <c r="J26" s="28" t="s">
        <v>154</v>
      </c>
      <c r="K26" s="28" t="s">
        <v>99</v>
      </c>
      <c r="L26" s="28" t="n">
        <v>928</v>
      </c>
      <c r="M26" s="28"/>
      <c r="N26" s="28"/>
      <c r="O26" s="28"/>
      <c r="P26" s="30" t="s">
        <v>155</v>
      </c>
      <c r="Q26" s="28" t="s">
        <v>99</v>
      </c>
      <c r="R26" s="28" t="n">
        <v>926</v>
      </c>
      <c r="S26" s="28"/>
    </row>
    <row r="27" customFormat="false" ht="13.8" hidden="false" customHeight="false" outlineLevel="0" collapsed="false">
      <c r="A27" s="39"/>
      <c r="B27" s="28"/>
      <c r="C27" s="28"/>
      <c r="D27" s="28" t="s">
        <v>142</v>
      </c>
      <c r="E27" s="28" t="n">
        <v>450</v>
      </c>
      <c r="F27" s="28" t="n">
        <v>845</v>
      </c>
      <c r="G27" s="28"/>
      <c r="H27" s="28"/>
      <c r="I27" s="28"/>
      <c r="J27" s="28"/>
      <c r="K27" s="28"/>
      <c r="L27" s="28"/>
      <c r="M27" s="28"/>
      <c r="N27" s="28"/>
      <c r="O27" s="28"/>
      <c r="P27" s="38" t="s">
        <v>156</v>
      </c>
      <c r="Q27" s="28"/>
      <c r="R27" s="28"/>
      <c r="S27" s="28"/>
    </row>
    <row r="28" customFormat="false" ht="13.8" hidden="false" customHeight="true" outlineLevel="0" collapsed="false">
      <c r="A28" s="39"/>
      <c r="B28" s="28"/>
      <c r="C28" s="28"/>
      <c r="D28" s="28" t="s">
        <v>81</v>
      </c>
      <c r="E28" s="28" t="n">
        <v>900</v>
      </c>
      <c r="F28" s="28" t="n">
        <v>894</v>
      </c>
      <c r="G28" s="28"/>
      <c r="H28" s="28"/>
      <c r="I28" s="28"/>
      <c r="J28" s="28" t="s">
        <v>157</v>
      </c>
      <c r="K28" s="28" t="s">
        <v>99</v>
      </c>
      <c r="L28" s="28" t="n">
        <v>658</v>
      </c>
      <c r="M28" s="28"/>
      <c r="N28" s="28"/>
      <c r="O28" s="28"/>
      <c r="P28" s="30" t="s">
        <v>158</v>
      </c>
      <c r="Q28" s="28" t="s">
        <v>99</v>
      </c>
      <c r="R28" s="28" t="n">
        <v>652</v>
      </c>
      <c r="S28" s="28"/>
    </row>
    <row r="29" customFormat="false" ht="13.8" hidden="false" customHeight="false" outlineLevel="0" collapsed="false">
      <c r="A29" s="32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38" t="s">
        <v>159</v>
      </c>
      <c r="Q29" s="28"/>
      <c r="R29" s="28"/>
      <c r="S29" s="28"/>
    </row>
    <row r="30" customFormat="false" ht="13.8" hidden="false" customHeight="true" outlineLevel="0" collapsed="false">
      <c r="A30" s="30" t="s">
        <v>134</v>
      </c>
      <c r="B30" s="28" t="s">
        <v>160</v>
      </c>
      <c r="C30" s="28" t="s">
        <v>73</v>
      </c>
      <c r="D30" s="28" t="s">
        <v>74</v>
      </c>
      <c r="E30" s="28" t="n">
        <v>180</v>
      </c>
      <c r="F30" s="28" t="n">
        <v>619</v>
      </c>
      <c r="G30" s="28" t="n">
        <v>30</v>
      </c>
      <c r="H30" s="28" t="s">
        <v>161</v>
      </c>
      <c r="I30" s="28" t="s">
        <v>147</v>
      </c>
      <c r="J30" s="28" t="s">
        <v>148</v>
      </c>
      <c r="K30" s="28" t="s">
        <v>99</v>
      </c>
      <c r="L30" s="28" t="n">
        <v>774</v>
      </c>
      <c r="M30" s="28" t="n">
        <v>30</v>
      </c>
      <c r="N30" s="28" t="s">
        <v>149</v>
      </c>
      <c r="O30" s="28" t="s">
        <v>150</v>
      </c>
      <c r="P30" s="30" t="s">
        <v>151</v>
      </c>
      <c r="Q30" s="28" t="s">
        <v>99</v>
      </c>
      <c r="R30" s="28" t="n">
        <v>764</v>
      </c>
      <c r="S30" s="28" t="n">
        <v>30</v>
      </c>
    </row>
    <row r="31" customFormat="false" ht="13.8" hidden="false" customHeight="false" outlineLevel="0" collapsed="false">
      <c r="A31" s="31" t="s">
        <v>162</v>
      </c>
      <c r="B31" s="28"/>
      <c r="C31" s="28"/>
      <c r="D31" s="28" t="s">
        <v>142</v>
      </c>
      <c r="E31" s="28" t="n">
        <v>120</v>
      </c>
      <c r="F31" s="28" t="n">
        <v>739</v>
      </c>
      <c r="G31" s="28"/>
      <c r="H31" s="28"/>
      <c r="I31" s="28"/>
      <c r="J31" s="28"/>
      <c r="K31" s="28"/>
      <c r="L31" s="28"/>
      <c r="M31" s="28"/>
      <c r="N31" s="28"/>
      <c r="O31" s="28"/>
      <c r="P31" s="38" t="s">
        <v>153</v>
      </c>
      <c r="Q31" s="28"/>
      <c r="R31" s="28"/>
      <c r="S31" s="28"/>
    </row>
    <row r="32" customFormat="false" ht="13.8" hidden="false" customHeight="true" outlineLevel="0" collapsed="false">
      <c r="A32" s="39"/>
      <c r="B32" s="28"/>
      <c r="C32" s="28"/>
      <c r="D32" s="28" t="s">
        <v>142</v>
      </c>
      <c r="E32" s="28" t="n">
        <v>150</v>
      </c>
      <c r="F32" s="28" t="n">
        <v>802</v>
      </c>
      <c r="G32" s="28"/>
      <c r="H32" s="28"/>
      <c r="I32" s="28"/>
      <c r="J32" s="28" t="s">
        <v>154</v>
      </c>
      <c r="K32" s="28" t="s">
        <v>99</v>
      </c>
      <c r="L32" s="28" t="n">
        <v>928</v>
      </c>
      <c r="M32" s="28"/>
      <c r="N32" s="28"/>
      <c r="O32" s="28"/>
      <c r="P32" s="30" t="s">
        <v>155</v>
      </c>
      <c r="Q32" s="28" t="s">
        <v>99</v>
      </c>
      <c r="R32" s="28" t="n">
        <v>926</v>
      </c>
      <c r="S32" s="28"/>
    </row>
    <row r="33" customFormat="false" ht="13.8" hidden="false" customHeight="false" outlineLevel="0" collapsed="false">
      <c r="A33" s="39"/>
      <c r="B33" s="28"/>
      <c r="C33" s="28"/>
      <c r="D33" s="28" t="s">
        <v>142</v>
      </c>
      <c r="E33" s="28" t="n">
        <v>450</v>
      </c>
      <c r="F33" s="28" t="n">
        <v>845</v>
      </c>
      <c r="G33" s="28"/>
      <c r="H33" s="28"/>
      <c r="I33" s="28"/>
      <c r="J33" s="28"/>
      <c r="K33" s="28"/>
      <c r="L33" s="28"/>
      <c r="M33" s="28"/>
      <c r="N33" s="28"/>
      <c r="O33" s="28"/>
      <c r="P33" s="38" t="s">
        <v>156</v>
      </c>
      <c r="Q33" s="28"/>
      <c r="R33" s="28"/>
      <c r="S33" s="28"/>
    </row>
    <row r="34" customFormat="false" ht="13.8" hidden="false" customHeight="true" outlineLevel="0" collapsed="false">
      <c r="A34" s="39"/>
      <c r="B34" s="28"/>
      <c r="C34" s="28"/>
      <c r="D34" s="28" t="s">
        <v>81</v>
      </c>
      <c r="E34" s="28" t="n">
        <v>900</v>
      </c>
      <c r="F34" s="28" t="n">
        <v>894</v>
      </c>
      <c r="G34" s="28"/>
      <c r="H34" s="28"/>
      <c r="I34" s="28"/>
      <c r="J34" s="28" t="s">
        <v>157</v>
      </c>
      <c r="K34" s="28" t="s">
        <v>99</v>
      </c>
      <c r="L34" s="28" t="n">
        <v>658</v>
      </c>
      <c r="M34" s="28"/>
      <c r="N34" s="28"/>
      <c r="O34" s="28"/>
      <c r="P34" s="30" t="s">
        <v>158</v>
      </c>
      <c r="Q34" s="28" t="s">
        <v>99</v>
      </c>
      <c r="R34" s="28" t="n">
        <v>652</v>
      </c>
      <c r="S34" s="28"/>
    </row>
    <row r="35" customFormat="false" ht="13.8" hidden="false" customHeight="false" outlineLevel="0" collapsed="false">
      <c r="A35" s="32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38" t="s">
        <v>159</v>
      </c>
      <c r="Q35" s="28"/>
      <c r="R35" s="28"/>
      <c r="S35" s="28"/>
    </row>
    <row r="36" customFormat="false" ht="20.35" hidden="false" customHeight="true" outlineLevel="0" collapsed="false">
      <c r="A36" s="30" t="s">
        <v>134</v>
      </c>
      <c r="B36" s="28" t="s">
        <v>163</v>
      </c>
      <c r="C36" s="28" t="s">
        <v>73</v>
      </c>
      <c r="D36" s="28" t="s">
        <v>164</v>
      </c>
      <c r="E36" s="28" t="s">
        <v>164</v>
      </c>
      <c r="F36" s="28" t="n">
        <v>693</v>
      </c>
      <c r="G36" s="28" t="n">
        <v>75</v>
      </c>
      <c r="H36" s="28" t="s">
        <v>165</v>
      </c>
      <c r="I36" s="28" t="s">
        <v>140</v>
      </c>
      <c r="J36" s="28" t="s">
        <v>166</v>
      </c>
      <c r="K36" s="28" t="s">
        <v>166</v>
      </c>
      <c r="L36" s="28" t="n">
        <v>683</v>
      </c>
      <c r="M36" s="28" t="n">
        <v>75</v>
      </c>
      <c r="N36" s="28" t="s">
        <v>167</v>
      </c>
      <c r="O36" s="28" t="s">
        <v>150</v>
      </c>
      <c r="P36" s="30" t="s">
        <v>168</v>
      </c>
      <c r="Q36" s="28" t="s">
        <v>166</v>
      </c>
      <c r="R36" s="28" t="n">
        <v>663</v>
      </c>
      <c r="S36" s="28" t="n">
        <v>75</v>
      </c>
    </row>
    <row r="37" customFormat="false" ht="20.35" hidden="false" customHeight="false" outlineLevel="0" collapsed="false">
      <c r="A37" s="31" t="s">
        <v>169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31" t="s">
        <v>170</v>
      </c>
      <c r="Q37" s="28"/>
      <c r="R37" s="28"/>
      <c r="S37" s="28"/>
    </row>
    <row r="38" customFormat="false" ht="13.8" hidden="false" customHeight="false" outlineLevel="0" collapsed="false">
      <c r="A38" s="39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38" t="s">
        <v>171</v>
      </c>
      <c r="Q38" s="28"/>
      <c r="R38" s="28"/>
      <c r="S38" s="28"/>
    </row>
    <row r="39" customFormat="false" ht="13.8" hidden="false" customHeight="true" outlineLevel="0" collapsed="false">
      <c r="A39" s="39"/>
      <c r="B39" s="28" t="s">
        <v>172</v>
      </c>
      <c r="C39" s="28"/>
      <c r="D39" s="28" t="s">
        <v>164</v>
      </c>
      <c r="E39" s="28" t="s">
        <v>164</v>
      </c>
      <c r="F39" s="28"/>
      <c r="G39" s="28"/>
      <c r="H39" s="28"/>
      <c r="I39" s="28"/>
      <c r="J39" s="28" t="s">
        <v>166</v>
      </c>
      <c r="K39" s="28" t="s">
        <v>166</v>
      </c>
      <c r="L39" s="28"/>
      <c r="M39" s="28"/>
      <c r="N39" s="28"/>
      <c r="O39" s="28"/>
      <c r="P39" s="30" t="s">
        <v>173</v>
      </c>
      <c r="Q39" s="28" t="s">
        <v>166</v>
      </c>
      <c r="R39" s="28" t="n">
        <v>725</v>
      </c>
      <c r="S39" s="28"/>
    </row>
    <row r="40" customFormat="false" ht="13.8" hidden="false" customHeight="false" outlineLevel="0" collapsed="false">
      <c r="A40" s="39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38" t="s">
        <v>174</v>
      </c>
      <c r="Q40" s="28"/>
      <c r="R40" s="28"/>
      <c r="S40" s="28"/>
    </row>
    <row r="41" customFormat="false" ht="13.8" hidden="false" customHeight="true" outlineLevel="0" collapsed="false">
      <c r="A41" s="39"/>
      <c r="B41" s="28"/>
      <c r="C41" s="28"/>
      <c r="D41" s="28" t="s">
        <v>164</v>
      </c>
      <c r="E41" s="28" t="s">
        <v>164</v>
      </c>
      <c r="F41" s="28"/>
      <c r="G41" s="28"/>
      <c r="H41" s="28"/>
      <c r="I41" s="28"/>
      <c r="J41" s="28" t="s">
        <v>166</v>
      </c>
      <c r="K41" s="28" t="s">
        <v>166</v>
      </c>
      <c r="L41" s="28"/>
      <c r="M41" s="28"/>
      <c r="N41" s="28"/>
      <c r="O41" s="28"/>
      <c r="P41" s="30" t="s">
        <v>158</v>
      </c>
      <c r="Q41" s="28" t="s">
        <v>166</v>
      </c>
      <c r="R41" s="28" t="n">
        <v>620</v>
      </c>
      <c r="S41" s="28"/>
    </row>
    <row r="42" customFormat="false" ht="13.8" hidden="false" customHeight="false" outlineLevel="0" collapsed="false">
      <c r="A42" s="32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38" t="s">
        <v>159</v>
      </c>
      <c r="Q42" s="28"/>
      <c r="R42" s="28"/>
      <c r="S42" s="28"/>
    </row>
    <row r="43" customFormat="false" ht="20.35" hidden="false" customHeight="true" outlineLevel="0" collapsed="false">
      <c r="A43" s="30" t="s">
        <v>134</v>
      </c>
      <c r="B43" s="28" t="s">
        <v>163</v>
      </c>
      <c r="C43" s="28" t="s">
        <v>73</v>
      </c>
      <c r="D43" s="28" t="s">
        <v>164</v>
      </c>
      <c r="E43" s="28" t="s">
        <v>164</v>
      </c>
      <c r="F43" s="28" t="n">
        <v>693</v>
      </c>
      <c r="G43" s="28" t="n">
        <v>75</v>
      </c>
      <c r="H43" s="28" t="s">
        <v>175</v>
      </c>
      <c r="I43" s="28" t="s">
        <v>140</v>
      </c>
      <c r="J43" s="28" t="s">
        <v>166</v>
      </c>
      <c r="K43" s="28" t="s">
        <v>166</v>
      </c>
      <c r="L43" s="28" t="n">
        <v>683</v>
      </c>
      <c r="M43" s="28" t="n">
        <v>75</v>
      </c>
      <c r="N43" s="28" t="s">
        <v>176</v>
      </c>
      <c r="O43" s="28" t="s">
        <v>150</v>
      </c>
      <c r="P43" s="30" t="s">
        <v>168</v>
      </c>
      <c r="Q43" s="28" t="s">
        <v>166</v>
      </c>
      <c r="R43" s="28" t="n">
        <v>663</v>
      </c>
      <c r="S43" s="28" t="n">
        <v>75</v>
      </c>
    </row>
    <row r="44" customFormat="false" ht="20.35" hidden="false" customHeight="false" outlineLevel="0" collapsed="false">
      <c r="A44" s="31" t="s">
        <v>169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31" t="s">
        <v>170</v>
      </c>
      <c r="Q44" s="28"/>
      <c r="R44" s="28"/>
      <c r="S44" s="28"/>
    </row>
    <row r="45" customFormat="false" ht="13.8" hidden="false" customHeight="false" outlineLevel="0" collapsed="false">
      <c r="A45" s="39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38" t="s">
        <v>171</v>
      </c>
      <c r="Q45" s="28"/>
      <c r="R45" s="28"/>
      <c r="S45" s="28"/>
    </row>
    <row r="46" customFormat="false" ht="13.8" hidden="false" customHeight="true" outlineLevel="0" collapsed="false">
      <c r="A46" s="39"/>
      <c r="B46" s="28" t="s">
        <v>177</v>
      </c>
      <c r="C46" s="28"/>
      <c r="D46" s="28" t="s">
        <v>164</v>
      </c>
      <c r="E46" s="28" t="s">
        <v>164</v>
      </c>
      <c r="F46" s="28"/>
      <c r="G46" s="28"/>
      <c r="H46" s="28"/>
      <c r="I46" s="28"/>
      <c r="J46" s="28" t="s">
        <v>166</v>
      </c>
      <c r="K46" s="28" t="s">
        <v>166</v>
      </c>
      <c r="L46" s="28"/>
      <c r="M46" s="28"/>
      <c r="N46" s="28"/>
      <c r="O46" s="28"/>
      <c r="P46" s="30" t="s">
        <v>173</v>
      </c>
      <c r="Q46" s="28" t="s">
        <v>166</v>
      </c>
      <c r="R46" s="28" t="n">
        <v>725</v>
      </c>
      <c r="S46" s="28"/>
    </row>
    <row r="47" customFormat="false" ht="13.8" hidden="false" customHeight="false" outlineLevel="0" collapsed="false">
      <c r="A47" s="39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38" t="s">
        <v>174</v>
      </c>
      <c r="Q47" s="28"/>
      <c r="R47" s="28"/>
      <c r="S47" s="28"/>
    </row>
    <row r="48" customFormat="false" ht="13.8" hidden="false" customHeight="true" outlineLevel="0" collapsed="false">
      <c r="A48" s="39"/>
      <c r="B48" s="28"/>
      <c r="C48" s="28"/>
      <c r="D48" s="28" t="s">
        <v>164</v>
      </c>
      <c r="E48" s="28" t="s">
        <v>164</v>
      </c>
      <c r="F48" s="28"/>
      <c r="G48" s="28"/>
      <c r="H48" s="28"/>
      <c r="I48" s="28"/>
      <c r="J48" s="28" t="s">
        <v>166</v>
      </c>
      <c r="K48" s="28" t="s">
        <v>166</v>
      </c>
      <c r="L48" s="28"/>
      <c r="M48" s="28"/>
      <c r="N48" s="28"/>
      <c r="O48" s="28"/>
      <c r="P48" s="30" t="s">
        <v>158</v>
      </c>
      <c r="Q48" s="28" t="s">
        <v>166</v>
      </c>
      <c r="R48" s="28" t="n">
        <v>620</v>
      </c>
      <c r="S48" s="28"/>
    </row>
    <row r="49" customFormat="false" ht="13.8" hidden="false" customHeight="false" outlineLevel="0" collapsed="false">
      <c r="A49" s="32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38" t="s">
        <v>159</v>
      </c>
      <c r="Q49" s="28"/>
      <c r="R49" s="28"/>
      <c r="S49" s="28"/>
    </row>
    <row r="50" customFormat="false" ht="20.35" hidden="false" customHeight="true" outlineLevel="0" collapsed="false">
      <c r="A50" s="30" t="s">
        <v>134</v>
      </c>
      <c r="B50" s="28" t="s">
        <v>178</v>
      </c>
      <c r="C50" s="28" t="s">
        <v>73</v>
      </c>
      <c r="D50" s="28" t="s">
        <v>164</v>
      </c>
      <c r="E50" s="28" t="s">
        <v>164</v>
      </c>
      <c r="F50" s="28" t="n">
        <v>477</v>
      </c>
      <c r="G50" s="28" t="n">
        <v>25</v>
      </c>
      <c r="H50" s="28" t="s">
        <v>179</v>
      </c>
      <c r="I50" s="28" t="s">
        <v>147</v>
      </c>
      <c r="J50" s="28"/>
      <c r="K50" s="28"/>
      <c r="L50" s="28"/>
      <c r="M50" s="28"/>
      <c r="N50" s="28" t="s">
        <v>78</v>
      </c>
      <c r="O50" s="28" t="s">
        <v>78</v>
      </c>
      <c r="P50" s="28" t="s">
        <v>78</v>
      </c>
      <c r="Q50" s="28" t="s">
        <v>78</v>
      </c>
      <c r="R50" s="28" t="s">
        <v>78</v>
      </c>
      <c r="S50" s="28" t="s">
        <v>78</v>
      </c>
    </row>
    <row r="51" customFormat="false" ht="20.35" hidden="false" customHeight="true" outlineLevel="0" collapsed="false">
      <c r="A51" s="31" t="s">
        <v>180</v>
      </c>
      <c r="B51" s="30" t="s">
        <v>181</v>
      </c>
      <c r="C51" s="28"/>
      <c r="D51" s="28" t="s">
        <v>164</v>
      </c>
      <c r="E51" s="28" t="s">
        <v>164</v>
      </c>
      <c r="F51" s="28"/>
      <c r="G51" s="28"/>
      <c r="H51" s="28"/>
      <c r="I51" s="28"/>
      <c r="J51" s="28"/>
      <c r="K51" s="28"/>
      <c r="L51" s="28"/>
      <c r="M51" s="28"/>
      <c r="N51" s="28" t="s">
        <v>78</v>
      </c>
      <c r="O51" s="28" t="s">
        <v>78</v>
      </c>
      <c r="P51" s="28" t="s">
        <v>78</v>
      </c>
      <c r="Q51" s="28" t="s">
        <v>78</v>
      </c>
      <c r="R51" s="28" t="s">
        <v>78</v>
      </c>
      <c r="S51" s="28" t="s">
        <v>78</v>
      </c>
    </row>
    <row r="52" customFormat="false" ht="13.8" hidden="false" customHeight="false" outlineLevel="0" collapsed="false">
      <c r="A52" s="39"/>
      <c r="B52" s="38" t="s">
        <v>182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customFormat="false" ht="30.55" hidden="false" customHeight="false" outlineLevel="0" collapsed="false">
      <c r="A53" s="32"/>
      <c r="B53" s="28" t="s">
        <v>183</v>
      </c>
      <c r="C53" s="28"/>
      <c r="D53" s="28" t="s">
        <v>164</v>
      </c>
      <c r="E53" s="28" t="s">
        <v>164</v>
      </c>
      <c r="F53" s="28"/>
      <c r="G53" s="28"/>
      <c r="H53" s="28"/>
      <c r="I53" s="28"/>
      <c r="J53" s="28"/>
      <c r="K53" s="28"/>
      <c r="L53" s="28"/>
      <c r="M53" s="28"/>
      <c r="N53" s="28" t="s">
        <v>78</v>
      </c>
      <c r="O53" s="28" t="s">
        <v>78</v>
      </c>
      <c r="P53" s="28" t="s">
        <v>78</v>
      </c>
      <c r="Q53" s="28" t="s">
        <v>78</v>
      </c>
      <c r="R53" s="28" t="s">
        <v>78</v>
      </c>
      <c r="S53" s="28" t="s">
        <v>78</v>
      </c>
    </row>
    <row r="54" customFormat="false" ht="20.35" hidden="false" customHeight="true" outlineLevel="0" collapsed="false">
      <c r="A54" s="30" t="s">
        <v>134</v>
      </c>
      <c r="B54" s="28" t="s">
        <v>184</v>
      </c>
      <c r="C54" s="28" t="s">
        <v>73</v>
      </c>
      <c r="D54" s="28" t="s">
        <v>74</v>
      </c>
      <c r="E54" s="28" t="n">
        <v>300</v>
      </c>
      <c r="F54" s="28" t="n">
        <v>599</v>
      </c>
      <c r="G54" s="28" t="n">
        <v>17</v>
      </c>
      <c r="H54" s="28" t="s">
        <v>185</v>
      </c>
      <c r="I54" s="28" t="s">
        <v>150</v>
      </c>
      <c r="J54" s="28" t="s">
        <v>148</v>
      </c>
      <c r="K54" s="28" t="s">
        <v>99</v>
      </c>
      <c r="L54" s="28" t="n">
        <v>669</v>
      </c>
      <c r="M54" s="28" t="n">
        <v>17</v>
      </c>
      <c r="N54" s="28" t="s">
        <v>78</v>
      </c>
      <c r="O54" s="28" t="s">
        <v>78</v>
      </c>
      <c r="P54" s="28" t="s">
        <v>78</v>
      </c>
      <c r="Q54" s="28" t="s">
        <v>78</v>
      </c>
      <c r="R54" s="28" t="s">
        <v>78</v>
      </c>
      <c r="S54" s="28" t="s">
        <v>78</v>
      </c>
    </row>
    <row r="55" customFormat="false" ht="20.35" hidden="false" customHeight="false" outlineLevel="0" collapsed="false">
      <c r="A55" s="31" t="s">
        <v>186</v>
      </c>
      <c r="B55" s="28"/>
      <c r="C55" s="28"/>
      <c r="D55" s="28" t="s">
        <v>142</v>
      </c>
      <c r="E55" s="28" t="n">
        <v>300</v>
      </c>
      <c r="F55" s="28" t="n">
        <v>742</v>
      </c>
      <c r="G55" s="28"/>
      <c r="H55" s="28"/>
      <c r="I55" s="28"/>
      <c r="J55" s="28" t="s">
        <v>154</v>
      </c>
      <c r="K55" s="28" t="s">
        <v>99</v>
      </c>
      <c r="L55" s="28" t="n">
        <v>731</v>
      </c>
      <c r="M55" s="28"/>
      <c r="N55" s="28" t="s">
        <v>78</v>
      </c>
      <c r="O55" s="28" t="s">
        <v>78</v>
      </c>
      <c r="P55" s="28" t="s">
        <v>78</v>
      </c>
      <c r="Q55" s="28" t="s">
        <v>78</v>
      </c>
      <c r="R55" s="28" t="s">
        <v>78</v>
      </c>
      <c r="S55" s="28" t="s">
        <v>78</v>
      </c>
    </row>
    <row r="56" customFormat="false" ht="20.35" hidden="false" customHeight="false" outlineLevel="0" collapsed="false">
      <c r="A56" s="32"/>
      <c r="B56" s="28"/>
      <c r="C56" s="28"/>
      <c r="D56" s="28" t="s">
        <v>81</v>
      </c>
      <c r="E56" s="28" t="n">
        <v>600</v>
      </c>
      <c r="F56" s="28" t="n">
        <v>776</v>
      </c>
      <c r="G56" s="28"/>
      <c r="H56" s="28"/>
      <c r="I56" s="28"/>
      <c r="J56" s="28" t="s">
        <v>157</v>
      </c>
      <c r="K56" s="28" t="s">
        <v>99</v>
      </c>
      <c r="L56" s="28" t="n">
        <v>626</v>
      </c>
      <c r="M56" s="28"/>
      <c r="N56" s="28" t="s">
        <v>78</v>
      </c>
      <c r="O56" s="28" t="s">
        <v>78</v>
      </c>
      <c r="P56" s="28" t="s">
        <v>78</v>
      </c>
      <c r="Q56" s="28" t="s">
        <v>78</v>
      </c>
      <c r="R56" s="28" t="s">
        <v>78</v>
      </c>
      <c r="S56" s="28" t="s">
        <v>78</v>
      </c>
    </row>
    <row r="57" customFormat="false" ht="20.35" hidden="false" customHeight="true" outlineLevel="0" collapsed="false">
      <c r="A57" s="30" t="s">
        <v>134</v>
      </c>
      <c r="B57" s="28" t="s">
        <v>187</v>
      </c>
      <c r="C57" s="28" t="s">
        <v>73</v>
      </c>
      <c r="D57" s="28" t="s">
        <v>99</v>
      </c>
      <c r="E57" s="28" t="n">
        <v>900</v>
      </c>
      <c r="F57" s="28" t="n">
        <v>786</v>
      </c>
      <c r="G57" s="28" t="n">
        <v>17</v>
      </c>
      <c r="H57" s="28" t="s">
        <v>188</v>
      </c>
      <c r="I57" s="28" t="s">
        <v>150</v>
      </c>
      <c r="J57" s="28" t="s">
        <v>148</v>
      </c>
      <c r="K57" s="28" t="s">
        <v>99</v>
      </c>
      <c r="L57" s="28" t="n">
        <v>766</v>
      </c>
      <c r="M57" s="28" t="n">
        <v>17</v>
      </c>
      <c r="N57" s="28" t="s">
        <v>78</v>
      </c>
      <c r="O57" s="28" t="s">
        <v>78</v>
      </c>
      <c r="P57" s="28" t="s">
        <v>78</v>
      </c>
      <c r="Q57" s="28" t="s">
        <v>78</v>
      </c>
      <c r="R57" s="28" t="s">
        <v>78</v>
      </c>
      <c r="S57" s="28" t="s">
        <v>78</v>
      </c>
    </row>
    <row r="58" customFormat="false" ht="20.35" hidden="false" customHeight="false" outlineLevel="0" collapsed="false">
      <c r="A58" s="31" t="s">
        <v>189</v>
      </c>
      <c r="B58" s="28"/>
      <c r="C58" s="28"/>
      <c r="D58" s="28"/>
      <c r="E58" s="28"/>
      <c r="F58" s="28"/>
      <c r="G58" s="28"/>
      <c r="H58" s="28"/>
      <c r="I58" s="28"/>
      <c r="J58" s="28" t="s">
        <v>154</v>
      </c>
      <c r="K58" s="28" t="s">
        <v>99</v>
      </c>
      <c r="L58" s="28" t="n">
        <v>837</v>
      </c>
      <c r="M58" s="28"/>
      <c r="N58" s="28" t="s">
        <v>78</v>
      </c>
      <c r="O58" s="28" t="s">
        <v>78</v>
      </c>
      <c r="P58" s="28" t="s">
        <v>78</v>
      </c>
      <c r="Q58" s="28" t="s">
        <v>78</v>
      </c>
      <c r="R58" s="28" t="s">
        <v>78</v>
      </c>
      <c r="S58" s="28" t="s">
        <v>78</v>
      </c>
    </row>
    <row r="59" customFormat="false" ht="20.35" hidden="false" customHeight="false" outlineLevel="0" collapsed="false">
      <c r="A59" s="32"/>
      <c r="B59" s="28"/>
      <c r="C59" s="28"/>
      <c r="D59" s="28"/>
      <c r="E59" s="28"/>
      <c r="F59" s="28"/>
      <c r="G59" s="28"/>
      <c r="H59" s="28"/>
      <c r="I59" s="28"/>
      <c r="J59" s="28" t="s">
        <v>157</v>
      </c>
      <c r="K59" s="28" t="s">
        <v>99</v>
      </c>
      <c r="L59" s="28" t="n">
        <v>717</v>
      </c>
      <c r="M59" s="28"/>
      <c r="N59" s="28" t="s">
        <v>78</v>
      </c>
      <c r="O59" s="28" t="s">
        <v>78</v>
      </c>
      <c r="P59" s="28" t="s">
        <v>78</v>
      </c>
      <c r="Q59" s="28" t="s">
        <v>78</v>
      </c>
      <c r="R59" s="28" t="s">
        <v>78</v>
      </c>
      <c r="S59" s="28" t="s">
        <v>78</v>
      </c>
    </row>
    <row r="60" customFormat="false" ht="30.55" hidden="false" customHeight="true" outlineLevel="0" collapsed="false">
      <c r="A60" s="33" t="s">
        <v>190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8" t="s">
        <v>78</v>
      </c>
      <c r="O60" s="28" t="s">
        <v>78</v>
      </c>
      <c r="P60" s="28" t="s">
        <v>78</v>
      </c>
      <c r="Q60" s="28" t="s">
        <v>78</v>
      </c>
      <c r="R60" s="28" t="s">
        <v>78</v>
      </c>
      <c r="S60" s="28" t="s">
        <v>78</v>
      </c>
    </row>
    <row r="61" customFormat="false" ht="20.35" hidden="false" customHeight="false" outlineLevel="0" collapsed="false">
      <c r="A61" s="37" t="s">
        <v>191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8"/>
      <c r="O61" s="28"/>
      <c r="P61" s="28"/>
      <c r="Q61" s="28"/>
      <c r="R61" s="28"/>
      <c r="S61" s="28"/>
    </row>
    <row r="62" customFormat="false" ht="20.35" hidden="false" customHeight="false" outlineLevel="0" collapsed="false">
      <c r="A62" s="35" t="s">
        <v>192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8"/>
      <c r="O62" s="28"/>
      <c r="P62" s="28"/>
      <c r="Q62" s="28"/>
      <c r="R62" s="28"/>
      <c r="S62" s="28"/>
    </row>
    <row r="63" customFormat="false" ht="13.8" hidden="false" customHeight="true" outlineLevel="0" collapsed="false">
      <c r="A63" s="30" t="s">
        <v>134</v>
      </c>
      <c r="B63" s="28" t="s">
        <v>193</v>
      </c>
      <c r="C63" s="28" t="s">
        <v>73</v>
      </c>
      <c r="D63" s="28" t="s">
        <v>99</v>
      </c>
      <c r="E63" s="28" t="s">
        <v>99</v>
      </c>
      <c r="F63" s="28" t="n">
        <v>616</v>
      </c>
      <c r="G63" s="28" t="n">
        <v>15</v>
      </c>
      <c r="H63" s="28" t="s">
        <v>78</v>
      </c>
      <c r="I63" s="28" t="s">
        <v>78</v>
      </c>
      <c r="J63" s="28" t="s">
        <v>78</v>
      </c>
      <c r="K63" s="28" t="s">
        <v>78</v>
      </c>
      <c r="L63" s="28" t="s">
        <v>78</v>
      </c>
      <c r="M63" s="28"/>
      <c r="N63" s="28" t="s">
        <v>78</v>
      </c>
      <c r="O63" s="28" t="s">
        <v>78</v>
      </c>
      <c r="P63" s="28" t="s">
        <v>78</v>
      </c>
      <c r="Q63" s="28" t="s">
        <v>78</v>
      </c>
      <c r="R63" s="28" t="s">
        <v>78</v>
      </c>
      <c r="S63" s="28" t="s">
        <v>78</v>
      </c>
    </row>
    <row r="64" customFormat="false" ht="13.8" hidden="false" customHeight="false" outlineLevel="0" collapsed="false">
      <c r="A64" s="38" t="s">
        <v>194</v>
      </c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customFormat="false" ht="20.35" hidden="false" customHeight="true" outlineLevel="0" collapsed="false">
      <c r="A65" s="28" t="s">
        <v>195</v>
      </c>
      <c r="B65" s="30" t="s">
        <v>196</v>
      </c>
      <c r="C65" s="30" t="s">
        <v>197</v>
      </c>
      <c r="D65" s="28" t="s">
        <v>148</v>
      </c>
      <c r="E65" s="28" t="s">
        <v>99</v>
      </c>
      <c r="F65" s="28" t="n">
        <v>378</v>
      </c>
      <c r="G65" s="28" t="n">
        <v>20</v>
      </c>
      <c r="H65" s="28" t="s">
        <v>198</v>
      </c>
      <c r="I65" s="28" t="s">
        <v>150</v>
      </c>
      <c r="J65" s="28" t="s">
        <v>148</v>
      </c>
      <c r="K65" s="28" t="s">
        <v>99</v>
      </c>
      <c r="L65" s="28" t="n">
        <v>368</v>
      </c>
      <c r="M65" s="28" t="n">
        <v>20</v>
      </c>
      <c r="N65" s="28" t="s">
        <v>78</v>
      </c>
      <c r="O65" s="28" t="s">
        <v>78</v>
      </c>
      <c r="P65" s="28" t="s">
        <v>78</v>
      </c>
      <c r="Q65" s="28" t="s">
        <v>78</v>
      </c>
      <c r="R65" s="28" t="s">
        <v>78</v>
      </c>
      <c r="S65" s="28" t="s">
        <v>78</v>
      </c>
    </row>
    <row r="66" customFormat="false" ht="20.35" hidden="false" customHeight="false" outlineLevel="0" collapsed="false">
      <c r="A66" s="28"/>
      <c r="B66" s="31" t="s">
        <v>199</v>
      </c>
      <c r="C66" s="31" t="s">
        <v>200</v>
      </c>
      <c r="D66" s="28" t="s">
        <v>154</v>
      </c>
      <c r="E66" s="28"/>
      <c r="F66" s="28" t="n">
        <v>748</v>
      </c>
      <c r="G66" s="28"/>
      <c r="H66" s="28"/>
      <c r="I66" s="28"/>
      <c r="J66" s="28" t="s">
        <v>154</v>
      </c>
      <c r="K66" s="28" t="s">
        <v>99</v>
      </c>
      <c r="L66" s="28" t="n">
        <v>688</v>
      </c>
      <c r="M66" s="28"/>
      <c r="N66" s="28" t="s">
        <v>78</v>
      </c>
      <c r="O66" s="28" t="s">
        <v>78</v>
      </c>
      <c r="P66" s="28" t="s">
        <v>78</v>
      </c>
      <c r="Q66" s="28" t="s">
        <v>78</v>
      </c>
      <c r="R66" s="28" t="s">
        <v>78</v>
      </c>
      <c r="S66" s="28" t="s">
        <v>78</v>
      </c>
    </row>
    <row r="67" customFormat="false" ht="20.35" hidden="false" customHeight="false" outlineLevel="0" collapsed="false">
      <c r="A67" s="28"/>
      <c r="B67" s="32"/>
      <c r="C67" s="32"/>
      <c r="D67" s="28" t="s">
        <v>157</v>
      </c>
      <c r="E67" s="28"/>
      <c r="F67" s="28" t="n">
        <v>242</v>
      </c>
      <c r="G67" s="28"/>
      <c r="H67" s="28"/>
      <c r="I67" s="28"/>
      <c r="J67" s="28" t="s">
        <v>157</v>
      </c>
      <c r="K67" s="28" t="s">
        <v>99</v>
      </c>
      <c r="L67" s="28" t="n">
        <v>279</v>
      </c>
      <c r="M67" s="28"/>
      <c r="N67" s="28" t="s">
        <v>78</v>
      </c>
      <c r="O67" s="28" t="s">
        <v>78</v>
      </c>
      <c r="P67" s="28" t="s">
        <v>78</v>
      </c>
      <c r="Q67" s="28" t="s">
        <v>78</v>
      </c>
      <c r="R67" s="28" t="s">
        <v>78</v>
      </c>
      <c r="S67" s="28" t="s">
        <v>78</v>
      </c>
    </row>
    <row r="68" customFormat="false" ht="20.35" hidden="false" customHeight="true" outlineLevel="0" collapsed="false">
      <c r="A68" s="28" t="s">
        <v>201</v>
      </c>
      <c r="B68" s="30" t="s">
        <v>202</v>
      </c>
      <c r="C68" s="28" t="s">
        <v>73</v>
      </c>
      <c r="D68" s="28" t="s">
        <v>99</v>
      </c>
      <c r="E68" s="28" t="s">
        <v>99</v>
      </c>
      <c r="F68" s="28" t="n">
        <v>475</v>
      </c>
      <c r="G68" s="28" t="n">
        <v>30</v>
      </c>
      <c r="H68" s="28" t="s">
        <v>78</v>
      </c>
      <c r="I68" s="28" t="s">
        <v>78</v>
      </c>
      <c r="J68" s="28" t="s">
        <v>78</v>
      </c>
      <c r="K68" s="28" t="s">
        <v>78</v>
      </c>
      <c r="L68" s="28" t="s">
        <v>78</v>
      </c>
      <c r="M68" s="28"/>
      <c r="N68" s="28" t="s">
        <v>78</v>
      </c>
      <c r="O68" s="28" t="s">
        <v>78</v>
      </c>
      <c r="P68" s="28" t="s">
        <v>78</v>
      </c>
      <c r="Q68" s="28" t="s">
        <v>78</v>
      </c>
      <c r="R68" s="28" t="s">
        <v>78</v>
      </c>
      <c r="S68" s="28" t="s">
        <v>78</v>
      </c>
    </row>
    <row r="69" customFormat="false" ht="30.55" hidden="false" customHeight="false" outlineLevel="0" collapsed="false">
      <c r="A69" s="28"/>
      <c r="B69" s="31" t="s">
        <v>203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customFormat="false" ht="20.35" hidden="false" customHeight="false" outlineLevel="0" collapsed="false">
      <c r="A70" s="28"/>
      <c r="B70" s="38" t="s">
        <v>204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customFormat="false" ht="20.35" hidden="false" customHeight="true" outlineLevel="0" collapsed="false">
      <c r="A71" s="28" t="s">
        <v>205</v>
      </c>
      <c r="B71" s="30" t="s">
        <v>18</v>
      </c>
      <c r="C71" s="30" t="s">
        <v>206</v>
      </c>
      <c r="D71" s="28" t="s">
        <v>148</v>
      </c>
      <c r="E71" s="28" t="s">
        <v>99</v>
      </c>
      <c r="F71" s="28" t="n">
        <v>720</v>
      </c>
      <c r="G71" s="28" t="n">
        <v>75</v>
      </c>
      <c r="H71" s="28" t="s">
        <v>78</v>
      </c>
      <c r="I71" s="28" t="s">
        <v>78</v>
      </c>
      <c r="J71" s="28" t="s">
        <v>78</v>
      </c>
      <c r="K71" s="28" t="s">
        <v>78</v>
      </c>
      <c r="L71" s="28" t="s">
        <v>78</v>
      </c>
      <c r="M71" s="28" t="s">
        <v>78</v>
      </c>
      <c r="N71" s="28" t="s">
        <v>78</v>
      </c>
      <c r="O71" s="28" t="s">
        <v>78</v>
      </c>
      <c r="P71" s="28" t="s">
        <v>78</v>
      </c>
      <c r="Q71" s="28" t="s">
        <v>78</v>
      </c>
      <c r="R71" s="28" t="s">
        <v>78</v>
      </c>
      <c r="S71" s="28" t="s">
        <v>78</v>
      </c>
    </row>
    <row r="72" customFormat="false" ht="20.35" hidden="false" customHeight="false" outlineLevel="0" collapsed="false">
      <c r="A72" s="28"/>
      <c r="B72" s="31" t="s">
        <v>207</v>
      </c>
      <c r="C72" s="31" t="s">
        <v>200</v>
      </c>
      <c r="D72" s="28" t="s">
        <v>154</v>
      </c>
      <c r="E72" s="28"/>
      <c r="F72" s="28" t="n">
        <v>875</v>
      </c>
      <c r="G72" s="28"/>
      <c r="H72" s="28" t="s">
        <v>78</v>
      </c>
      <c r="I72" s="28" t="s">
        <v>78</v>
      </c>
      <c r="J72" s="28" t="s">
        <v>78</v>
      </c>
      <c r="K72" s="28" t="s">
        <v>78</v>
      </c>
      <c r="L72" s="28" t="s">
        <v>78</v>
      </c>
      <c r="M72" s="28" t="s">
        <v>78</v>
      </c>
      <c r="N72" s="28" t="s">
        <v>78</v>
      </c>
      <c r="O72" s="28" t="s">
        <v>78</v>
      </c>
      <c r="P72" s="28" t="s">
        <v>78</v>
      </c>
      <c r="Q72" s="28" t="s">
        <v>78</v>
      </c>
      <c r="R72" s="28" t="s">
        <v>78</v>
      </c>
      <c r="S72" s="28" t="s">
        <v>78</v>
      </c>
    </row>
    <row r="73" customFormat="false" ht="20.35" hidden="false" customHeight="false" outlineLevel="0" collapsed="false">
      <c r="A73" s="28"/>
      <c r="B73" s="32"/>
      <c r="C73" s="32"/>
      <c r="D73" s="28" t="s">
        <v>157</v>
      </c>
      <c r="E73" s="28"/>
      <c r="F73" s="28" t="n">
        <v>681</v>
      </c>
      <c r="G73" s="28"/>
      <c r="H73" s="28" t="s">
        <v>78</v>
      </c>
      <c r="I73" s="28" t="s">
        <v>78</v>
      </c>
      <c r="J73" s="28" t="s">
        <v>78</v>
      </c>
      <c r="K73" s="28" t="s">
        <v>78</v>
      </c>
      <c r="L73" s="28" t="s">
        <v>78</v>
      </c>
      <c r="M73" s="28" t="s">
        <v>78</v>
      </c>
      <c r="N73" s="28" t="s">
        <v>78</v>
      </c>
      <c r="O73" s="28" t="s">
        <v>78</v>
      </c>
      <c r="P73" s="28" t="s">
        <v>78</v>
      </c>
      <c r="Q73" s="28" t="s">
        <v>78</v>
      </c>
      <c r="R73" s="28" t="s">
        <v>78</v>
      </c>
      <c r="S73" s="28" t="s">
        <v>78</v>
      </c>
    </row>
    <row r="74" customFormat="false" ht="20.35" hidden="false" customHeight="true" outlineLevel="0" collapsed="false">
      <c r="A74" s="28" t="s">
        <v>208</v>
      </c>
      <c r="B74" s="30" t="s">
        <v>209</v>
      </c>
      <c r="C74" s="30" t="s">
        <v>206</v>
      </c>
      <c r="D74" s="28" t="s">
        <v>148</v>
      </c>
      <c r="E74" s="28" t="s">
        <v>99</v>
      </c>
      <c r="F74" s="28" t="n">
        <v>447</v>
      </c>
      <c r="G74" s="28" t="n">
        <v>20</v>
      </c>
      <c r="H74" s="28" t="s">
        <v>78</v>
      </c>
      <c r="I74" s="28" t="s">
        <v>78</v>
      </c>
      <c r="J74" s="28" t="s">
        <v>78</v>
      </c>
      <c r="K74" s="28" t="s">
        <v>78</v>
      </c>
      <c r="L74" s="28" t="s">
        <v>78</v>
      </c>
      <c r="M74" s="28" t="s">
        <v>78</v>
      </c>
      <c r="N74" s="28" t="s">
        <v>78</v>
      </c>
      <c r="O74" s="28" t="s">
        <v>78</v>
      </c>
      <c r="P74" s="28" t="s">
        <v>78</v>
      </c>
      <c r="Q74" s="28" t="s">
        <v>78</v>
      </c>
      <c r="R74" s="28" t="s">
        <v>78</v>
      </c>
      <c r="S74" s="28" t="s">
        <v>78</v>
      </c>
    </row>
    <row r="75" customFormat="false" ht="20.35" hidden="false" customHeight="false" outlineLevel="0" collapsed="false">
      <c r="A75" s="28"/>
      <c r="B75" s="31" t="s">
        <v>210</v>
      </c>
      <c r="C75" s="31" t="s">
        <v>200</v>
      </c>
      <c r="D75" s="28" t="s">
        <v>154</v>
      </c>
      <c r="E75" s="28"/>
      <c r="F75" s="28" t="n">
        <v>825</v>
      </c>
      <c r="G75" s="28"/>
      <c r="H75" s="28" t="s">
        <v>78</v>
      </c>
      <c r="I75" s="28" t="s">
        <v>78</v>
      </c>
      <c r="J75" s="28" t="s">
        <v>78</v>
      </c>
      <c r="K75" s="28" t="s">
        <v>78</v>
      </c>
      <c r="L75" s="28" t="s">
        <v>78</v>
      </c>
      <c r="M75" s="28" t="s">
        <v>78</v>
      </c>
      <c r="N75" s="28" t="s">
        <v>78</v>
      </c>
      <c r="O75" s="28" t="s">
        <v>78</v>
      </c>
      <c r="P75" s="28" t="s">
        <v>78</v>
      </c>
      <c r="Q75" s="28" t="s">
        <v>78</v>
      </c>
      <c r="R75" s="28" t="s">
        <v>78</v>
      </c>
      <c r="S75" s="28" t="s">
        <v>78</v>
      </c>
    </row>
    <row r="76" customFormat="false" ht="20.35" hidden="false" customHeight="false" outlineLevel="0" collapsed="false">
      <c r="A76" s="28"/>
      <c r="B76" s="32"/>
      <c r="C76" s="32"/>
      <c r="D76" s="28" t="s">
        <v>157</v>
      </c>
      <c r="E76" s="28"/>
      <c r="F76" s="28" t="n">
        <v>279</v>
      </c>
      <c r="G76" s="28"/>
      <c r="H76" s="28" t="s">
        <v>78</v>
      </c>
      <c r="I76" s="28" t="s">
        <v>78</v>
      </c>
      <c r="J76" s="28" t="s">
        <v>78</v>
      </c>
      <c r="K76" s="28" t="s">
        <v>78</v>
      </c>
      <c r="L76" s="28" t="s">
        <v>78</v>
      </c>
      <c r="M76" s="28" t="s">
        <v>78</v>
      </c>
      <c r="N76" s="28" t="s">
        <v>78</v>
      </c>
      <c r="O76" s="28" t="s">
        <v>78</v>
      </c>
      <c r="P76" s="28" t="s">
        <v>78</v>
      </c>
      <c r="Q76" s="28" t="s">
        <v>78</v>
      </c>
      <c r="R76" s="28" t="s">
        <v>78</v>
      </c>
      <c r="S76" s="28" t="s">
        <v>78</v>
      </c>
    </row>
    <row r="77" customFormat="false" ht="20.35" hidden="false" customHeight="true" outlineLevel="0" collapsed="false">
      <c r="A77" s="28" t="s">
        <v>211</v>
      </c>
      <c r="B77" s="30" t="s">
        <v>212</v>
      </c>
      <c r="C77" s="30" t="s">
        <v>206</v>
      </c>
      <c r="D77" s="28" t="s">
        <v>148</v>
      </c>
      <c r="E77" s="28" t="s">
        <v>99</v>
      </c>
      <c r="F77" s="28" t="n">
        <v>720</v>
      </c>
      <c r="G77" s="28" t="n">
        <v>75</v>
      </c>
      <c r="H77" s="28" t="s">
        <v>78</v>
      </c>
      <c r="I77" s="28" t="s">
        <v>78</v>
      </c>
      <c r="J77" s="28" t="s">
        <v>78</v>
      </c>
      <c r="K77" s="28" t="s">
        <v>78</v>
      </c>
      <c r="L77" s="28" t="s">
        <v>78</v>
      </c>
      <c r="M77" s="28" t="s">
        <v>78</v>
      </c>
      <c r="N77" s="28" t="s">
        <v>78</v>
      </c>
      <c r="O77" s="28" t="s">
        <v>78</v>
      </c>
      <c r="P77" s="28" t="s">
        <v>78</v>
      </c>
      <c r="Q77" s="28" t="s">
        <v>78</v>
      </c>
      <c r="R77" s="28" t="s">
        <v>78</v>
      </c>
      <c r="S77" s="28" t="s">
        <v>78</v>
      </c>
    </row>
    <row r="78" customFormat="false" ht="20.35" hidden="false" customHeight="false" outlineLevel="0" collapsed="false">
      <c r="A78" s="28"/>
      <c r="B78" s="31" t="s">
        <v>213</v>
      </c>
      <c r="C78" s="31" t="s">
        <v>200</v>
      </c>
      <c r="D78" s="28" t="s">
        <v>154</v>
      </c>
      <c r="E78" s="28"/>
      <c r="F78" s="28" t="n">
        <v>923</v>
      </c>
      <c r="G78" s="28"/>
      <c r="H78" s="28" t="s">
        <v>78</v>
      </c>
      <c r="I78" s="28" t="s">
        <v>78</v>
      </c>
      <c r="J78" s="28" t="s">
        <v>78</v>
      </c>
      <c r="K78" s="28" t="s">
        <v>78</v>
      </c>
      <c r="L78" s="28" t="s">
        <v>78</v>
      </c>
      <c r="M78" s="28" t="s">
        <v>78</v>
      </c>
      <c r="N78" s="28" t="s">
        <v>78</v>
      </c>
      <c r="O78" s="28" t="s">
        <v>78</v>
      </c>
      <c r="P78" s="28" t="s">
        <v>78</v>
      </c>
      <c r="Q78" s="28" t="s">
        <v>78</v>
      </c>
      <c r="R78" s="28" t="s">
        <v>78</v>
      </c>
      <c r="S78" s="28" t="s">
        <v>78</v>
      </c>
    </row>
    <row r="79" customFormat="false" ht="20.35" hidden="false" customHeight="false" outlineLevel="0" collapsed="false">
      <c r="A79" s="28"/>
      <c r="B79" s="32"/>
      <c r="C79" s="32"/>
      <c r="D79" s="28" t="s">
        <v>157</v>
      </c>
      <c r="E79" s="28"/>
      <c r="F79" s="28" t="n">
        <v>679</v>
      </c>
      <c r="G79" s="28"/>
      <c r="H79" s="28" t="s">
        <v>78</v>
      </c>
      <c r="I79" s="28" t="s">
        <v>78</v>
      </c>
      <c r="J79" s="28" t="s">
        <v>78</v>
      </c>
      <c r="K79" s="28" t="s">
        <v>78</v>
      </c>
      <c r="L79" s="28" t="s">
        <v>78</v>
      </c>
      <c r="M79" s="28" t="s">
        <v>78</v>
      </c>
      <c r="N79" s="28" t="s">
        <v>78</v>
      </c>
      <c r="O79" s="28" t="s">
        <v>78</v>
      </c>
      <c r="P79" s="28" t="s">
        <v>78</v>
      </c>
      <c r="Q79" s="28" t="s">
        <v>78</v>
      </c>
      <c r="R79" s="28" t="s">
        <v>78</v>
      </c>
      <c r="S79" s="28" t="s">
        <v>78</v>
      </c>
    </row>
    <row r="80" customFormat="false" ht="20.35" hidden="false" customHeight="true" outlineLevel="0" collapsed="false">
      <c r="A80" s="28" t="s">
        <v>214</v>
      </c>
      <c r="B80" s="30" t="s">
        <v>215</v>
      </c>
      <c r="C80" s="28" t="s">
        <v>73</v>
      </c>
      <c r="D80" s="28" t="s">
        <v>164</v>
      </c>
      <c r="E80" s="28" t="s">
        <v>164</v>
      </c>
      <c r="F80" s="28" t="n">
        <v>712</v>
      </c>
      <c r="G80" s="28" t="n">
        <v>40</v>
      </c>
      <c r="H80" s="28" t="s">
        <v>216</v>
      </c>
      <c r="I80" s="28" t="s">
        <v>150</v>
      </c>
      <c r="J80" s="30" t="s">
        <v>168</v>
      </c>
      <c r="K80" s="28" t="s">
        <v>99</v>
      </c>
      <c r="L80" s="28" t="n">
        <v>698</v>
      </c>
      <c r="M80" s="28" t="n">
        <v>40</v>
      </c>
      <c r="N80" s="28" t="s">
        <v>78</v>
      </c>
      <c r="O80" s="28" t="s">
        <v>78</v>
      </c>
      <c r="P80" s="28" t="s">
        <v>78</v>
      </c>
      <c r="Q80" s="28" t="s">
        <v>78</v>
      </c>
      <c r="R80" s="28" t="s">
        <v>78</v>
      </c>
      <c r="S80" s="28" t="s">
        <v>78</v>
      </c>
    </row>
    <row r="81" customFormat="false" ht="20.35" hidden="false" customHeight="false" outlineLevel="0" collapsed="false">
      <c r="A81" s="28"/>
      <c r="B81" s="31" t="s">
        <v>217</v>
      </c>
      <c r="C81" s="28"/>
      <c r="D81" s="28"/>
      <c r="E81" s="28"/>
      <c r="F81" s="28"/>
      <c r="G81" s="28"/>
      <c r="H81" s="28"/>
      <c r="I81" s="28"/>
      <c r="J81" s="31" t="s">
        <v>170</v>
      </c>
      <c r="K81" s="28"/>
      <c r="L81" s="28"/>
      <c r="M81" s="28"/>
      <c r="N81" s="28"/>
      <c r="O81" s="28"/>
      <c r="P81" s="28"/>
      <c r="Q81" s="28"/>
      <c r="R81" s="28"/>
      <c r="S81" s="28"/>
    </row>
    <row r="82" customFormat="false" ht="13.8" hidden="false" customHeight="false" outlineLevel="0" collapsed="false">
      <c r="A82" s="28"/>
      <c r="B82" s="39"/>
      <c r="C82" s="28"/>
      <c r="D82" s="28"/>
      <c r="E82" s="28"/>
      <c r="F82" s="28"/>
      <c r="G82" s="28"/>
      <c r="H82" s="28"/>
      <c r="I82" s="28"/>
      <c r="J82" s="38" t="s">
        <v>156</v>
      </c>
      <c r="K82" s="28"/>
      <c r="L82" s="28"/>
      <c r="M82" s="28"/>
      <c r="N82" s="28"/>
      <c r="O82" s="28"/>
      <c r="P82" s="28"/>
      <c r="Q82" s="28"/>
      <c r="R82" s="28"/>
      <c r="S82" s="28"/>
    </row>
    <row r="83" customFormat="false" ht="20.35" hidden="false" customHeight="false" outlineLevel="0" collapsed="false">
      <c r="A83" s="28"/>
      <c r="B83" s="39"/>
      <c r="C83" s="28"/>
      <c r="D83" s="28" t="s">
        <v>164</v>
      </c>
      <c r="E83" s="28" t="s">
        <v>164</v>
      </c>
      <c r="F83" s="28"/>
      <c r="G83" s="28"/>
      <c r="H83" s="28"/>
      <c r="I83" s="28"/>
      <c r="J83" s="28" t="s">
        <v>218</v>
      </c>
      <c r="K83" s="28"/>
      <c r="L83" s="28" t="n">
        <v>1047</v>
      </c>
      <c r="M83" s="28"/>
      <c r="N83" s="28" t="s">
        <v>78</v>
      </c>
      <c r="O83" s="28" t="s">
        <v>78</v>
      </c>
      <c r="P83" s="28" t="s">
        <v>78</v>
      </c>
      <c r="Q83" s="28" t="s">
        <v>78</v>
      </c>
      <c r="R83" s="28" t="s">
        <v>78</v>
      </c>
      <c r="S83" s="28" t="s">
        <v>78</v>
      </c>
    </row>
    <row r="84" customFormat="false" ht="20.35" hidden="false" customHeight="false" outlineLevel="0" collapsed="false">
      <c r="A84" s="28"/>
      <c r="B84" s="32"/>
      <c r="C84" s="28"/>
      <c r="D84" s="28" t="s">
        <v>164</v>
      </c>
      <c r="E84" s="28" t="s">
        <v>164</v>
      </c>
      <c r="F84" s="28"/>
      <c r="G84" s="28"/>
      <c r="H84" s="28"/>
      <c r="I84" s="28"/>
      <c r="J84" s="28" t="s">
        <v>157</v>
      </c>
      <c r="K84" s="28"/>
      <c r="L84" s="28" t="n">
        <v>482</v>
      </c>
      <c r="M84" s="28"/>
      <c r="N84" s="28" t="s">
        <v>78</v>
      </c>
      <c r="O84" s="28" t="s">
        <v>78</v>
      </c>
      <c r="P84" s="28" t="s">
        <v>78</v>
      </c>
      <c r="Q84" s="28" t="s">
        <v>78</v>
      </c>
      <c r="R84" s="28" t="s">
        <v>78</v>
      </c>
      <c r="S84" s="28" t="s">
        <v>78</v>
      </c>
    </row>
    <row r="85" customFormat="false" ht="20.35" hidden="false" customHeight="true" outlineLevel="0" collapsed="false">
      <c r="A85" s="28" t="s">
        <v>72</v>
      </c>
      <c r="B85" s="30" t="s">
        <v>219</v>
      </c>
      <c r="C85" s="28" t="s">
        <v>73</v>
      </c>
      <c r="D85" s="28" t="s">
        <v>74</v>
      </c>
      <c r="E85" s="28" t="n">
        <v>500</v>
      </c>
      <c r="F85" s="28" t="n">
        <v>604</v>
      </c>
      <c r="G85" s="28" t="n">
        <v>50</v>
      </c>
      <c r="H85" s="28" t="s">
        <v>75</v>
      </c>
      <c r="I85" s="28" t="s">
        <v>147</v>
      </c>
      <c r="J85" s="28" t="s">
        <v>148</v>
      </c>
      <c r="K85" s="28" t="s">
        <v>99</v>
      </c>
      <c r="L85" s="28" t="n">
        <v>663</v>
      </c>
      <c r="M85" s="28" t="n">
        <v>50</v>
      </c>
      <c r="N85" s="28" t="s">
        <v>78</v>
      </c>
      <c r="O85" s="28" t="s">
        <v>78</v>
      </c>
      <c r="P85" s="28" t="s">
        <v>78</v>
      </c>
      <c r="Q85" s="28" t="s">
        <v>78</v>
      </c>
      <c r="R85" s="28" t="s">
        <v>78</v>
      </c>
      <c r="S85" s="28" t="s">
        <v>78</v>
      </c>
    </row>
    <row r="86" customFormat="false" ht="20.35" hidden="false" customHeight="false" outlineLevel="0" collapsed="false">
      <c r="A86" s="28"/>
      <c r="B86" s="31" t="s">
        <v>220</v>
      </c>
      <c r="C86" s="28"/>
      <c r="D86" s="28" t="s">
        <v>142</v>
      </c>
      <c r="E86" s="28" t="n">
        <v>1500</v>
      </c>
      <c r="F86" s="28" t="n">
        <v>724</v>
      </c>
      <c r="G86" s="28"/>
      <c r="H86" s="28"/>
      <c r="I86" s="28"/>
      <c r="J86" s="28" t="s">
        <v>154</v>
      </c>
      <c r="K86" s="28"/>
      <c r="L86" s="28" t="n">
        <v>798</v>
      </c>
      <c r="M86" s="28"/>
      <c r="N86" s="28" t="s">
        <v>78</v>
      </c>
      <c r="O86" s="28" t="s">
        <v>78</v>
      </c>
      <c r="P86" s="28" t="s">
        <v>78</v>
      </c>
      <c r="Q86" s="28" t="s">
        <v>78</v>
      </c>
      <c r="R86" s="28" t="s">
        <v>78</v>
      </c>
      <c r="S86" s="28" t="s">
        <v>78</v>
      </c>
    </row>
    <row r="87" customFormat="false" ht="20.35" hidden="false" customHeight="false" outlineLevel="0" collapsed="false">
      <c r="A87" s="28"/>
      <c r="B87" s="32"/>
      <c r="C87" s="28"/>
      <c r="D87" s="28" t="s">
        <v>81</v>
      </c>
      <c r="E87" s="28" t="n">
        <v>2000</v>
      </c>
      <c r="F87" s="28" t="n">
        <v>749</v>
      </c>
      <c r="G87" s="28"/>
      <c r="H87" s="28"/>
      <c r="I87" s="28"/>
      <c r="J87" s="28" t="s">
        <v>157</v>
      </c>
      <c r="K87" s="28"/>
      <c r="L87" s="28" t="n">
        <v>495</v>
      </c>
      <c r="M87" s="28"/>
      <c r="N87" s="28" t="s">
        <v>78</v>
      </c>
      <c r="O87" s="28" t="s">
        <v>78</v>
      </c>
      <c r="P87" s="28" t="s">
        <v>78</v>
      </c>
      <c r="Q87" s="28" t="s">
        <v>78</v>
      </c>
      <c r="R87" s="28" t="s">
        <v>78</v>
      </c>
      <c r="S87" s="28" t="s">
        <v>78</v>
      </c>
    </row>
    <row r="88" customFormat="false" ht="20.35" hidden="false" customHeight="true" outlineLevel="0" collapsed="false">
      <c r="A88" s="28" t="s">
        <v>87</v>
      </c>
      <c r="B88" s="30" t="s">
        <v>219</v>
      </c>
      <c r="C88" s="28" t="s">
        <v>73</v>
      </c>
      <c r="D88" s="28" t="s">
        <v>74</v>
      </c>
      <c r="E88" s="28" t="n">
        <v>500</v>
      </c>
      <c r="F88" s="28" t="n">
        <v>620</v>
      </c>
      <c r="G88" s="28" t="n">
        <v>50</v>
      </c>
      <c r="H88" s="28" t="s">
        <v>85</v>
      </c>
      <c r="I88" s="28" t="s">
        <v>147</v>
      </c>
      <c r="J88" s="28" t="s">
        <v>148</v>
      </c>
      <c r="K88" s="28" t="s">
        <v>99</v>
      </c>
      <c r="L88" s="28" t="n">
        <v>677</v>
      </c>
      <c r="M88" s="28" t="n">
        <v>50</v>
      </c>
      <c r="N88" s="28" t="s">
        <v>78</v>
      </c>
      <c r="O88" s="28" t="s">
        <v>78</v>
      </c>
      <c r="P88" s="28" t="s">
        <v>78</v>
      </c>
      <c r="Q88" s="28" t="s">
        <v>78</v>
      </c>
      <c r="R88" s="28" t="s">
        <v>78</v>
      </c>
      <c r="S88" s="28" t="s">
        <v>78</v>
      </c>
    </row>
    <row r="89" customFormat="false" ht="20.35" hidden="false" customHeight="false" outlineLevel="0" collapsed="false">
      <c r="A89" s="28"/>
      <c r="B89" s="31" t="s">
        <v>221</v>
      </c>
      <c r="C89" s="28"/>
      <c r="D89" s="28" t="s">
        <v>142</v>
      </c>
      <c r="E89" s="28" t="n">
        <v>1500</v>
      </c>
      <c r="F89" s="28" t="n">
        <v>745</v>
      </c>
      <c r="G89" s="28"/>
      <c r="H89" s="28"/>
      <c r="I89" s="28"/>
      <c r="J89" s="28" t="s">
        <v>154</v>
      </c>
      <c r="K89" s="28"/>
      <c r="L89" s="28" t="n">
        <v>814</v>
      </c>
      <c r="M89" s="28"/>
      <c r="N89" s="28" t="s">
        <v>78</v>
      </c>
      <c r="O89" s="28" t="s">
        <v>78</v>
      </c>
      <c r="P89" s="28" t="s">
        <v>78</v>
      </c>
      <c r="Q89" s="28" t="s">
        <v>78</v>
      </c>
      <c r="R89" s="28" t="s">
        <v>78</v>
      </c>
      <c r="S89" s="28" t="s">
        <v>78</v>
      </c>
    </row>
    <row r="90" customFormat="false" ht="20.35" hidden="false" customHeight="false" outlineLevel="0" collapsed="false">
      <c r="A90" s="28"/>
      <c r="B90" s="32"/>
      <c r="C90" s="28"/>
      <c r="D90" s="28" t="s">
        <v>81</v>
      </c>
      <c r="E90" s="28" t="n">
        <v>2000</v>
      </c>
      <c r="F90" s="28" t="n">
        <v>775</v>
      </c>
      <c r="G90" s="28"/>
      <c r="H90" s="28"/>
      <c r="I90" s="28"/>
      <c r="J90" s="28" t="s">
        <v>157</v>
      </c>
      <c r="K90" s="28"/>
      <c r="L90" s="28" t="n">
        <v>505</v>
      </c>
      <c r="M90" s="28"/>
      <c r="N90" s="28" t="s">
        <v>78</v>
      </c>
      <c r="O90" s="28" t="s">
        <v>78</v>
      </c>
      <c r="P90" s="28" t="s">
        <v>78</v>
      </c>
      <c r="Q90" s="28" t="s">
        <v>78</v>
      </c>
      <c r="R90" s="28" t="s">
        <v>78</v>
      </c>
      <c r="S90" s="28" t="s">
        <v>78</v>
      </c>
    </row>
    <row r="91" customFormat="false" ht="13.8" hidden="false" customHeight="true" outlineLevel="0" collapsed="false">
      <c r="A91" s="28" t="s">
        <v>222</v>
      </c>
      <c r="B91" s="30" t="s">
        <v>223</v>
      </c>
      <c r="C91" s="28" t="s">
        <v>73</v>
      </c>
      <c r="D91" s="28" t="s">
        <v>164</v>
      </c>
      <c r="E91" s="28" t="s">
        <v>164</v>
      </c>
      <c r="F91" s="28" t="n">
        <v>664</v>
      </c>
      <c r="G91" s="28" t="n">
        <v>75</v>
      </c>
      <c r="H91" s="28" t="s">
        <v>78</v>
      </c>
      <c r="I91" s="28" t="s">
        <v>78</v>
      </c>
      <c r="J91" s="28" t="s">
        <v>78</v>
      </c>
      <c r="K91" s="28" t="s">
        <v>78</v>
      </c>
      <c r="L91" s="28" t="s">
        <v>78</v>
      </c>
      <c r="M91" s="28" t="s">
        <v>78</v>
      </c>
      <c r="N91" s="28" t="s">
        <v>78</v>
      </c>
      <c r="O91" s="28" t="s">
        <v>78</v>
      </c>
      <c r="P91" s="28" t="s">
        <v>78</v>
      </c>
      <c r="Q91" s="28" t="s">
        <v>78</v>
      </c>
      <c r="R91" s="28" t="s">
        <v>78</v>
      </c>
      <c r="S91" s="28" t="s">
        <v>78</v>
      </c>
    </row>
    <row r="92" customFormat="false" ht="13.8" hidden="false" customHeight="false" outlineLevel="0" collapsed="false">
      <c r="A92" s="28"/>
      <c r="B92" s="38" t="s">
        <v>224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</row>
    <row r="93" customFormat="false" ht="20.35" hidden="false" customHeight="true" outlineLevel="0" collapsed="false">
      <c r="A93" s="28" t="s">
        <v>225</v>
      </c>
      <c r="B93" s="30" t="s">
        <v>226</v>
      </c>
      <c r="C93" s="28" t="s">
        <v>73</v>
      </c>
      <c r="D93" s="28" t="s">
        <v>164</v>
      </c>
      <c r="E93" s="28" t="s">
        <v>164</v>
      </c>
      <c r="F93" s="28" t="n">
        <v>480</v>
      </c>
      <c r="G93" s="28" t="n">
        <v>75</v>
      </c>
      <c r="H93" s="28" t="s">
        <v>78</v>
      </c>
      <c r="I93" s="28" t="s">
        <v>78</v>
      </c>
      <c r="J93" s="28" t="s">
        <v>78</v>
      </c>
      <c r="K93" s="28" t="s">
        <v>78</v>
      </c>
      <c r="L93" s="28" t="s">
        <v>78</v>
      </c>
      <c r="M93" s="28" t="s">
        <v>78</v>
      </c>
      <c r="N93" s="28" t="s">
        <v>78</v>
      </c>
      <c r="O93" s="28" t="s">
        <v>78</v>
      </c>
      <c r="P93" s="28" t="s">
        <v>78</v>
      </c>
      <c r="Q93" s="28" t="s">
        <v>78</v>
      </c>
      <c r="R93" s="28" t="s">
        <v>78</v>
      </c>
      <c r="S93" s="28" t="s">
        <v>78</v>
      </c>
    </row>
    <row r="94" customFormat="false" ht="13.8" hidden="false" customHeight="false" outlineLevel="0" collapsed="false">
      <c r="A94" s="28"/>
      <c r="B94" s="38" t="s">
        <v>227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</row>
    <row r="95" customFormat="false" ht="20.35" hidden="false" customHeight="true" outlineLevel="0" collapsed="false">
      <c r="A95" s="28" t="s">
        <v>228</v>
      </c>
      <c r="B95" s="30" t="s">
        <v>229</v>
      </c>
      <c r="C95" s="28" t="s">
        <v>73</v>
      </c>
      <c r="D95" s="28" t="s">
        <v>164</v>
      </c>
      <c r="E95" s="28" t="s">
        <v>164</v>
      </c>
      <c r="F95" s="28" t="n">
        <v>708</v>
      </c>
      <c r="G95" s="28" t="n">
        <v>75</v>
      </c>
      <c r="H95" s="28" t="s">
        <v>230</v>
      </c>
      <c r="I95" s="28" t="s">
        <v>147</v>
      </c>
      <c r="J95" s="30" t="s">
        <v>168</v>
      </c>
      <c r="K95" s="28" t="s">
        <v>99</v>
      </c>
      <c r="L95" s="28" t="n">
        <v>688</v>
      </c>
      <c r="M95" s="28" t="n">
        <v>75</v>
      </c>
      <c r="N95" s="28" t="s">
        <v>78</v>
      </c>
      <c r="O95" s="28" t="s">
        <v>78</v>
      </c>
      <c r="P95" s="28" t="s">
        <v>78</v>
      </c>
      <c r="Q95" s="28" t="s">
        <v>78</v>
      </c>
      <c r="R95" s="28" t="s">
        <v>78</v>
      </c>
      <c r="S95" s="28" t="s">
        <v>78</v>
      </c>
    </row>
    <row r="96" customFormat="false" ht="20.35" hidden="false" customHeight="false" outlineLevel="0" collapsed="false">
      <c r="A96" s="28"/>
      <c r="B96" s="31" t="s">
        <v>231</v>
      </c>
      <c r="C96" s="28"/>
      <c r="D96" s="28"/>
      <c r="E96" s="28"/>
      <c r="F96" s="28"/>
      <c r="G96" s="28"/>
      <c r="H96" s="28"/>
      <c r="I96" s="28"/>
      <c r="J96" s="31" t="s">
        <v>170</v>
      </c>
      <c r="K96" s="28"/>
      <c r="L96" s="28"/>
      <c r="M96" s="28"/>
      <c r="N96" s="28"/>
      <c r="O96" s="28"/>
      <c r="P96" s="28"/>
      <c r="Q96" s="28"/>
      <c r="R96" s="28"/>
      <c r="S96" s="28"/>
    </row>
    <row r="97" customFormat="false" ht="13.8" hidden="false" customHeight="false" outlineLevel="0" collapsed="false">
      <c r="A97" s="28"/>
      <c r="B97" s="39"/>
      <c r="C97" s="28"/>
      <c r="D97" s="28"/>
      <c r="E97" s="28"/>
      <c r="F97" s="28"/>
      <c r="G97" s="28"/>
      <c r="H97" s="28"/>
      <c r="I97" s="28"/>
      <c r="J97" s="38" t="s">
        <v>156</v>
      </c>
      <c r="K97" s="28"/>
      <c r="L97" s="28"/>
      <c r="M97" s="28"/>
      <c r="N97" s="28"/>
      <c r="O97" s="28"/>
      <c r="P97" s="28"/>
      <c r="Q97" s="28"/>
      <c r="R97" s="28"/>
      <c r="S97" s="28"/>
    </row>
    <row r="98" customFormat="false" ht="20.35" hidden="false" customHeight="true" outlineLevel="0" collapsed="false">
      <c r="A98" s="28"/>
      <c r="B98" s="39"/>
      <c r="C98" s="28"/>
      <c r="D98" s="28" t="s">
        <v>164</v>
      </c>
      <c r="E98" s="28" t="s">
        <v>164</v>
      </c>
      <c r="F98" s="28"/>
      <c r="G98" s="28"/>
      <c r="H98" s="28"/>
      <c r="I98" s="28"/>
      <c r="J98" s="30" t="s">
        <v>232</v>
      </c>
      <c r="K98" s="28" t="s">
        <v>99</v>
      </c>
      <c r="L98" s="28" t="n">
        <v>751</v>
      </c>
      <c r="M98" s="28"/>
      <c r="N98" s="28" t="s">
        <v>78</v>
      </c>
      <c r="O98" s="28" t="s">
        <v>78</v>
      </c>
      <c r="P98" s="28" t="s">
        <v>78</v>
      </c>
      <c r="Q98" s="28" t="s">
        <v>78</v>
      </c>
      <c r="R98" s="28" t="s">
        <v>78</v>
      </c>
      <c r="S98" s="28" t="s">
        <v>78</v>
      </c>
    </row>
    <row r="99" customFormat="false" ht="13.8" hidden="false" customHeight="false" outlineLevel="0" collapsed="false">
      <c r="A99" s="28"/>
      <c r="B99" s="39"/>
      <c r="C99" s="28"/>
      <c r="D99" s="28"/>
      <c r="E99" s="28"/>
      <c r="F99" s="28"/>
      <c r="G99" s="28"/>
      <c r="H99" s="28"/>
      <c r="I99" s="28"/>
      <c r="J99" s="38" t="s">
        <v>233</v>
      </c>
      <c r="K99" s="28"/>
      <c r="L99" s="28"/>
      <c r="M99" s="28"/>
      <c r="N99" s="28"/>
      <c r="O99" s="28"/>
      <c r="P99" s="28"/>
      <c r="Q99" s="28"/>
      <c r="R99" s="28"/>
      <c r="S99" s="28"/>
    </row>
    <row r="100" customFormat="false" ht="20.35" hidden="false" customHeight="true" outlineLevel="0" collapsed="false">
      <c r="A100" s="28"/>
      <c r="B100" s="39"/>
      <c r="C100" s="28"/>
      <c r="D100" s="28" t="s">
        <v>164</v>
      </c>
      <c r="E100" s="28" t="s">
        <v>164</v>
      </c>
      <c r="F100" s="28"/>
      <c r="G100" s="28"/>
      <c r="H100" s="28"/>
      <c r="I100" s="28"/>
      <c r="J100" s="30" t="s">
        <v>234</v>
      </c>
      <c r="K100" s="28" t="s">
        <v>99</v>
      </c>
      <c r="L100" s="28" t="n">
        <v>643</v>
      </c>
      <c r="M100" s="28"/>
      <c r="N100" s="28" t="s">
        <v>78</v>
      </c>
      <c r="O100" s="28" t="s">
        <v>78</v>
      </c>
      <c r="P100" s="28" t="s">
        <v>78</v>
      </c>
      <c r="Q100" s="28" t="s">
        <v>78</v>
      </c>
      <c r="R100" s="28" t="s">
        <v>78</v>
      </c>
      <c r="S100" s="28" t="s">
        <v>78</v>
      </c>
    </row>
    <row r="101" customFormat="false" ht="13.8" hidden="false" customHeight="false" outlineLevel="0" collapsed="false">
      <c r="A101" s="28"/>
      <c r="B101" s="32"/>
      <c r="C101" s="28"/>
      <c r="D101" s="28"/>
      <c r="E101" s="28"/>
      <c r="F101" s="28"/>
      <c r="G101" s="28"/>
      <c r="H101" s="28"/>
      <c r="I101" s="28"/>
      <c r="J101" s="38" t="s">
        <v>233</v>
      </c>
      <c r="K101" s="28"/>
      <c r="L101" s="28"/>
      <c r="M101" s="28"/>
      <c r="N101" s="28"/>
      <c r="O101" s="28"/>
      <c r="P101" s="28"/>
      <c r="Q101" s="28"/>
      <c r="R101" s="28"/>
      <c r="S101" s="28"/>
    </row>
    <row r="102" customFormat="false" ht="20.35" hidden="false" customHeight="true" outlineLevel="0" collapsed="false">
      <c r="A102" s="28" t="s">
        <v>235</v>
      </c>
      <c r="B102" s="30" t="s">
        <v>236</v>
      </c>
      <c r="C102" s="30" t="s">
        <v>206</v>
      </c>
      <c r="D102" s="28" t="s">
        <v>148</v>
      </c>
      <c r="E102" s="28" t="s">
        <v>99</v>
      </c>
      <c r="F102" s="28" t="n">
        <v>772</v>
      </c>
      <c r="G102" s="28" t="n">
        <v>75</v>
      </c>
      <c r="H102" s="28" t="s">
        <v>78</v>
      </c>
      <c r="I102" s="28" t="s">
        <v>78</v>
      </c>
      <c r="J102" s="28" t="s">
        <v>78</v>
      </c>
      <c r="K102" s="28" t="s">
        <v>78</v>
      </c>
      <c r="L102" s="28" t="s">
        <v>78</v>
      </c>
      <c r="M102" s="28" t="s">
        <v>78</v>
      </c>
      <c r="N102" s="28" t="s">
        <v>78</v>
      </c>
      <c r="O102" s="28" t="s">
        <v>78</v>
      </c>
      <c r="P102" s="28" t="s">
        <v>78</v>
      </c>
      <c r="Q102" s="28" t="s">
        <v>78</v>
      </c>
      <c r="R102" s="28" t="s">
        <v>78</v>
      </c>
      <c r="S102" s="28" t="s">
        <v>78</v>
      </c>
    </row>
    <row r="103" customFormat="false" ht="20.35" hidden="false" customHeight="false" outlineLevel="0" collapsed="false">
      <c r="A103" s="28"/>
      <c r="B103" s="31" t="s">
        <v>237</v>
      </c>
      <c r="C103" s="31" t="s">
        <v>200</v>
      </c>
      <c r="D103" s="28" t="s">
        <v>154</v>
      </c>
      <c r="E103" s="28"/>
      <c r="F103" s="28" t="n">
        <v>933</v>
      </c>
      <c r="G103" s="28"/>
      <c r="H103" s="28" t="s">
        <v>78</v>
      </c>
      <c r="I103" s="28" t="s">
        <v>78</v>
      </c>
      <c r="J103" s="28" t="s">
        <v>78</v>
      </c>
      <c r="K103" s="28" t="s">
        <v>78</v>
      </c>
      <c r="L103" s="28" t="s">
        <v>78</v>
      </c>
      <c r="M103" s="28" t="s">
        <v>78</v>
      </c>
      <c r="N103" s="28" t="s">
        <v>78</v>
      </c>
      <c r="O103" s="28" t="s">
        <v>78</v>
      </c>
      <c r="P103" s="28" t="s">
        <v>78</v>
      </c>
      <c r="Q103" s="28" t="s">
        <v>78</v>
      </c>
      <c r="R103" s="28" t="s">
        <v>78</v>
      </c>
      <c r="S103" s="28" t="s">
        <v>78</v>
      </c>
    </row>
    <row r="104" customFormat="false" ht="20.35" hidden="false" customHeight="false" outlineLevel="0" collapsed="false">
      <c r="A104" s="28"/>
      <c r="B104" s="32"/>
      <c r="C104" s="32"/>
      <c r="D104" s="28" t="s">
        <v>157</v>
      </c>
      <c r="E104" s="28"/>
      <c r="F104" s="28" t="n">
        <v>732</v>
      </c>
      <c r="G104" s="28"/>
      <c r="H104" s="28" t="s">
        <v>78</v>
      </c>
      <c r="I104" s="28" t="s">
        <v>78</v>
      </c>
      <c r="J104" s="28" t="s">
        <v>78</v>
      </c>
      <c r="K104" s="28" t="s">
        <v>78</v>
      </c>
      <c r="L104" s="28" t="s">
        <v>78</v>
      </c>
      <c r="M104" s="28" t="s">
        <v>78</v>
      </c>
      <c r="N104" s="28" t="s">
        <v>78</v>
      </c>
      <c r="O104" s="28" t="s">
        <v>78</v>
      </c>
      <c r="P104" s="28" t="s">
        <v>78</v>
      </c>
      <c r="Q104" s="28" t="s">
        <v>78</v>
      </c>
      <c r="R104" s="28" t="s">
        <v>78</v>
      </c>
      <c r="S104" s="28" t="s">
        <v>78</v>
      </c>
    </row>
    <row r="105" customFormat="false" ht="40.75" hidden="false" customHeight="true" outlineLevel="0" collapsed="false">
      <c r="A105" s="28" t="s">
        <v>238</v>
      </c>
      <c r="B105" s="30" t="s">
        <v>239</v>
      </c>
      <c r="C105" s="30" t="s">
        <v>206</v>
      </c>
      <c r="D105" s="28" t="s">
        <v>240</v>
      </c>
      <c r="E105" s="28" t="s">
        <v>99</v>
      </c>
      <c r="F105" s="28" t="n">
        <v>772</v>
      </c>
      <c r="G105" s="28" t="n">
        <v>75</v>
      </c>
      <c r="H105" s="28" t="s">
        <v>78</v>
      </c>
      <c r="I105" s="28" t="s">
        <v>78</v>
      </c>
      <c r="J105" s="28" t="s">
        <v>78</v>
      </c>
      <c r="K105" s="28" t="s">
        <v>78</v>
      </c>
      <c r="L105" s="28" t="s">
        <v>78</v>
      </c>
      <c r="M105" s="28" t="s">
        <v>78</v>
      </c>
      <c r="N105" s="28" t="s">
        <v>78</v>
      </c>
      <c r="O105" s="28" t="s">
        <v>78</v>
      </c>
      <c r="P105" s="28" t="s">
        <v>78</v>
      </c>
      <c r="Q105" s="28" t="s">
        <v>78</v>
      </c>
      <c r="R105" s="28" t="s">
        <v>78</v>
      </c>
      <c r="S105" s="28" t="s">
        <v>78</v>
      </c>
    </row>
    <row r="106" customFormat="false" ht="20.35" hidden="false" customHeight="false" outlineLevel="0" collapsed="false">
      <c r="A106" s="28"/>
      <c r="B106" s="31" t="s">
        <v>241</v>
      </c>
      <c r="C106" s="31" t="s">
        <v>200</v>
      </c>
      <c r="D106" s="28" t="s">
        <v>218</v>
      </c>
      <c r="E106" s="28"/>
      <c r="F106" s="28" t="n">
        <v>933</v>
      </c>
      <c r="G106" s="28"/>
      <c r="H106" s="28" t="s">
        <v>78</v>
      </c>
      <c r="I106" s="28" t="s">
        <v>78</v>
      </c>
      <c r="J106" s="28" t="s">
        <v>78</v>
      </c>
      <c r="K106" s="28" t="s">
        <v>78</v>
      </c>
      <c r="L106" s="28" t="s">
        <v>78</v>
      </c>
      <c r="M106" s="28" t="s">
        <v>78</v>
      </c>
      <c r="N106" s="28" t="s">
        <v>78</v>
      </c>
      <c r="O106" s="28" t="s">
        <v>78</v>
      </c>
      <c r="P106" s="28" t="s">
        <v>78</v>
      </c>
      <c r="Q106" s="28" t="s">
        <v>78</v>
      </c>
      <c r="R106" s="28" t="s">
        <v>78</v>
      </c>
      <c r="S106" s="28" t="s">
        <v>78</v>
      </c>
    </row>
    <row r="107" customFormat="false" ht="20.35" hidden="false" customHeight="false" outlineLevel="0" collapsed="false">
      <c r="A107" s="28"/>
      <c r="B107" s="32"/>
      <c r="C107" s="32"/>
      <c r="D107" s="28" t="s">
        <v>157</v>
      </c>
      <c r="E107" s="28"/>
      <c r="F107" s="28" t="n">
        <v>732</v>
      </c>
      <c r="G107" s="28"/>
      <c r="H107" s="28" t="s">
        <v>78</v>
      </c>
      <c r="I107" s="28" t="s">
        <v>78</v>
      </c>
      <c r="J107" s="28" t="s">
        <v>78</v>
      </c>
      <c r="K107" s="28" t="s">
        <v>78</v>
      </c>
      <c r="L107" s="28" t="s">
        <v>78</v>
      </c>
      <c r="M107" s="28" t="s">
        <v>78</v>
      </c>
      <c r="N107" s="28" t="s">
        <v>78</v>
      </c>
      <c r="O107" s="28" t="s">
        <v>78</v>
      </c>
      <c r="P107" s="28" t="s">
        <v>78</v>
      </c>
      <c r="Q107" s="28" t="s">
        <v>78</v>
      </c>
      <c r="R107" s="28" t="s">
        <v>78</v>
      </c>
      <c r="S107" s="28" t="s">
        <v>78</v>
      </c>
    </row>
    <row r="108" customFormat="false" ht="20.35" hidden="false" customHeight="true" outlineLevel="0" collapsed="false">
      <c r="A108" s="28" t="s">
        <v>242</v>
      </c>
      <c r="B108" s="28" t="s">
        <v>243</v>
      </c>
      <c r="C108" s="28" t="s">
        <v>73</v>
      </c>
      <c r="D108" s="28" t="s">
        <v>99</v>
      </c>
      <c r="E108" s="28" t="s">
        <v>99</v>
      </c>
      <c r="F108" s="28" t="n">
        <v>698</v>
      </c>
      <c r="G108" s="28" t="n">
        <v>75</v>
      </c>
      <c r="H108" s="28" t="s">
        <v>244</v>
      </c>
      <c r="I108" s="28" t="s">
        <v>147</v>
      </c>
      <c r="J108" s="28" t="s">
        <v>148</v>
      </c>
      <c r="K108" s="28" t="s">
        <v>166</v>
      </c>
      <c r="L108" s="28" t="n">
        <v>688</v>
      </c>
      <c r="M108" s="28" t="n">
        <v>75</v>
      </c>
      <c r="N108" s="28" t="s">
        <v>78</v>
      </c>
      <c r="O108" s="28" t="s">
        <v>78</v>
      </c>
      <c r="P108" s="28" t="s">
        <v>78</v>
      </c>
      <c r="Q108" s="28" t="s">
        <v>78</v>
      </c>
      <c r="R108" s="28" t="s">
        <v>78</v>
      </c>
      <c r="S108" s="28" t="s">
        <v>78</v>
      </c>
    </row>
    <row r="109" customFormat="false" ht="20.35" hidden="false" customHeight="false" outlineLevel="0" collapsed="false">
      <c r="A109" s="28"/>
      <c r="B109" s="28"/>
      <c r="C109" s="28"/>
      <c r="D109" s="28" t="s">
        <v>99</v>
      </c>
      <c r="E109" s="28" t="s">
        <v>99</v>
      </c>
      <c r="F109" s="28"/>
      <c r="G109" s="28"/>
      <c r="H109" s="28"/>
      <c r="I109" s="28"/>
      <c r="J109" s="28" t="s">
        <v>154</v>
      </c>
      <c r="K109" s="28" t="s">
        <v>166</v>
      </c>
      <c r="L109" s="28" t="n">
        <v>751</v>
      </c>
      <c r="M109" s="28"/>
      <c r="N109" s="28" t="s">
        <v>78</v>
      </c>
      <c r="O109" s="28" t="s">
        <v>78</v>
      </c>
      <c r="P109" s="28" t="s">
        <v>78</v>
      </c>
      <c r="Q109" s="28" t="s">
        <v>78</v>
      </c>
      <c r="R109" s="28" t="s">
        <v>78</v>
      </c>
      <c r="S109" s="28" t="s">
        <v>78</v>
      </c>
    </row>
    <row r="110" customFormat="false" ht="20.35" hidden="false" customHeight="false" outlineLevel="0" collapsed="false">
      <c r="A110" s="28"/>
      <c r="B110" s="28"/>
      <c r="C110" s="28"/>
      <c r="D110" s="28" t="s">
        <v>99</v>
      </c>
      <c r="E110" s="28" t="s">
        <v>99</v>
      </c>
      <c r="F110" s="28"/>
      <c r="G110" s="28"/>
      <c r="H110" s="28"/>
      <c r="I110" s="28"/>
      <c r="J110" s="28" t="s">
        <v>157</v>
      </c>
      <c r="K110" s="28" t="s">
        <v>166</v>
      </c>
      <c r="L110" s="28" t="n">
        <v>643</v>
      </c>
      <c r="M110" s="28"/>
      <c r="N110" s="28" t="s">
        <v>78</v>
      </c>
      <c r="O110" s="28" t="s">
        <v>78</v>
      </c>
      <c r="P110" s="28" t="s">
        <v>78</v>
      </c>
      <c r="Q110" s="28" t="s">
        <v>78</v>
      </c>
      <c r="R110" s="28" t="s">
        <v>78</v>
      </c>
      <c r="S110" s="28" t="s">
        <v>78</v>
      </c>
    </row>
    <row r="111" customFormat="false" ht="40.75" hidden="false" customHeight="true" outlineLevel="0" collapsed="false">
      <c r="A111" s="28" t="s">
        <v>245</v>
      </c>
      <c r="B111" s="30" t="s">
        <v>246</v>
      </c>
      <c r="C111" s="30" t="s">
        <v>206</v>
      </c>
      <c r="D111" s="28" t="s">
        <v>240</v>
      </c>
      <c r="E111" s="28" t="s">
        <v>99</v>
      </c>
      <c r="F111" s="28" t="n">
        <v>772</v>
      </c>
      <c r="G111" s="28" t="n">
        <v>75</v>
      </c>
      <c r="H111" s="28" t="s">
        <v>78</v>
      </c>
      <c r="I111" s="28" t="s">
        <v>78</v>
      </c>
      <c r="J111" s="28" t="s">
        <v>78</v>
      </c>
      <c r="K111" s="28" t="s">
        <v>78</v>
      </c>
      <c r="L111" s="28" t="s">
        <v>78</v>
      </c>
      <c r="M111" s="28" t="s">
        <v>78</v>
      </c>
      <c r="N111" s="28" t="s">
        <v>78</v>
      </c>
      <c r="O111" s="28" t="s">
        <v>78</v>
      </c>
      <c r="P111" s="28" t="s">
        <v>78</v>
      </c>
      <c r="Q111" s="28" t="s">
        <v>78</v>
      </c>
      <c r="R111" s="28" t="s">
        <v>78</v>
      </c>
      <c r="S111" s="28" t="s">
        <v>78</v>
      </c>
    </row>
    <row r="112" customFormat="false" ht="20.35" hidden="false" customHeight="false" outlineLevel="0" collapsed="false">
      <c r="A112" s="28"/>
      <c r="B112" s="31" t="s">
        <v>247</v>
      </c>
      <c r="C112" s="31" t="s">
        <v>200</v>
      </c>
      <c r="D112" s="28" t="s">
        <v>218</v>
      </c>
      <c r="E112" s="28"/>
      <c r="F112" s="28" t="n">
        <v>933</v>
      </c>
      <c r="G112" s="28"/>
      <c r="H112" s="28" t="s">
        <v>78</v>
      </c>
      <c r="I112" s="28" t="s">
        <v>78</v>
      </c>
      <c r="J112" s="28" t="s">
        <v>78</v>
      </c>
      <c r="K112" s="28" t="s">
        <v>78</v>
      </c>
      <c r="L112" s="28" t="s">
        <v>78</v>
      </c>
      <c r="M112" s="28" t="s">
        <v>78</v>
      </c>
      <c r="N112" s="28" t="s">
        <v>78</v>
      </c>
      <c r="O112" s="28" t="s">
        <v>78</v>
      </c>
      <c r="P112" s="28" t="s">
        <v>78</v>
      </c>
      <c r="Q112" s="28" t="s">
        <v>78</v>
      </c>
      <c r="R112" s="28" t="s">
        <v>78</v>
      </c>
      <c r="S112" s="28" t="s">
        <v>78</v>
      </c>
    </row>
    <row r="113" customFormat="false" ht="20.35" hidden="false" customHeight="false" outlineLevel="0" collapsed="false">
      <c r="A113" s="28"/>
      <c r="B113" s="32"/>
      <c r="C113" s="32"/>
      <c r="D113" s="28" t="s">
        <v>157</v>
      </c>
      <c r="E113" s="28"/>
      <c r="F113" s="28" t="n">
        <v>732</v>
      </c>
      <c r="G113" s="28"/>
      <c r="H113" s="28" t="s">
        <v>78</v>
      </c>
      <c r="I113" s="28" t="s">
        <v>78</v>
      </c>
      <c r="J113" s="28" t="s">
        <v>78</v>
      </c>
      <c r="K113" s="28" t="s">
        <v>78</v>
      </c>
      <c r="L113" s="28" t="s">
        <v>78</v>
      </c>
      <c r="M113" s="28" t="s">
        <v>78</v>
      </c>
      <c r="N113" s="28" t="s">
        <v>78</v>
      </c>
      <c r="O113" s="28" t="s">
        <v>78</v>
      </c>
      <c r="P113" s="28" t="s">
        <v>78</v>
      </c>
      <c r="Q113" s="28" t="s">
        <v>78</v>
      </c>
      <c r="R113" s="28" t="s">
        <v>78</v>
      </c>
      <c r="S113" s="28" t="s">
        <v>78</v>
      </c>
    </row>
    <row r="114" customFormat="false" ht="20.35" hidden="false" customHeight="true" outlineLevel="0" collapsed="false">
      <c r="A114" s="28" t="s">
        <v>84</v>
      </c>
      <c r="B114" s="30" t="s">
        <v>248</v>
      </c>
      <c r="C114" s="28" t="s">
        <v>73</v>
      </c>
      <c r="D114" s="28" t="s">
        <v>99</v>
      </c>
      <c r="E114" s="28" t="s">
        <v>99</v>
      </c>
      <c r="F114" s="28" t="n">
        <v>693</v>
      </c>
      <c r="G114" s="28" t="n">
        <v>255</v>
      </c>
      <c r="H114" s="28" t="s">
        <v>89</v>
      </c>
      <c r="I114" s="28" t="s">
        <v>147</v>
      </c>
      <c r="J114" s="28" t="s">
        <v>148</v>
      </c>
      <c r="K114" s="28" t="s">
        <v>166</v>
      </c>
      <c r="L114" s="28" t="n">
        <v>684</v>
      </c>
      <c r="M114" s="28" t="n">
        <v>255</v>
      </c>
      <c r="N114" s="28" t="s">
        <v>78</v>
      </c>
      <c r="O114" s="28" t="s">
        <v>78</v>
      </c>
      <c r="P114" s="28" t="s">
        <v>78</v>
      </c>
      <c r="Q114" s="28" t="s">
        <v>78</v>
      </c>
      <c r="R114" s="28" t="s">
        <v>78</v>
      </c>
      <c r="S114" s="28" t="s">
        <v>78</v>
      </c>
    </row>
    <row r="115" customFormat="false" ht="20.35" hidden="false" customHeight="false" outlineLevel="0" collapsed="false">
      <c r="A115" s="28"/>
      <c r="B115" s="31" t="s">
        <v>249</v>
      </c>
      <c r="C115" s="28"/>
      <c r="D115" s="28" t="s">
        <v>99</v>
      </c>
      <c r="E115" s="28" t="s">
        <v>99</v>
      </c>
      <c r="F115" s="28"/>
      <c r="G115" s="28"/>
      <c r="H115" s="28"/>
      <c r="I115" s="28"/>
      <c r="J115" s="28" t="s">
        <v>154</v>
      </c>
      <c r="K115" s="28" t="s">
        <v>166</v>
      </c>
      <c r="L115" s="28" t="n">
        <v>821</v>
      </c>
      <c r="M115" s="28"/>
      <c r="N115" s="28" t="s">
        <v>78</v>
      </c>
      <c r="O115" s="28" t="s">
        <v>78</v>
      </c>
      <c r="P115" s="28" t="s">
        <v>78</v>
      </c>
      <c r="Q115" s="28" t="s">
        <v>78</v>
      </c>
      <c r="R115" s="28" t="s">
        <v>78</v>
      </c>
      <c r="S115" s="28" t="s">
        <v>78</v>
      </c>
    </row>
    <row r="116" customFormat="false" ht="20.35" hidden="false" customHeight="false" outlineLevel="0" collapsed="false">
      <c r="A116" s="28"/>
      <c r="B116" s="38" t="s">
        <v>250</v>
      </c>
      <c r="C116" s="28"/>
      <c r="D116" s="28" t="s">
        <v>99</v>
      </c>
      <c r="E116" s="28" t="s">
        <v>99</v>
      </c>
      <c r="F116" s="28"/>
      <c r="G116" s="28"/>
      <c r="H116" s="28"/>
      <c r="I116" s="28"/>
      <c r="J116" s="28" t="s">
        <v>157</v>
      </c>
      <c r="K116" s="28" t="s">
        <v>166</v>
      </c>
      <c r="L116" s="28" t="n">
        <v>513</v>
      </c>
      <c r="M116" s="28"/>
      <c r="N116" s="28" t="s">
        <v>78</v>
      </c>
      <c r="O116" s="28" t="s">
        <v>78</v>
      </c>
      <c r="P116" s="28" t="s">
        <v>78</v>
      </c>
      <c r="Q116" s="28" t="s">
        <v>78</v>
      </c>
      <c r="R116" s="28" t="s">
        <v>78</v>
      </c>
      <c r="S116" s="28" t="s">
        <v>78</v>
      </c>
    </row>
    <row r="117" customFormat="false" ht="20.35" hidden="false" customHeight="true" outlineLevel="0" collapsed="false">
      <c r="A117" s="28" t="s">
        <v>251</v>
      </c>
      <c r="B117" s="30" t="s">
        <v>252</v>
      </c>
      <c r="C117" s="28" t="s">
        <v>73</v>
      </c>
      <c r="D117" s="28" t="s">
        <v>99</v>
      </c>
      <c r="E117" s="28" t="s">
        <v>99</v>
      </c>
      <c r="F117" s="28" t="n">
        <v>712</v>
      </c>
      <c r="G117" s="28" t="n">
        <v>255</v>
      </c>
      <c r="H117" s="28" t="s">
        <v>253</v>
      </c>
      <c r="I117" s="28" t="s">
        <v>147</v>
      </c>
      <c r="J117" s="28" t="s">
        <v>148</v>
      </c>
      <c r="K117" s="28" t="s">
        <v>166</v>
      </c>
      <c r="L117" s="28" t="n">
        <v>704</v>
      </c>
      <c r="M117" s="28" t="n">
        <v>255</v>
      </c>
      <c r="N117" s="28" t="s">
        <v>78</v>
      </c>
      <c r="O117" s="28" t="s">
        <v>78</v>
      </c>
      <c r="P117" s="28" t="s">
        <v>78</v>
      </c>
      <c r="Q117" s="28" t="s">
        <v>78</v>
      </c>
      <c r="R117" s="28" t="s">
        <v>78</v>
      </c>
      <c r="S117" s="28" t="s">
        <v>78</v>
      </c>
    </row>
    <row r="118" customFormat="false" ht="20.35" hidden="false" customHeight="false" outlineLevel="0" collapsed="false">
      <c r="A118" s="28"/>
      <c r="B118" s="31" t="s">
        <v>249</v>
      </c>
      <c r="C118" s="28"/>
      <c r="D118" s="28" t="s">
        <v>99</v>
      </c>
      <c r="E118" s="28" t="s">
        <v>99</v>
      </c>
      <c r="F118" s="28"/>
      <c r="G118" s="28"/>
      <c r="H118" s="28"/>
      <c r="I118" s="28"/>
      <c r="J118" s="28" t="s">
        <v>154</v>
      </c>
      <c r="K118" s="28" t="s">
        <v>166</v>
      </c>
      <c r="L118" s="28" t="n">
        <v>985</v>
      </c>
      <c r="M118" s="28"/>
      <c r="N118" s="28" t="s">
        <v>78</v>
      </c>
      <c r="O118" s="28" t="s">
        <v>78</v>
      </c>
      <c r="P118" s="28" t="s">
        <v>78</v>
      </c>
      <c r="Q118" s="28" t="s">
        <v>78</v>
      </c>
      <c r="R118" s="28" t="s">
        <v>78</v>
      </c>
      <c r="S118" s="28" t="s">
        <v>78</v>
      </c>
    </row>
    <row r="119" customFormat="false" ht="20.35" hidden="false" customHeight="false" outlineLevel="0" collapsed="false">
      <c r="A119" s="28"/>
      <c r="B119" s="38" t="s">
        <v>250</v>
      </c>
      <c r="C119" s="28"/>
      <c r="D119" s="28" t="s">
        <v>99</v>
      </c>
      <c r="E119" s="28" t="s">
        <v>99</v>
      </c>
      <c r="F119" s="28"/>
      <c r="G119" s="28"/>
      <c r="H119" s="28"/>
      <c r="I119" s="28"/>
      <c r="J119" s="28" t="s">
        <v>157</v>
      </c>
      <c r="K119" s="28" t="s">
        <v>166</v>
      </c>
      <c r="L119" s="28" t="n">
        <v>464</v>
      </c>
      <c r="M119" s="28"/>
      <c r="N119" s="28" t="s">
        <v>78</v>
      </c>
      <c r="O119" s="28" t="s">
        <v>78</v>
      </c>
      <c r="P119" s="28" t="s">
        <v>78</v>
      </c>
      <c r="Q119" s="28" t="s">
        <v>78</v>
      </c>
      <c r="R119" s="28" t="s">
        <v>78</v>
      </c>
      <c r="S119" s="28" t="s">
        <v>78</v>
      </c>
    </row>
    <row r="120" customFormat="false" ht="30.55" hidden="false" customHeight="true" outlineLevel="0" collapsed="false">
      <c r="A120" s="28" t="s">
        <v>254</v>
      </c>
      <c r="B120" s="30" t="s">
        <v>255</v>
      </c>
      <c r="C120" s="28" t="s">
        <v>73</v>
      </c>
      <c r="D120" s="28" t="s">
        <v>99</v>
      </c>
      <c r="E120" s="28" t="s">
        <v>99</v>
      </c>
      <c r="F120" s="28" t="n">
        <v>684</v>
      </c>
      <c r="G120" s="28" t="n">
        <v>35</v>
      </c>
      <c r="H120" s="28"/>
      <c r="I120" s="28"/>
      <c r="J120" s="28" t="s">
        <v>148</v>
      </c>
      <c r="K120" s="28" t="s">
        <v>166</v>
      </c>
      <c r="L120" s="28" t="n">
        <v>664</v>
      </c>
      <c r="M120" s="28" t="n">
        <v>35</v>
      </c>
      <c r="N120" s="28" t="s">
        <v>78</v>
      </c>
      <c r="O120" s="28" t="s">
        <v>78</v>
      </c>
      <c r="P120" s="28" t="s">
        <v>78</v>
      </c>
      <c r="Q120" s="28" t="s">
        <v>78</v>
      </c>
      <c r="R120" s="28" t="s">
        <v>78</v>
      </c>
      <c r="S120" s="28" t="s">
        <v>78</v>
      </c>
    </row>
    <row r="121" customFormat="false" ht="20.35" hidden="false" customHeight="false" outlineLevel="0" collapsed="false">
      <c r="A121" s="28"/>
      <c r="B121" s="31" t="s">
        <v>256</v>
      </c>
      <c r="C121" s="28"/>
      <c r="D121" s="28" t="s">
        <v>99</v>
      </c>
      <c r="E121" s="28" t="s">
        <v>99</v>
      </c>
      <c r="F121" s="28"/>
      <c r="G121" s="28"/>
      <c r="H121" s="28"/>
      <c r="I121" s="28"/>
      <c r="J121" s="28" t="s">
        <v>154</v>
      </c>
      <c r="K121" s="28" t="s">
        <v>166</v>
      </c>
      <c r="L121" s="28" t="n">
        <v>930</v>
      </c>
      <c r="M121" s="28"/>
      <c r="N121" s="28" t="s">
        <v>78</v>
      </c>
      <c r="O121" s="28" t="s">
        <v>78</v>
      </c>
      <c r="P121" s="28" t="s">
        <v>78</v>
      </c>
      <c r="Q121" s="28" t="s">
        <v>78</v>
      </c>
      <c r="R121" s="28" t="s">
        <v>78</v>
      </c>
      <c r="S121" s="28" t="s">
        <v>78</v>
      </c>
    </row>
    <row r="122" customFormat="false" ht="20.35" hidden="false" customHeight="false" outlineLevel="0" collapsed="false">
      <c r="A122" s="28"/>
      <c r="B122" s="38" t="s">
        <v>250</v>
      </c>
      <c r="C122" s="28"/>
      <c r="D122" s="28" t="s">
        <v>99</v>
      </c>
      <c r="E122" s="28" t="s">
        <v>99</v>
      </c>
      <c r="F122" s="28"/>
      <c r="G122" s="28"/>
      <c r="H122" s="28"/>
      <c r="I122" s="28"/>
      <c r="J122" s="28" t="s">
        <v>157</v>
      </c>
      <c r="K122" s="28" t="s">
        <v>166</v>
      </c>
      <c r="L122" s="28" t="n">
        <v>439</v>
      </c>
      <c r="M122" s="28"/>
      <c r="N122" s="28" t="s">
        <v>78</v>
      </c>
      <c r="O122" s="28" t="s">
        <v>78</v>
      </c>
      <c r="P122" s="28" t="s">
        <v>78</v>
      </c>
      <c r="Q122" s="28" t="s">
        <v>78</v>
      </c>
      <c r="R122" s="28" t="s">
        <v>78</v>
      </c>
      <c r="S122" s="28" t="s">
        <v>78</v>
      </c>
    </row>
    <row r="123" customFormat="false" ht="30.55" hidden="false" customHeight="true" outlineLevel="0" collapsed="false">
      <c r="A123" s="28" t="s">
        <v>257</v>
      </c>
      <c r="B123" s="30" t="s">
        <v>258</v>
      </c>
      <c r="C123" s="28" t="s">
        <v>73</v>
      </c>
      <c r="D123" s="28" t="s">
        <v>99</v>
      </c>
      <c r="E123" s="28" t="s">
        <v>99</v>
      </c>
      <c r="F123" s="28" t="n">
        <v>623</v>
      </c>
      <c r="G123" s="28" t="n">
        <v>255</v>
      </c>
      <c r="H123" s="28" t="s">
        <v>259</v>
      </c>
      <c r="I123" s="28" t="s">
        <v>147</v>
      </c>
      <c r="J123" s="28" t="s">
        <v>148</v>
      </c>
      <c r="K123" s="28" t="s">
        <v>166</v>
      </c>
      <c r="L123" s="28" t="n">
        <v>582</v>
      </c>
      <c r="M123" s="28" t="n">
        <v>255</v>
      </c>
      <c r="N123" s="28" t="s">
        <v>78</v>
      </c>
      <c r="O123" s="28" t="s">
        <v>78</v>
      </c>
      <c r="P123" s="28" t="s">
        <v>78</v>
      </c>
      <c r="Q123" s="28" t="s">
        <v>78</v>
      </c>
      <c r="R123" s="28" t="s">
        <v>78</v>
      </c>
      <c r="S123" s="28" t="s">
        <v>78</v>
      </c>
    </row>
    <row r="124" customFormat="false" ht="20.35" hidden="false" customHeight="false" outlineLevel="0" collapsed="false">
      <c r="A124" s="28"/>
      <c r="B124" s="31" t="s">
        <v>260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</row>
    <row r="125" customFormat="false" ht="20.35" hidden="false" customHeight="false" outlineLevel="0" collapsed="false">
      <c r="A125" s="28"/>
      <c r="B125" s="31" t="s">
        <v>261</v>
      </c>
      <c r="C125" s="28"/>
      <c r="D125" s="28" t="s">
        <v>99</v>
      </c>
      <c r="E125" s="28" t="s">
        <v>99</v>
      </c>
      <c r="F125" s="28"/>
      <c r="G125" s="28"/>
      <c r="H125" s="28"/>
      <c r="I125" s="28"/>
      <c r="J125" s="28" t="s">
        <v>154</v>
      </c>
      <c r="K125" s="28" t="s">
        <v>166</v>
      </c>
      <c r="L125" s="28" t="n">
        <v>815</v>
      </c>
      <c r="M125" s="28"/>
      <c r="N125" s="28" t="s">
        <v>78</v>
      </c>
      <c r="O125" s="28" t="s">
        <v>78</v>
      </c>
      <c r="P125" s="28" t="s">
        <v>78</v>
      </c>
      <c r="Q125" s="28" t="s">
        <v>78</v>
      </c>
      <c r="R125" s="28" t="s">
        <v>78</v>
      </c>
      <c r="S125" s="28" t="s">
        <v>78</v>
      </c>
    </row>
    <row r="126" customFormat="false" ht="20.35" hidden="false" customHeight="false" outlineLevel="0" collapsed="false">
      <c r="A126" s="28"/>
      <c r="B126" s="38" t="s">
        <v>262</v>
      </c>
      <c r="C126" s="28"/>
      <c r="D126" s="28" t="s">
        <v>99</v>
      </c>
      <c r="E126" s="28" t="s">
        <v>99</v>
      </c>
      <c r="F126" s="28"/>
      <c r="G126" s="28"/>
      <c r="H126" s="28"/>
      <c r="I126" s="28"/>
      <c r="J126" s="28" t="s">
        <v>157</v>
      </c>
      <c r="K126" s="28" t="s">
        <v>166</v>
      </c>
      <c r="L126" s="28" t="n">
        <v>384</v>
      </c>
      <c r="M126" s="28"/>
      <c r="N126" s="28" t="s">
        <v>78</v>
      </c>
      <c r="O126" s="28" t="s">
        <v>78</v>
      </c>
      <c r="P126" s="28" t="s">
        <v>78</v>
      </c>
      <c r="Q126" s="28" t="s">
        <v>78</v>
      </c>
      <c r="R126" s="28" t="s">
        <v>78</v>
      </c>
      <c r="S126" s="28" t="s">
        <v>78</v>
      </c>
    </row>
  </sheetData>
  <mergeCells count="443">
    <mergeCell ref="A1:S1"/>
    <mergeCell ref="A2:S2"/>
    <mergeCell ref="A3:A5"/>
    <mergeCell ref="B3:B5"/>
    <mergeCell ref="C3:G3"/>
    <mergeCell ref="H3:M3"/>
    <mergeCell ref="N3:S3"/>
    <mergeCell ref="D4:E4"/>
    <mergeCell ref="F4:F5"/>
    <mergeCell ref="G4:G5"/>
    <mergeCell ref="H4:H5"/>
    <mergeCell ref="I4:I5"/>
    <mergeCell ref="J4:K4"/>
    <mergeCell ref="L4:L5"/>
    <mergeCell ref="M4:M5"/>
    <mergeCell ref="N4:N5"/>
    <mergeCell ref="O4:O5"/>
    <mergeCell ref="P4:Q4"/>
    <mergeCell ref="R4:R5"/>
    <mergeCell ref="S4:S5"/>
    <mergeCell ref="D5:E5"/>
    <mergeCell ref="J5:K5"/>
    <mergeCell ref="P5:Q5"/>
    <mergeCell ref="B6:B9"/>
    <mergeCell ref="C6:C9"/>
    <mergeCell ref="D6:D9"/>
    <mergeCell ref="E6:E9"/>
    <mergeCell ref="F6:F9"/>
    <mergeCell ref="G6:G9"/>
    <mergeCell ref="H6:H9"/>
    <mergeCell ref="I6:I9"/>
    <mergeCell ref="J6:J9"/>
    <mergeCell ref="K6:K9"/>
    <mergeCell ref="L6:L9"/>
    <mergeCell ref="M6:M9"/>
    <mergeCell ref="N6:N9"/>
    <mergeCell ref="O6:O9"/>
    <mergeCell ref="P6:P9"/>
    <mergeCell ref="Q6:Q9"/>
    <mergeCell ref="R6:R9"/>
    <mergeCell ref="S6:S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B12:B17"/>
    <mergeCell ref="C12:C17"/>
    <mergeCell ref="G12:G17"/>
    <mergeCell ref="H12:H17"/>
    <mergeCell ref="I12:I17"/>
    <mergeCell ref="L12:L17"/>
    <mergeCell ref="M12:M17"/>
    <mergeCell ref="B18:B23"/>
    <mergeCell ref="C18:C23"/>
    <mergeCell ref="G18:G23"/>
    <mergeCell ref="H18:H23"/>
    <mergeCell ref="I18:I23"/>
    <mergeCell ref="L18:L23"/>
    <mergeCell ref="M18:M23"/>
    <mergeCell ref="B24:B29"/>
    <mergeCell ref="C24:C29"/>
    <mergeCell ref="G24:G29"/>
    <mergeCell ref="H24:H29"/>
    <mergeCell ref="I24:I29"/>
    <mergeCell ref="J24:J25"/>
    <mergeCell ref="K24:K25"/>
    <mergeCell ref="L24:L25"/>
    <mergeCell ref="M24:M29"/>
    <mergeCell ref="N24:N29"/>
    <mergeCell ref="O24:O29"/>
    <mergeCell ref="Q24:Q25"/>
    <mergeCell ref="R24:R25"/>
    <mergeCell ref="S24:S29"/>
    <mergeCell ref="J26:J27"/>
    <mergeCell ref="K26:K27"/>
    <mergeCell ref="L26:L27"/>
    <mergeCell ref="Q26:Q27"/>
    <mergeCell ref="R26:R27"/>
    <mergeCell ref="D28:D29"/>
    <mergeCell ref="E28:E29"/>
    <mergeCell ref="F28:F29"/>
    <mergeCell ref="J28:J29"/>
    <mergeCell ref="K28:K29"/>
    <mergeCell ref="L28:L29"/>
    <mergeCell ref="Q28:Q29"/>
    <mergeCell ref="R28:R29"/>
    <mergeCell ref="B30:B35"/>
    <mergeCell ref="C30:C35"/>
    <mergeCell ref="G30:G35"/>
    <mergeCell ref="H30:H35"/>
    <mergeCell ref="I30:I35"/>
    <mergeCell ref="J30:J31"/>
    <mergeCell ref="K30:K31"/>
    <mergeCell ref="L30:L31"/>
    <mergeCell ref="M30:M35"/>
    <mergeCell ref="N30:N35"/>
    <mergeCell ref="O30:O35"/>
    <mergeCell ref="Q30:Q31"/>
    <mergeCell ref="R30:R31"/>
    <mergeCell ref="S30:S35"/>
    <mergeCell ref="J32:J33"/>
    <mergeCell ref="K32:K33"/>
    <mergeCell ref="L32:L33"/>
    <mergeCell ref="Q32:Q33"/>
    <mergeCell ref="R32:R33"/>
    <mergeCell ref="D34:D35"/>
    <mergeCell ref="E34:E35"/>
    <mergeCell ref="F34:F35"/>
    <mergeCell ref="J34:J35"/>
    <mergeCell ref="K34:K35"/>
    <mergeCell ref="L34:L35"/>
    <mergeCell ref="Q34:Q35"/>
    <mergeCell ref="R34:R35"/>
    <mergeCell ref="B36:B38"/>
    <mergeCell ref="C36:C42"/>
    <mergeCell ref="D36:D38"/>
    <mergeCell ref="E36:E38"/>
    <mergeCell ref="F36:F42"/>
    <mergeCell ref="G36:G42"/>
    <mergeCell ref="H36:H42"/>
    <mergeCell ref="I36:I42"/>
    <mergeCell ref="J36:J38"/>
    <mergeCell ref="K36:K38"/>
    <mergeCell ref="L36:L42"/>
    <mergeCell ref="M36:M42"/>
    <mergeCell ref="N36:N42"/>
    <mergeCell ref="O36:O42"/>
    <mergeCell ref="Q36:Q38"/>
    <mergeCell ref="R36:R38"/>
    <mergeCell ref="S36:S38"/>
    <mergeCell ref="B39:B42"/>
    <mergeCell ref="D39:D40"/>
    <mergeCell ref="E39:E40"/>
    <mergeCell ref="J39:J40"/>
    <mergeCell ref="K39:K40"/>
    <mergeCell ref="Q39:Q40"/>
    <mergeCell ref="R39:R40"/>
    <mergeCell ref="S39:S40"/>
    <mergeCell ref="D41:D42"/>
    <mergeCell ref="E41:E42"/>
    <mergeCell ref="J41:J42"/>
    <mergeCell ref="K41:K42"/>
    <mergeCell ref="Q41:Q42"/>
    <mergeCell ref="R41:R42"/>
    <mergeCell ref="S41:S42"/>
    <mergeCell ref="B43:B45"/>
    <mergeCell ref="C43:C49"/>
    <mergeCell ref="D43:D45"/>
    <mergeCell ref="E43:E45"/>
    <mergeCell ref="F43:F49"/>
    <mergeCell ref="G43:G49"/>
    <mergeCell ref="H43:H49"/>
    <mergeCell ref="I43:I49"/>
    <mergeCell ref="J43:J45"/>
    <mergeCell ref="K43:K45"/>
    <mergeCell ref="L43:L49"/>
    <mergeCell ref="M43:M49"/>
    <mergeCell ref="N43:N49"/>
    <mergeCell ref="O43:O49"/>
    <mergeCell ref="Q43:Q45"/>
    <mergeCell ref="R43:R45"/>
    <mergeCell ref="S43:S45"/>
    <mergeCell ref="B46:B49"/>
    <mergeCell ref="D46:D47"/>
    <mergeCell ref="E46:E47"/>
    <mergeCell ref="J46:J47"/>
    <mergeCell ref="K46:K47"/>
    <mergeCell ref="Q46:Q47"/>
    <mergeCell ref="R46:R47"/>
    <mergeCell ref="S46:S47"/>
    <mergeCell ref="D48:D49"/>
    <mergeCell ref="E48:E49"/>
    <mergeCell ref="J48:J49"/>
    <mergeCell ref="K48:K49"/>
    <mergeCell ref="Q48:Q49"/>
    <mergeCell ref="R48:R49"/>
    <mergeCell ref="S48:S49"/>
    <mergeCell ref="C50:C53"/>
    <mergeCell ref="F50:F53"/>
    <mergeCell ref="G50:G53"/>
    <mergeCell ref="H50:H53"/>
    <mergeCell ref="I50:I53"/>
    <mergeCell ref="D51:D52"/>
    <mergeCell ref="E51:E52"/>
    <mergeCell ref="J51:J52"/>
    <mergeCell ref="K51:K52"/>
    <mergeCell ref="L51:L52"/>
    <mergeCell ref="M51:M52"/>
    <mergeCell ref="N51:N52"/>
    <mergeCell ref="O51:O52"/>
    <mergeCell ref="P51:P52"/>
    <mergeCell ref="Q51:Q52"/>
    <mergeCell ref="R51:R52"/>
    <mergeCell ref="S51:S52"/>
    <mergeCell ref="B54:B56"/>
    <mergeCell ref="C54:C56"/>
    <mergeCell ref="G54:G56"/>
    <mergeCell ref="H54:H56"/>
    <mergeCell ref="I54:I56"/>
    <mergeCell ref="B57:B59"/>
    <mergeCell ref="G57:G59"/>
    <mergeCell ref="H57:H59"/>
    <mergeCell ref="I57:I59"/>
    <mergeCell ref="B60:B62"/>
    <mergeCell ref="C60:C62"/>
    <mergeCell ref="D60:D62"/>
    <mergeCell ref="E60:E62"/>
    <mergeCell ref="F60:F62"/>
    <mergeCell ref="G60:G62"/>
    <mergeCell ref="H60:H62"/>
    <mergeCell ref="I60:I62"/>
    <mergeCell ref="J60:J62"/>
    <mergeCell ref="K60:K62"/>
    <mergeCell ref="L60:L62"/>
    <mergeCell ref="M60:M62"/>
    <mergeCell ref="N60:N62"/>
    <mergeCell ref="O60:O62"/>
    <mergeCell ref="P60:P62"/>
    <mergeCell ref="Q60:Q62"/>
    <mergeCell ref="R60:R62"/>
    <mergeCell ref="S60:S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R63:R64"/>
    <mergeCell ref="S63:S64"/>
    <mergeCell ref="A65:A67"/>
    <mergeCell ref="E65:E67"/>
    <mergeCell ref="G65:G67"/>
    <mergeCell ref="H65:H67"/>
    <mergeCell ref="I65:I67"/>
    <mergeCell ref="A68:A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N68:N70"/>
    <mergeCell ref="O68:O70"/>
    <mergeCell ref="P68:P70"/>
    <mergeCell ref="Q68:Q70"/>
    <mergeCell ref="R68:R70"/>
    <mergeCell ref="S68:S70"/>
    <mergeCell ref="A71:A73"/>
    <mergeCell ref="E71:E73"/>
    <mergeCell ref="G71:G73"/>
    <mergeCell ref="A74:A76"/>
    <mergeCell ref="E74:E76"/>
    <mergeCell ref="G74:G76"/>
    <mergeCell ref="A77:A79"/>
    <mergeCell ref="E77:E79"/>
    <mergeCell ref="G77:G79"/>
    <mergeCell ref="A80:A84"/>
    <mergeCell ref="C80:C84"/>
    <mergeCell ref="D80:D82"/>
    <mergeCell ref="E80:E82"/>
    <mergeCell ref="F80:F84"/>
    <mergeCell ref="G80:G84"/>
    <mergeCell ref="H80:H84"/>
    <mergeCell ref="I80:I84"/>
    <mergeCell ref="K80:K84"/>
    <mergeCell ref="L80:L82"/>
    <mergeCell ref="M80:M84"/>
    <mergeCell ref="N80:N82"/>
    <mergeCell ref="O80:O82"/>
    <mergeCell ref="P80:P82"/>
    <mergeCell ref="Q80:Q82"/>
    <mergeCell ref="R80:R82"/>
    <mergeCell ref="S80:S82"/>
    <mergeCell ref="A85:A87"/>
    <mergeCell ref="C85:C87"/>
    <mergeCell ref="G85:G87"/>
    <mergeCell ref="H85:H87"/>
    <mergeCell ref="I85:I87"/>
    <mergeCell ref="K85:K87"/>
    <mergeCell ref="M85:M87"/>
    <mergeCell ref="A88:A90"/>
    <mergeCell ref="C88:C90"/>
    <mergeCell ref="G88:G90"/>
    <mergeCell ref="H88:H90"/>
    <mergeCell ref="I88:I90"/>
    <mergeCell ref="K88:K90"/>
    <mergeCell ref="M88:M90"/>
    <mergeCell ref="A91:A92"/>
    <mergeCell ref="C91:C92"/>
    <mergeCell ref="D91:D92"/>
    <mergeCell ref="E91:E92"/>
    <mergeCell ref="F91:F92"/>
    <mergeCell ref="G91:G92"/>
    <mergeCell ref="H91:H92"/>
    <mergeCell ref="I91:I92"/>
    <mergeCell ref="J91:J92"/>
    <mergeCell ref="K91:K92"/>
    <mergeCell ref="L91:L92"/>
    <mergeCell ref="M91:M92"/>
    <mergeCell ref="N91:N92"/>
    <mergeCell ref="O91:O92"/>
    <mergeCell ref="P91:P92"/>
    <mergeCell ref="Q91:Q92"/>
    <mergeCell ref="R91:R92"/>
    <mergeCell ref="S91:S92"/>
    <mergeCell ref="A93:A94"/>
    <mergeCell ref="C93:C94"/>
    <mergeCell ref="D93:D94"/>
    <mergeCell ref="E93:E94"/>
    <mergeCell ref="F93:F94"/>
    <mergeCell ref="G93:G94"/>
    <mergeCell ref="H93:H94"/>
    <mergeCell ref="I93:I94"/>
    <mergeCell ref="J93:J94"/>
    <mergeCell ref="K93:K94"/>
    <mergeCell ref="L93:L94"/>
    <mergeCell ref="M93:M94"/>
    <mergeCell ref="N93:N94"/>
    <mergeCell ref="O93:O94"/>
    <mergeCell ref="P93:P94"/>
    <mergeCell ref="Q93:Q94"/>
    <mergeCell ref="R93:R94"/>
    <mergeCell ref="S93:S94"/>
    <mergeCell ref="A95:A101"/>
    <mergeCell ref="C95:C101"/>
    <mergeCell ref="D95:D97"/>
    <mergeCell ref="E95:E97"/>
    <mergeCell ref="F95:F101"/>
    <mergeCell ref="G95:G101"/>
    <mergeCell ref="H95:H101"/>
    <mergeCell ref="I95:I101"/>
    <mergeCell ref="K95:K97"/>
    <mergeCell ref="L95:L97"/>
    <mergeCell ref="M95:M101"/>
    <mergeCell ref="N95:N97"/>
    <mergeCell ref="O95:O97"/>
    <mergeCell ref="P95:P97"/>
    <mergeCell ref="Q95:Q97"/>
    <mergeCell ref="R95:R97"/>
    <mergeCell ref="S95:S97"/>
    <mergeCell ref="D98:D99"/>
    <mergeCell ref="E98:E99"/>
    <mergeCell ref="K98:K99"/>
    <mergeCell ref="L98:L99"/>
    <mergeCell ref="N98:N99"/>
    <mergeCell ref="O98:O99"/>
    <mergeCell ref="P98:P99"/>
    <mergeCell ref="Q98:Q99"/>
    <mergeCell ref="R98:R99"/>
    <mergeCell ref="S98:S99"/>
    <mergeCell ref="D100:D101"/>
    <mergeCell ref="E100:E101"/>
    <mergeCell ref="K100:K101"/>
    <mergeCell ref="L100:L101"/>
    <mergeCell ref="N100:N101"/>
    <mergeCell ref="O100:O101"/>
    <mergeCell ref="P100:P101"/>
    <mergeCell ref="Q100:Q101"/>
    <mergeCell ref="R100:R101"/>
    <mergeCell ref="S100:S101"/>
    <mergeCell ref="A102:A104"/>
    <mergeCell ref="E102:E104"/>
    <mergeCell ref="G102:G104"/>
    <mergeCell ref="A105:A107"/>
    <mergeCell ref="E105:E107"/>
    <mergeCell ref="G105:G107"/>
    <mergeCell ref="A108:A110"/>
    <mergeCell ref="B108:B110"/>
    <mergeCell ref="C108:C110"/>
    <mergeCell ref="F108:F110"/>
    <mergeCell ref="G108:G110"/>
    <mergeCell ref="H108:H110"/>
    <mergeCell ref="I108:I110"/>
    <mergeCell ref="M108:M110"/>
    <mergeCell ref="A111:A113"/>
    <mergeCell ref="E111:E113"/>
    <mergeCell ref="G111:G113"/>
    <mergeCell ref="A114:A116"/>
    <mergeCell ref="C114:C116"/>
    <mergeCell ref="F114:F116"/>
    <mergeCell ref="G114:G116"/>
    <mergeCell ref="H114:H116"/>
    <mergeCell ref="I114:I116"/>
    <mergeCell ref="M114:M116"/>
    <mergeCell ref="A117:A119"/>
    <mergeCell ref="C117:C119"/>
    <mergeCell ref="F117:F119"/>
    <mergeCell ref="G117:G119"/>
    <mergeCell ref="H117:H119"/>
    <mergeCell ref="I117:I119"/>
    <mergeCell ref="M117:M119"/>
    <mergeCell ref="A120:A122"/>
    <mergeCell ref="C120:C122"/>
    <mergeCell ref="F120:F122"/>
    <mergeCell ref="G120:G122"/>
    <mergeCell ref="M120:M122"/>
    <mergeCell ref="A123:A126"/>
    <mergeCell ref="C123:C126"/>
    <mergeCell ref="D123:D124"/>
    <mergeCell ref="E123:E124"/>
    <mergeCell ref="F123:F126"/>
    <mergeCell ref="G123:G126"/>
    <mergeCell ref="H123:H126"/>
    <mergeCell ref="I123:I126"/>
    <mergeCell ref="J123:J124"/>
    <mergeCell ref="K123:K124"/>
    <mergeCell ref="L123:L124"/>
    <mergeCell ref="M123:M126"/>
    <mergeCell ref="N123:N124"/>
    <mergeCell ref="O123:O124"/>
    <mergeCell ref="P123:P124"/>
    <mergeCell ref="Q123:Q124"/>
    <mergeCell ref="R123:R124"/>
    <mergeCell ref="S123:S12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9.01171875" defaultRowHeight="13.8" zeroHeight="false" outlineLevelRow="0" outlineLevelCol="0"/>
  <cols>
    <col collapsed="false" customWidth="true" hidden="false" outlineLevel="0" max="1" min="1" style="0" width="18.06"/>
    <col collapsed="false" customWidth="true" hidden="false" outlineLevel="0" max="2" min="2" style="0" width="9.38"/>
    <col collapsed="false" customWidth="true" hidden="false" outlineLevel="0" max="4" min="4" style="0" width="12.63"/>
    <col collapsed="false" customWidth="true" hidden="false" outlineLevel="0" max="8" min="8" style="0" width="9.13"/>
    <col collapsed="false" customWidth="true" hidden="false" outlineLevel="0" max="10" min="9" style="0" width="9.38"/>
    <col collapsed="false" customWidth="true" hidden="false" outlineLevel="0" max="14" min="14" style="0" width="12.63"/>
  </cols>
  <sheetData>
    <row r="1" s="3" customFormat="true" ht="82.9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</row>
    <row r="2" customFormat="false" ht="13.8" hidden="false" customHeight="false" outlineLevel="0" collapsed="false">
      <c r="A2" s="4" t="s">
        <v>17</v>
      </c>
      <c r="B2" s="5" t="n">
        <v>9824</v>
      </c>
      <c r="C2" s="5" t="n">
        <v>613658</v>
      </c>
      <c r="D2" s="6" t="n">
        <f aca="false">C2/B2/10</f>
        <v>6.24651872964169</v>
      </c>
      <c r="E2" s="5" t="n">
        <v>7.18</v>
      </c>
      <c r="F2" s="6" t="n">
        <f aca="false">D2-E2</f>
        <v>-0.933481270358306</v>
      </c>
      <c r="G2" s="6" t="n">
        <f aca="false">IF(F2&gt;0,F2*B2,0)</f>
        <v>0</v>
      </c>
      <c r="H2" s="6" t="n">
        <f aca="false">IF(F2&lt;0,F2*B2,0)</f>
        <v>-9170.52</v>
      </c>
      <c r="I2" s="6" t="n">
        <v>42529</v>
      </c>
      <c r="J2" s="6" t="n">
        <v>20148</v>
      </c>
      <c r="K2" s="7" t="n">
        <f aca="false">J2*10/I2</f>
        <v>4.73747325354464</v>
      </c>
      <c r="L2" s="7" t="n">
        <f aca="false">D2</f>
        <v>6.24651872964169</v>
      </c>
      <c r="M2" s="5" t="n">
        <v>20.1</v>
      </c>
      <c r="N2" s="5" t="n">
        <v>0.519969902889793</v>
      </c>
      <c r="O2" s="5" t="n">
        <v>0</v>
      </c>
      <c r="P2" s="8" t="n">
        <f aca="false">L2-(K2/(1-M2/100)+N2+O2)</f>
        <v>-0.202704306595584</v>
      </c>
      <c r="Q2" s="9" t="n">
        <f aca="false">L2-(K2*(1+M2/100)+N2)</f>
        <v>0.0368434492447882</v>
      </c>
      <c r="R2" s="9" t="n">
        <f aca="false">K2/(100-M2)/0.01</f>
        <v>5.92925313334748</v>
      </c>
    </row>
    <row r="3" customFormat="false" ht="13.8" hidden="false" customHeight="false" outlineLevel="0" collapsed="false">
      <c r="A3" s="4" t="s">
        <v>18</v>
      </c>
      <c r="B3" s="5" t="n">
        <v>3684.43</v>
      </c>
      <c r="C3" s="5" t="n">
        <v>323967</v>
      </c>
      <c r="D3" s="6" t="n">
        <f aca="false">C3/B3/10</f>
        <v>8.79286619639944</v>
      </c>
      <c r="E3" s="5" t="n">
        <v>7.18</v>
      </c>
      <c r="F3" s="6" t="n">
        <f aca="false">D3-E3</f>
        <v>1.61286619639944</v>
      </c>
      <c r="G3" s="6" t="n">
        <f aca="false">IF(F3&gt;0,F3*B3,0)</f>
        <v>5942.4926</v>
      </c>
      <c r="H3" s="6" t="n">
        <f aca="false">IF(F3&lt;0,F3*B3,0)</f>
        <v>0</v>
      </c>
      <c r="I3" s="6" t="n">
        <v>42529</v>
      </c>
      <c r="J3" s="6" t="n">
        <v>20148</v>
      </c>
      <c r="K3" s="7" t="n">
        <f aca="false">J3*10/I3</f>
        <v>4.73747325354464</v>
      </c>
      <c r="L3" s="7" t="n">
        <f aca="false">D3</f>
        <v>8.79286619639944</v>
      </c>
      <c r="M3" s="5" t="n">
        <v>20.1</v>
      </c>
      <c r="N3" s="5" t="n">
        <v>0.519969902889793</v>
      </c>
      <c r="O3" s="5" t="n">
        <v>0</v>
      </c>
      <c r="P3" s="8" t="n">
        <f aca="false">L3-(K3/(1-M3/100)+N3+O3)</f>
        <v>2.34364316016216</v>
      </c>
      <c r="Q3" s="9" t="n">
        <f aca="false">L3-(K3*(1+M3/100)+N3)</f>
        <v>2.58319091600254</v>
      </c>
      <c r="R3" s="9" t="n">
        <f aca="false">K3/(100-M3)/0.01</f>
        <v>5.92925313334748</v>
      </c>
    </row>
    <row r="4" customFormat="false" ht="13.8" hidden="false" customHeight="false" outlineLevel="0" collapsed="false">
      <c r="A4" s="4" t="s">
        <v>19</v>
      </c>
      <c r="B4" s="5" t="n">
        <v>1433.54</v>
      </c>
      <c r="C4" s="5" t="n">
        <v>59487</v>
      </c>
      <c r="D4" s="6" t="n">
        <f aca="false">C4/B4/10</f>
        <v>4.14965749124545</v>
      </c>
      <c r="E4" s="5" t="n">
        <v>7.18</v>
      </c>
      <c r="F4" s="6" t="n">
        <f aca="false">D4-E4</f>
        <v>-3.03034250875455</v>
      </c>
      <c r="G4" s="6" t="n">
        <f aca="false">IF(F4&gt;0,F4*B4,0)</f>
        <v>0</v>
      </c>
      <c r="H4" s="6" t="n">
        <f aca="false">IF(F4&lt;0,F4*B4,0)</f>
        <v>-4344.1172</v>
      </c>
      <c r="I4" s="6" t="n">
        <v>42529</v>
      </c>
      <c r="J4" s="6" t="n">
        <v>20148</v>
      </c>
      <c r="K4" s="7" t="n">
        <f aca="false">J4*10/I4</f>
        <v>4.73747325354464</v>
      </c>
      <c r="L4" s="7" t="n">
        <f aca="false">D4</f>
        <v>4.14965749124545</v>
      </c>
      <c r="M4" s="5" t="n">
        <v>20.1</v>
      </c>
      <c r="N4" s="5" t="n">
        <v>0.519969902889793</v>
      </c>
      <c r="O4" s="5" t="n">
        <v>0</v>
      </c>
      <c r="P4" s="8" t="n">
        <f aca="false">L4-(K4/(1-M4/100)+N4+O4)</f>
        <v>-2.29956554499183</v>
      </c>
      <c r="Q4" s="9" t="n">
        <f aca="false">L4-(K4*(1+M4/100)+N4)</f>
        <v>-2.06001778915146</v>
      </c>
      <c r="R4" s="9" t="n">
        <f aca="false">K4/(100-M4)/0.01</f>
        <v>5.92925313334748</v>
      </c>
    </row>
    <row r="5" customFormat="false" ht="13.8" hidden="false" customHeight="false" outlineLevel="0" collapsed="false">
      <c r="A5" s="4" t="s">
        <v>20</v>
      </c>
      <c r="B5" s="5" t="n">
        <v>275.63</v>
      </c>
      <c r="C5" s="5" t="n">
        <v>18394</v>
      </c>
      <c r="D5" s="6" t="n">
        <f aca="false">C5/B5/10</f>
        <v>6.67343903058448</v>
      </c>
      <c r="E5" s="5" t="n">
        <v>7.18</v>
      </c>
      <c r="F5" s="6" t="n">
        <f aca="false">D5-E5</f>
        <v>-0.50656096941552</v>
      </c>
      <c r="G5" s="6" t="n">
        <f aca="false">IF(F5&gt;0,F5*B5,0)</f>
        <v>0</v>
      </c>
      <c r="H5" s="6" t="n">
        <f aca="false">IF(F5&lt;0,F5*B5,0)</f>
        <v>-139.6234</v>
      </c>
      <c r="I5" s="6" t="n">
        <v>42529</v>
      </c>
      <c r="J5" s="6" t="n">
        <v>20148</v>
      </c>
      <c r="K5" s="7" t="n">
        <f aca="false">J5*10/I5</f>
        <v>4.73747325354464</v>
      </c>
      <c r="L5" s="7" t="n">
        <f aca="false">D5</f>
        <v>6.67343903058448</v>
      </c>
      <c r="M5" s="5" t="n">
        <v>20.1</v>
      </c>
      <c r="N5" s="5" t="n">
        <v>0.519969902889793</v>
      </c>
      <c r="O5" s="5" t="n">
        <v>0</v>
      </c>
      <c r="P5" s="8" t="n">
        <f aca="false">L5-(K5/(1-M5/100)+N5+O5)</f>
        <v>0.224215994347202</v>
      </c>
      <c r="Q5" s="9" t="n">
        <f aca="false">L5-(K5*(1+M5/100)+N5)</f>
        <v>0.463763750187574</v>
      </c>
      <c r="R5" s="9" t="n">
        <f aca="false">K5/(100-M5)/0.01</f>
        <v>5.92925313334748</v>
      </c>
    </row>
    <row r="6" customFormat="false" ht="13.8" hidden="false" customHeight="false" outlineLevel="0" collapsed="false">
      <c r="A6" s="4" t="s">
        <v>21</v>
      </c>
      <c r="B6" s="5" t="n">
        <v>7098.3</v>
      </c>
      <c r="C6" s="5" t="n">
        <v>577637</v>
      </c>
      <c r="D6" s="6" t="n">
        <f aca="false">C6/B6/10</f>
        <v>8.13768085316202</v>
      </c>
      <c r="E6" s="5" t="n">
        <v>7.18</v>
      </c>
      <c r="F6" s="6" t="n">
        <f aca="false">D6-E6</f>
        <v>0.957680853162024</v>
      </c>
      <c r="G6" s="6" t="n">
        <f aca="false">IF(F6&gt;0,F6*B6,0)</f>
        <v>6797.906</v>
      </c>
      <c r="H6" s="6" t="n">
        <f aca="false">IF(F6&lt;0,F6*B6,0)</f>
        <v>0</v>
      </c>
      <c r="I6" s="6" t="n">
        <v>42529</v>
      </c>
      <c r="J6" s="6" t="n">
        <v>20148</v>
      </c>
      <c r="K6" s="7" t="n">
        <f aca="false">J6*10/I6</f>
        <v>4.73747325354464</v>
      </c>
      <c r="L6" s="7" t="n">
        <f aca="false">D6</f>
        <v>8.13768085316202</v>
      </c>
      <c r="M6" s="5" t="n">
        <v>20.1</v>
      </c>
      <c r="N6" s="5" t="n">
        <v>0.519969902889793</v>
      </c>
      <c r="O6" s="5" t="n">
        <v>0</v>
      </c>
      <c r="P6" s="8" t="n">
        <f aca="false">L6-(K6/(1-M6/100)+N6+O6)</f>
        <v>1.68845781692475</v>
      </c>
      <c r="Q6" s="9" t="n">
        <f aca="false">L6-(K6*(1+M6/100)+N6)</f>
        <v>1.92800557276512</v>
      </c>
      <c r="R6" s="9" t="n">
        <f aca="false">K6/(100-M6)/0.01</f>
        <v>5.92925313334748</v>
      </c>
    </row>
    <row r="7" customFormat="false" ht="13.8" hidden="false" customHeight="false" outlineLevel="0" collapsed="false">
      <c r="A7" s="4" t="s">
        <v>22</v>
      </c>
      <c r="B7" s="5" t="n">
        <v>423</v>
      </c>
      <c r="C7" s="5" t="n">
        <v>14835</v>
      </c>
      <c r="D7" s="6" t="n">
        <f aca="false">C7/B7/10</f>
        <v>3.50709219858156</v>
      </c>
      <c r="E7" s="5" t="n">
        <v>7.18</v>
      </c>
      <c r="F7" s="6" t="n">
        <f aca="false">D7-E7</f>
        <v>-3.67290780141844</v>
      </c>
      <c r="G7" s="6" t="n">
        <f aca="false">IF(F7&gt;0,F7*B7,0)</f>
        <v>0</v>
      </c>
      <c r="H7" s="6" t="n">
        <f aca="false">IF(F7&lt;0,F7*B7,0)</f>
        <v>-1553.64</v>
      </c>
      <c r="I7" s="6" t="n">
        <v>42529</v>
      </c>
      <c r="J7" s="6" t="n">
        <v>20148</v>
      </c>
      <c r="K7" s="7" t="n">
        <f aca="false">J7*10/I7</f>
        <v>4.73747325354464</v>
      </c>
      <c r="L7" s="7" t="n">
        <f aca="false">D7</f>
        <v>3.50709219858156</v>
      </c>
      <c r="M7" s="5" t="n">
        <v>20.1</v>
      </c>
      <c r="N7" s="5" t="n">
        <v>0.519969902889793</v>
      </c>
      <c r="O7" s="5" t="n">
        <v>0</v>
      </c>
      <c r="P7" s="8" t="n">
        <f aca="false">L7-(K7/(1-M7/100)+N7+O7)</f>
        <v>-2.94213083765572</v>
      </c>
      <c r="Q7" s="9" t="n">
        <f aca="false">L7-(K7*(1+M7/100)+N7)</f>
        <v>-2.70258308181535</v>
      </c>
      <c r="R7" s="9" t="n">
        <f aca="false">K7/(100-M7)/0.01</f>
        <v>5.92925313334748</v>
      </c>
    </row>
    <row r="8" customFormat="false" ht="13.8" hidden="false" customHeight="false" outlineLevel="0" collapsed="false">
      <c r="A8" s="4" t="s">
        <v>23</v>
      </c>
      <c r="B8" s="5" t="n">
        <v>389.99</v>
      </c>
      <c r="C8" s="5" t="n">
        <v>26690</v>
      </c>
      <c r="D8" s="6" t="n">
        <f aca="false">C8/B8/10</f>
        <v>6.84376522474935</v>
      </c>
      <c r="E8" s="5" t="n">
        <v>7.18</v>
      </c>
      <c r="F8" s="6" t="n">
        <f aca="false">D8-E8</f>
        <v>-0.336234775250648</v>
      </c>
      <c r="G8" s="6" t="n">
        <f aca="false">IF(F8&gt;0,F8*B8,0)</f>
        <v>0</v>
      </c>
      <c r="H8" s="6" t="n">
        <f aca="false">IF(F8&lt;0,F8*B8,0)</f>
        <v>-131.1282</v>
      </c>
      <c r="I8" s="6" t="n">
        <v>42529</v>
      </c>
      <c r="J8" s="6" t="n">
        <v>20148</v>
      </c>
      <c r="K8" s="7" t="n">
        <f aca="false">J8*10/I8</f>
        <v>4.73747325354464</v>
      </c>
      <c r="L8" s="7" t="n">
        <f aca="false">D8</f>
        <v>6.84376522474935</v>
      </c>
      <c r="M8" s="5" t="n">
        <v>20.1</v>
      </c>
      <c r="N8" s="5" t="n">
        <v>0.519969902889793</v>
      </c>
      <c r="O8" s="5" t="n">
        <v>0</v>
      </c>
      <c r="P8" s="8" t="n">
        <f aca="false">L8-(K8/(1-M8/100)+N8+O8)</f>
        <v>0.394542188512074</v>
      </c>
      <c r="Q8" s="9" t="n">
        <f aca="false">L8-(K8*(1+M8/100)+N8)</f>
        <v>0.634089944352446</v>
      </c>
      <c r="R8" s="9" t="n">
        <f aca="false">K8/(100-M8)/0.01</f>
        <v>5.92925313334748</v>
      </c>
    </row>
    <row r="9" customFormat="false" ht="13.8" hidden="false" customHeight="false" outlineLevel="0" collapsed="false">
      <c r="A9" s="4" t="s">
        <v>24</v>
      </c>
      <c r="B9" s="5" t="n">
        <v>1100.66</v>
      </c>
      <c r="C9" s="5" t="n">
        <v>91177</v>
      </c>
      <c r="D9" s="6" t="n">
        <f aca="false">C9/B9/10</f>
        <v>8.28384787309433</v>
      </c>
      <c r="E9" s="5" t="n">
        <v>7.18</v>
      </c>
      <c r="F9" s="6" t="n">
        <f aca="false">D9-E9</f>
        <v>1.10384787309433</v>
      </c>
      <c r="G9" s="6" t="n">
        <f aca="false">IF(F9&gt;0,F9*B9,0)</f>
        <v>1214.9612</v>
      </c>
      <c r="H9" s="6" t="n">
        <f aca="false">IF(F9&lt;0,F9*B9,0)</f>
        <v>0</v>
      </c>
      <c r="I9" s="6" t="n">
        <v>42529</v>
      </c>
      <c r="J9" s="6" t="n">
        <v>20148</v>
      </c>
      <c r="K9" s="7" t="n">
        <f aca="false">J9*10/I9</f>
        <v>4.73747325354464</v>
      </c>
      <c r="L9" s="7" t="n">
        <f aca="false">D9</f>
        <v>8.28384787309433</v>
      </c>
      <c r="M9" s="5" t="n">
        <v>20.1</v>
      </c>
      <c r="N9" s="5" t="n">
        <v>0.519969902889793</v>
      </c>
      <c r="O9" s="5" t="n">
        <v>0</v>
      </c>
      <c r="P9" s="8" t="n">
        <f aca="false">L9-(K9/(1-M9/100)+N9+O9)</f>
        <v>1.83462483685705</v>
      </c>
      <c r="Q9" s="9" t="n">
        <f aca="false">L9-(K9*(1+M9/100)+N9)</f>
        <v>2.07417259269742</v>
      </c>
      <c r="R9" s="9" t="n">
        <f aca="false">K9/(100-M9)/0.01</f>
        <v>5.92925313334748</v>
      </c>
    </row>
    <row r="10" customFormat="false" ht="27.65" hidden="false" customHeight="false" outlineLevel="0" collapsed="false">
      <c r="A10" s="4" t="s">
        <v>26</v>
      </c>
      <c r="B10" s="5"/>
      <c r="C10" s="5"/>
      <c r="D10" s="5"/>
      <c r="E10" s="5"/>
      <c r="F10" s="5"/>
      <c r="G10" s="5" t="n">
        <f aca="false">SUM(G2:G9)</f>
        <v>13955.3598</v>
      </c>
      <c r="H10" s="6" t="n">
        <f aca="false">SUM(H2:H9)</f>
        <v>-15339.0288</v>
      </c>
      <c r="I10" s="5"/>
      <c r="J10" s="5"/>
      <c r="K10" s="5"/>
      <c r="L10" s="5"/>
      <c r="M10" s="5"/>
      <c r="N10" s="5"/>
      <c r="O10" s="5"/>
      <c r="P10" s="5"/>
      <c r="Q10" s="5"/>
      <c r="R10" s="5"/>
    </row>
    <row r="11" customFormat="false" ht="13.8" hidden="false" customHeight="false" outlineLevel="0" collapsed="false">
      <c r="A11" s="4" t="s">
        <v>25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9.01171875" defaultRowHeight="13.8" zeroHeight="false" outlineLevelRow="0" outlineLevelCol="0"/>
  <cols>
    <col collapsed="false" customWidth="true" hidden="false" outlineLevel="0" max="1" min="1" style="0" width="24.07"/>
    <col collapsed="false" customWidth="true" hidden="false" outlineLevel="0" max="2" min="2" style="0" width="9.38"/>
    <col collapsed="false" customWidth="true" hidden="false" outlineLevel="0" max="4" min="4" style="0" width="12.63"/>
    <col collapsed="false" customWidth="true" hidden="false" outlineLevel="0" max="6" min="6" style="0" width="12.63"/>
    <col collapsed="false" customWidth="true" hidden="false" outlineLevel="0" max="8" min="8" style="0" width="10.13"/>
    <col collapsed="false" customWidth="true" hidden="false" outlineLevel="0" max="10" min="9" style="0" width="9.38"/>
    <col collapsed="false" customWidth="true" hidden="false" outlineLevel="0" max="14" min="14" style="0" width="12.63"/>
  </cols>
  <sheetData>
    <row r="1" s="3" customFormat="true" ht="82.9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</row>
    <row r="2" customFormat="false" ht="13.8" hidden="false" customHeight="false" outlineLevel="0" collapsed="false">
      <c r="A2" s="4" t="s">
        <v>17</v>
      </c>
      <c r="B2" s="5" t="n">
        <v>10866.65</v>
      </c>
      <c r="C2" s="5" t="n">
        <v>698420</v>
      </c>
      <c r="D2" s="6" t="n">
        <f aca="false">C2/B2/10</f>
        <v>6.42718777176039</v>
      </c>
      <c r="E2" s="5" t="n">
        <v>7.59</v>
      </c>
      <c r="F2" s="6" t="n">
        <f aca="false">D2-E2</f>
        <v>-1.16281222823961</v>
      </c>
      <c r="G2" s="6" t="n">
        <f aca="false">IF(F2&gt;0,F2*B2,0)</f>
        <v>0</v>
      </c>
      <c r="H2" s="6" t="n">
        <f aca="false">IF(F2&lt;0,F2*B2,0)</f>
        <v>-12635.8735</v>
      </c>
      <c r="I2" s="6" t="n">
        <v>39931.51</v>
      </c>
      <c r="J2" s="6" t="n">
        <v>18232.03</v>
      </c>
      <c r="K2" s="7" t="n">
        <f aca="false">J2*10/I2</f>
        <v>4.56582533442888</v>
      </c>
      <c r="L2" s="7" t="n">
        <f aca="false">D2</f>
        <v>6.42718777176039</v>
      </c>
      <c r="M2" s="5" t="n">
        <v>22.97</v>
      </c>
      <c r="N2" s="5" t="n">
        <f aca="false">$B$12/I2/10</f>
        <v>0.503116461160622</v>
      </c>
      <c r="O2" s="5" t="n">
        <v>0</v>
      </c>
      <c r="P2" s="8" t="n">
        <f aca="false">L2-(K2/(1-M2/100)+N2+O2)</f>
        <v>-0.00326262998036331</v>
      </c>
      <c r="Q2" s="9" t="n">
        <f aca="false">L2-(K2*(1+M2/100)+N2)</f>
        <v>0.30947589685258</v>
      </c>
      <c r="R2" s="9" t="n">
        <f aca="false">K2/(100-M2)/0.01</f>
        <v>5.92733394058013</v>
      </c>
    </row>
    <row r="3" customFormat="false" ht="13.8" hidden="false" customHeight="false" outlineLevel="0" collapsed="false">
      <c r="A3" s="4" t="s">
        <v>18</v>
      </c>
      <c r="B3" s="5" t="n">
        <v>4131.28</v>
      </c>
      <c r="C3" s="5" t="n">
        <v>377654</v>
      </c>
      <c r="D3" s="6" t="n">
        <f aca="false">C3/B3/10</f>
        <v>9.1413315001646</v>
      </c>
      <c r="E3" s="5" t="n">
        <v>7.59</v>
      </c>
      <c r="F3" s="6" t="n">
        <f aca="false">D3-E3</f>
        <v>1.5513315001646</v>
      </c>
      <c r="G3" s="6" t="n">
        <f aca="false">IF(F3&gt;0,F3*B3,0)</f>
        <v>6408.9848</v>
      </c>
      <c r="H3" s="6" t="n">
        <f aca="false">IF(F3&lt;0,F3*B3,0)</f>
        <v>0</v>
      </c>
      <c r="I3" s="6" t="n">
        <v>39931.51</v>
      </c>
      <c r="J3" s="6" t="n">
        <v>18232.03</v>
      </c>
      <c r="K3" s="7" t="n">
        <f aca="false">J3*10/I3</f>
        <v>4.56582533442888</v>
      </c>
      <c r="L3" s="7" t="n">
        <f aca="false">D3</f>
        <v>9.1413315001646</v>
      </c>
      <c r="M3" s="5" t="n">
        <v>22.97</v>
      </c>
      <c r="N3" s="5" t="n">
        <f aca="false">$B$12/I3/10</f>
        <v>0.503116461160622</v>
      </c>
      <c r="O3" s="5" t="n">
        <v>0</v>
      </c>
      <c r="P3" s="8" t="n">
        <f aca="false">L3-(K3/(1-M3/100)+N3+O3)</f>
        <v>2.71088109842385</v>
      </c>
      <c r="Q3" s="9" t="n">
        <f aca="false">L3-(K3*(1+M3/100)+N3)</f>
        <v>3.02361962525679</v>
      </c>
      <c r="R3" s="9" t="n">
        <f aca="false">K3/(100-M3)/0.01</f>
        <v>5.92733394058013</v>
      </c>
    </row>
    <row r="4" customFormat="false" ht="13.8" hidden="false" customHeight="false" outlineLevel="0" collapsed="false">
      <c r="A4" s="4" t="s">
        <v>19</v>
      </c>
      <c r="B4" s="5" t="n">
        <v>1515.55</v>
      </c>
      <c r="C4" s="5" t="n">
        <v>71030</v>
      </c>
      <c r="D4" s="6" t="n">
        <f aca="false">C4/B4/10</f>
        <v>4.68674738543763</v>
      </c>
      <c r="E4" s="5" t="n">
        <v>7.59</v>
      </c>
      <c r="F4" s="6" t="n">
        <f aca="false">D4-E4</f>
        <v>-2.90325261456237</v>
      </c>
      <c r="G4" s="6" t="n">
        <f aca="false">IF(F4&gt;0,F4*B4,0)</f>
        <v>0</v>
      </c>
      <c r="H4" s="6" t="n">
        <f aca="false">IF(F4&lt;0,F4*B4,0)</f>
        <v>-4400.0245</v>
      </c>
      <c r="I4" s="6" t="n">
        <v>39931.51</v>
      </c>
      <c r="J4" s="6" t="n">
        <v>18232.03</v>
      </c>
      <c r="K4" s="7" t="n">
        <f aca="false">J4*10/I4</f>
        <v>4.56582533442888</v>
      </c>
      <c r="L4" s="7" t="n">
        <f aca="false">D4</f>
        <v>4.68674738543763</v>
      </c>
      <c r="M4" s="5" t="n">
        <v>17</v>
      </c>
      <c r="N4" s="5" t="n">
        <f aca="false">$B$12/I4/10</f>
        <v>0.503116461160622</v>
      </c>
      <c r="O4" s="5" t="n">
        <v>0</v>
      </c>
      <c r="P4" s="8" t="n">
        <f aca="false">L4-(K4/(1-M4/100)+N4+O4)</f>
        <v>-1.31736345455296</v>
      </c>
      <c r="Q4" s="9" t="n">
        <f aca="false">L4-(K4*(1+M4/100)+N4)</f>
        <v>-1.15838471700478</v>
      </c>
      <c r="R4" s="9" t="n">
        <f aca="false">K4/(100-M4)/0.01</f>
        <v>5.50099437882997</v>
      </c>
    </row>
    <row r="5" customFormat="false" ht="13.8" hidden="false" customHeight="false" outlineLevel="0" collapsed="false">
      <c r="A5" s="4" t="s">
        <v>20</v>
      </c>
      <c r="B5" s="5" t="n">
        <v>412.43</v>
      </c>
      <c r="C5" s="5" t="n">
        <v>28768</v>
      </c>
      <c r="D5" s="6" t="n">
        <f aca="false">C5/B5/10</f>
        <v>6.97524428387848</v>
      </c>
      <c r="E5" s="5" t="n">
        <v>7.59</v>
      </c>
      <c r="F5" s="6" t="n">
        <f aca="false">D5-E5</f>
        <v>-0.614755716121524</v>
      </c>
      <c r="G5" s="6" t="n">
        <f aca="false">IF(F5&gt;0,F5*B5,0)</f>
        <v>0</v>
      </c>
      <c r="H5" s="6" t="n">
        <f aca="false">IF(F5&lt;0,F5*B5,0)</f>
        <v>-253.5437</v>
      </c>
      <c r="I5" s="6" t="n">
        <v>39931.51</v>
      </c>
      <c r="J5" s="6" t="n">
        <v>18232.03</v>
      </c>
      <c r="K5" s="7" t="n">
        <f aca="false">J5*10/I5</f>
        <v>4.56582533442888</v>
      </c>
      <c r="L5" s="7" t="n">
        <f aca="false">D5</f>
        <v>6.97524428387848</v>
      </c>
      <c r="M5" s="5" t="n">
        <v>17</v>
      </c>
      <c r="N5" s="5" t="n">
        <f aca="false">$B$12/I5/10</f>
        <v>0.503116461160622</v>
      </c>
      <c r="O5" s="5" t="n">
        <v>0</v>
      </c>
      <c r="P5" s="8" t="n">
        <f aca="false">L5-(K5/(1-M5/100)+N5+O5)</f>
        <v>0.971133443887884</v>
      </c>
      <c r="Q5" s="9" t="n">
        <f aca="false">L5-(K5*(1+M5/100)+N5)</f>
        <v>1.13011218143607</v>
      </c>
      <c r="R5" s="9" t="n">
        <f aca="false">K5/(100-M5)/0.01</f>
        <v>5.50099437882997</v>
      </c>
    </row>
    <row r="6" customFormat="false" ht="13.8" hidden="false" customHeight="false" outlineLevel="0" collapsed="false">
      <c r="A6" s="4" t="s">
        <v>21</v>
      </c>
      <c r="B6" s="5" t="n">
        <v>8111.35</v>
      </c>
      <c r="C6" s="5" t="n">
        <v>692572</v>
      </c>
      <c r="D6" s="6" t="n">
        <f aca="false">C6/B6/10</f>
        <v>8.53830743341121</v>
      </c>
      <c r="E6" s="5" t="n">
        <v>7.59</v>
      </c>
      <c r="F6" s="6" t="n">
        <f aca="false">D6-E6</f>
        <v>0.948307433411207</v>
      </c>
      <c r="G6" s="6" t="n">
        <f aca="false">IF(F6&gt;0,F6*B6,0)</f>
        <v>7692.0535</v>
      </c>
      <c r="H6" s="6" t="n">
        <f aca="false">IF(F6&lt;0,F6*B6,0)</f>
        <v>0</v>
      </c>
      <c r="I6" s="6" t="n">
        <v>39931.51</v>
      </c>
      <c r="J6" s="6" t="n">
        <v>18232.03</v>
      </c>
      <c r="K6" s="7" t="n">
        <f aca="false">J6*10/I6</f>
        <v>4.56582533442888</v>
      </c>
      <c r="L6" s="7" t="n">
        <f aca="false">D6</f>
        <v>8.53830743341121</v>
      </c>
      <c r="M6" s="5" t="n">
        <v>3.61</v>
      </c>
      <c r="N6" s="5" t="n">
        <f aca="false">$B$12/I6/10</f>
        <v>0.503116461160622</v>
      </c>
      <c r="O6" s="5" t="n">
        <v>0</v>
      </c>
      <c r="P6" s="8" t="n">
        <f aca="false">L6-(K6/(1-M6/100)+N6+O6)</f>
        <v>3.29836626592329</v>
      </c>
      <c r="Q6" s="9" t="n">
        <f aca="false">L6-(K6*(1+M6/100)+N6)</f>
        <v>3.30453934324883</v>
      </c>
      <c r="R6" s="9" t="n">
        <f aca="false">K6/(100-M6)/0.01</f>
        <v>4.73682470632729</v>
      </c>
    </row>
    <row r="7" customFormat="false" ht="13.8" hidden="false" customHeight="false" outlineLevel="0" collapsed="false">
      <c r="A7" s="4" t="s">
        <v>22</v>
      </c>
      <c r="B7" s="5" t="n">
        <v>470.3</v>
      </c>
      <c r="C7" s="5" t="n">
        <v>39434</v>
      </c>
      <c r="D7" s="6" t="n">
        <f aca="false">C7/B7/10</f>
        <v>8.38486072719541</v>
      </c>
      <c r="E7" s="5" t="n">
        <v>7.59</v>
      </c>
      <c r="F7" s="6" t="n">
        <f aca="false">D7-E7</f>
        <v>0.794860727195406</v>
      </c>
      <c r="G7" s="6" t="n">
        <f aca="false">IF(F7&gt;0,F7*B7,0)</f>
        <v>373.822999999999</v>
      </c>
      <c r="H7" s="6" t="n">
        <f aca="false">IF(F7&lt;0,F7*B7,0)</f>
        <v>0</v>
      </c>
      <c r="I7" s="6" t="n">
        <v>39931.51</v>
      </c>
      <c r="J7" s="6" t="n">
        <v>18232.03</v>
      </c>
      <c r="K7" s="7" t="n">
        <f aca="false">J7*10/I7</f>
        <v>4.56582533442888</v>
      </c>
      <c r="L7" s="7" t="n">
        <f aca="false">D7</f>
        <v>8.38486072719541</v>
      </c>
      <c r="M7" s="5" t="n">
        <v>17</v>
      </c>
      <c r="N7" s="5" t="n">
        <f aca="false">$B$12/I7/10</f>
        <v>0.503116461160622</v>
      </c>
      <c r="O7" s="5" t="n">
        <v>0</v>
      </c>
      <c r="P7" s="8" t="n">
        <f aca="false">L7-(K7/(1-M7/100)+N7+O7)</f>
        <v>2.38074988720481</v>
      </c>
      <c r="Q7" s="9" t="n">
        <f aca="false">L7-(K7*(1+M7/100)+N7)</f>
        <v>2.539728624753</v>
      </c>
      <c r="R7" s="9" t="n">
        <f aca="false">K7/(100-M7)/0.01</f>
        <v>5.50099437882997</v>
      </c>
    </row>
    <row r="8" customFormat="false" ht="13.8" hidden="false" customHeight="false" outlineLevel="0" collapsed="false">
      <c r="A8" s="4" t="s">
        <v>23</v>
      </c>
      <c r="B8" s="5" t="n">
        <v>436.35</v>
      </c>
      <c r="C8" s="5" t="n">
        <v>30861</v>
      </c>
      <c r="D8" s="6" t="n">
        <f aca="false">C8/B8/10</f>
        <v>7.0725335166724</v>
      </c>
      <c r="E8" s="5" t="n">
        <v>7.59</v>
      </c>
      <c r="F8" s="6" t="n">
        <f aca="false">D8-E8</f>
        <v>-0.517466483327604</v>
      </c>
      <c r="G8" s="6" t="n">
        <f aca="false">IF(F8&gt;0,F8*B8,0)</f>
        <v>0</v>
      </c>
      <c r="H8" s="6" t="n">
        <f aca="false">IF(F8&lt;0,F8*B8,0)</f>
        <v>-225.7965</v>
      </c>
      <c r="I8" s="6" t="n">
        <v>39931.51</v>
      </c>
      <c r="J8" s="6" t="n">
        <v>18232.03</v>
      </c>
      <c r="K8" s="7" t="n">
        <f aca="false">J8*10/I8</f>
        <v>4.56582533442888</v>
      </c>
      <c r="L8" s="7" t="n">
        <f aca="false">D8</f>
        <v>7.0725335166724</v>
      </c>
      <c r="M8" s="5" t="n">
        <v>22.97</v>
      </c>
      <c r="N8" s="5" t="n">
        <f aca="false">$B$12/I8/10</f>
        <v>0.503116461160622</v>
      </c>
      <c r="O8" s="5" t="n">
        <v>0</v>
      </c>
      <c r="P8" s="8" t="n">
        <f aca="false">L8-(K8/(1-M8/100)+N8+O8)</f>
        <v>0.642083114931642</v>
      </c>
      <c r="Q8" s="9" t="n">
        <f aca="false">L8-(K8*(1+M8/100)+N8)</f>
        <v>0.954821641764585</v>
      </c>
      <c r="R8" s="9" t="n">
        <f aca="false">K8/(100-M8)/0.01</f>
        <v>5.92733394058013</v>
      </c>
    </row>
    <row r="9" customFormat="false" ht="13.8" hidden="false" customHeight="false" outlineLevel="0" collapsed="false">
      <c r="A9" s="4" t="s">
        <v>24</v>
      </c>
      <c r="B9" s="5" t="n">
        <v>1127.64</v>
      </c>
      <c r="C9" s="5" t="n">
        <v>95143</v>
      </c>
      <c r="D9" s="6" t="n">
        <f aca="false">C9/B9/10</f>
        <v>8.43735589372495</v>
      </c>
      <c r="E9" s="5" t="n">
        <v>7.59</v>
      </c>
      <c r="F9" s="6" t="n">
        <f aca="false">D9-E9</f>
        <v>0.847355893724947</v>
      </c>
      <c r="G9" s="6" t="n">
        <f aca="false">IF(F9&gt;0,F9*B9,0)</f>
        <v>955.512399999999</v>
      </c>
      <c r="H9" s="6" t="n">
        <f aca="false">IF(F9&lt;0,F9*B9,0)</f>
        <v>0</v>
      </c>
      <c r="I9" s="6" t="n">
        <v>39931.51</v>
      </c>
      <c r="J9" s="6" t="n">
        <v>18232.03</v>
      </c>
      <c r="K9" s="7" t="n">
        <f aca="false">J9*10/I9</f>
        <v>4.56582533442888</v>
      </c>
      <c r="L9" s="7" t="n">
        <f aca="false">D9</f>
        <v>8.43735589372495</v>
      </c>
      <c r="M9" s="5" t="n">
        <v>3.61</v>
      </c>
      <c r="N9" s="5" t="n">
        <f aca="false">$B$12/I9/10</f>
        <v>0.503116461160622</v>
      </c>
      <c r="O9" s="5" t="n">
        <v>0</v>
      </c>
      <c r="P9" s="8" t="n">
        <f aca="false">L9-(K9/(1-M9/100)+N9+O9)</f>
        <v>3.19741472623703</v>
      </c>
      <c r="Q9" s="9" t="n">
        <f aca="false">L9-(K9*(1+M9/100)+N9)</f>
        <v>3.20358780356257</v>
      </c>
      <c r="R9" s="9" t="n">
        <f aca="false">K9/(100-M9)/0.01</f>
        <v>4.73682470632729</v>
      </c>
    </row>
    <row r="10" customFormat="false" ht="27.65" hidden="false" customHeight="false" outlineLevel="0" collapsed="false">
      <c r="A10" s="4" t="s">
        <v>26</v>
      </c>
      <c r="B10" s="5"/>
      <c r="C10" s="5"/>
      <c r="D10" s="5"/>
      <c r="E10" s="5"/>
      <c r="F10" s="5"/>
      <c r="G10" s="5" t="n">
        <f aca="false">SUM(G2:G9)</f>
        <v>15430.3737</v>
      </c>
      <c r="H10" s="6" t="n">
        <f aca="false">SUM(H2:H9)</f>
        <v>-17515.2382</v>
      </c>
      <c r="I10" s="5"/>
      <c r="J10" s="5"/>
      <c r="K10" s="5"/>
      <c r="L10" s="5"/>
      <c r="M10" s="5"/>
      <c r="N10" s="5"/>
      <c r="O10" s="5"/>
      <c r="P10" s="5"/>
      <c r="Q10" s="5"/>
      <c r="R10" s="5"/>
    </row>
    <row r="11" customFormat="false" ht="13.8" hidden="false" customHeight="false" outlineLevel="0" collapsed="false">
      <c r="A11" s="4" t="s">
        <v>25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customFormat="false" ht="13.8" hidden="false" customHeight="false" outlineLevel="0" collapsed="false">
      <c r="A12" s="5" t="s">
        <v>27</v>
      </c>
      <c r="B12" s="5" t="n">
        <v>200902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6" customFormat="false" ht="13.8" hidden="false" customHeight="false" outlineLevel="0" collapsed="false">
      <c r="F16" s="0" t="n">
        <f aca="false">E2/K2</f>
        <v>1.66235005591807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9" activeCellId="0" sqref="O29"/>
    </sheetView>
  </sheetViews>
  <sheetFormatPr defaultColWidth="9.01171875" defaultRowHeight="13.8" zeroHeight="false" outlineLevelRow="0" outlineLevelCol="0"/>
  <cols>
    <col collapsed="false" customWidth="true" hidden="false" outlineLevel="0" max="1" min="1" style="0" width="18.06"/>
    <col collapsed="false" customWidth="true" hidden="false" outlineLevel="0" max="2" min="2" style="0" width="9.38"/>
    <col collapsed="false" customWidth="true" hidden="false" outlineLevel="0" max="4" min="4" style="0" width="12.63"/>
    <col collapsed="false" customWidth="true" hidden="false" outlineLevel="0" max="8" min="8" style="0" width="10.13"/>
    <col collapsed="false" customWidth="true" hidden="false" outlineLevel="0" max="10" min="9" style="0" width="9.38"/>
    <col collapsed="false" customWidth="true" hidden="false" outlineLevel="0" max="14" min="14" style="0" width="12.63"/>
  </cols>
  <sheetData>
    <row r="1" s="3" customFormat="true" ht="82.9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</row>
    <row r="2" customFormat="false" ht="13.8" hidden="false" customHeight="false" outlineLevel="0" collapsed="false">
      <c r="A2" s="4" t="s">
        <v>17</v>
      </c>
      <c r="B2" s="5" t="n">
        <v>10267.03</v>
      </c>
      <c r="C2" s="5" t="n">
        <v>660500</v>
      </c>
      <c r="D2" s="6" t="n">
        <f aca="false">C2/B2/10</f>
        <v>6.43321388950846</v>
      </c>
      <c r="E2" s="5" t="n">
        <v>7.46</v>
      </c>
      <c r="F2" s="6" t="n">
        <f aca="false">D2-E2</f>
        <v>-1.02678611049154</v>
      </c>
      <c r="G2" s="6" t="n">
        <f aca="false">IF(F2&gt;0,F2*B2,0)</f>
        <v>0</v>
      </c>
      <c r="H2" s="6" t="n">
        <f aca="false">IF(F2&lt;0,F2*B2,0)</f>
        <v>-10542.0438</v>
      </c>
      <c r="I2" s="6" t="n">
        <v>42529</v>
      </c>
      <c r="J2" s="6" t="n">
        <v>20148</v>
      </c>
      <c r="K2" s="7" t="n">
        <f aca="false">J2*10/I2</f>
        <v>4.73747325354464</v>
      </c>
      <c r="L2" s="7" t="n">
        <f aca="false">D2</f>
        <v>6.43321388950846</v>
      </c>
      <c r="M2" s="5" t="n">
        <v>20.1</v>
      </c>
      <c r="N2" s="5" t="n">
        <v>0.519969902889793</v>
      </c>
      <c r="O2" s="5" t="n">
        <v>0</v>
      </c>
      <c r="P2" s="8" t="n">
        <f aca="false">L2-(K2/(1-M2/100)+N2+O2)</f>
        <v>-0.0160091467288224</v>
      </c>
      <c r="Q2" s="9" t="n">
        <f aca="false">L2-(K2*(1+M2/100)+N2)</f>
        <v>0.22353860911155</v>
      </c>
      <c r="R2" s="9" t="n">
        <f aca="false">K2/(100-M2)/0.01</f>
        <v>5.92925313334748</v>
      </c>
    </row>
    <row r="3" customFormat="false" ht="13.8" hidden="false" customHeight="false" outlineLevel="0" collapsed="false">
      <c r="A3" s="4" t="s">
        <v>18</v>
      </c>
      <c r="B3" s="5" t="n">
        <v>3917</v>
      </c>
      <c r="C3" s="5" t="n">
        <v>353044</v>
      </c>
      <c r="D3" s="6" t="n">
        <f aca="false">C3/B3/10</f>
        <v>9.0131222874649</v>
      </c>
      <c r="E3" s="5" t="n">
        <v>7.46</v>
      </c>
      <c r="F3" s="6" t="n">
        <f aca="false">D3-E3</f>
        <v>1.5531222874649</v>
      </c>
      <c r="G3" s="6" t="n">
        <f aca="false">IF(F3&gt;0,F3*B3,0)</f>
        <v>6083.58</v>
      </c>
      <c r="H3" s="6" t="n">
        <f aca="false">IF(F3&lt;0,F3*B3,0)</f>
        <v>0</v>
      </c>
      <c r="I3" s="6" t="n">
        <v>42529</v>
      </c>
      <c r="J3" s="6" t="n">
        <v>20148</v>
      </c>
      <c r="K3" s="7" t="n">
        <f aca="false">J3*10/I3</f>
        <v>4.73747325354464</v>
      </c>
      <c r="L3" s="7" t="n">
        <f aca="false">D3</f>
        <v>9.0131222874649</v>
      </c>
      <c r="M3" s="5" t="n">
        <v>20.1</v>
      </c>
      <c r="N3" s="5" t="n">
        <v>0.519969902889793</v>
      </c>
      <c r="O3" s="5" t="n">
        <v>0</v>
      </c>
      <c r="P3" s="8" t="n">
        <f aca="false">L3-(K3/(1-M3/100)+N3+O3)</f>
        <v>2.56389925122762</v>
      </c>
      <c r="Q3" s="9" t="n">
        <f aca="false">L3-(K3*(1+M3/100)+N3)</f>
        <v>2.80344700706799</v>
      </c>
      <c r="R3" s="9" t="n">
        <f aca="false">K3/(100-M3)/0.01</f>
        <v>5.92925313334748</v>
      </c>
    </row>
    <row r="4" customFormat="false" ht="13.8" hidden="false" customHeight="false" outlineLevel="0" collapsed="false">
      <c r="A4" s="4" t="s">
        <v>19</v>
      </c>
      <c r="B4" s="5" t="n">
        <v>1250.42</v>
      </c>
      <c r="C4" s="5" t="n">
        <v>55667</v>
      </c>
      <c r="D4" s="6" t="n">
        <f aca="false">C4/B4/10</f>
        <v>4.45186417363766</v>
      </c>
      <c r="E4" s="5" t="n">
        <v>7.46</v>
      </c>
      <c r="F4" s="6" t="n">
        <f aca="false">D4-E4</f>
        <v>-3.00813582636234</v>
      </c>
      <c r="G4" s="6" t="n">
        <f aca="false">IF(F4&gt;0,F4*B4,0)</f>
        <v>0</v>
      </c>
      <c r="H4" s="6" t="n">
        <f aca="false">IF(F4&lt;0,F4*B4,0)</f>
        <v>-3761.4332</v>
      </c>
      <c r="I4" s="6" t="n">
        <v>42529</v>
      </c>
      <c r="J4" s="6" t="n">
        <v>20148</v>
      </c>
      <c r="K4" s="7" t="n">
        <f aca="false">J4*10/I4</f>
        <v>4.73747325354464</v>
      </c>
      <c r="L4" s="7" t="n">
        <f aca="false">D4</f>
        <v>4.45186417363766</v>
      </c>
      <c r="M4" s="5" t="n">
        <v>20.1</v>
      </c>
      <c r="N4" s="5" t="n">
        <v>0.519969902889793</v>
      </c>
      <c r="O4" s="5" t="n">
        <v>0</v>
      </c>
      <c r="P4" s="8" t="n">
        <f aca="false">L4-(K4/(1-M4/100)+N4+O4)</f>
        <v>-1.99735886259962</v>
      </c>
      <c r="Q4" s="9" t="n">
        <f aca="false">L4-(K4*(1+M4/100)+N4)</f>
        <v>-1.75781110675925</v>
      </c>
      <c r="R4" s="9" t="n">
        <f aca="false">K4/(100-M4)/0.01</f>
        <v>5.92925313334748</v>
      </c>
    </row>
    <row r="5" customFormat="false" ht="13.8" hidden="false" customHeight="false" outlineLevel="0" collapsed="false">
      <c r="A5" s="4" t="s">
        <v>20</v>
      </c>
      <c r="B5" s="5" t="n">
        <v>323.29</v>
      </c>
      <c r="C5" s="5" t="n">
        <v>22559</v>
      </c>
      <c r="D5" s="6" t="n">
        <f aca="false">C5/B5/10</f>
        <v>6.97794549785023</v>
      </c>
      <c r="E5" s="5" t="n">
        <v>7.46</v>
      </c>
      <c r="F5" s="6" t="n">
        <f aca="false">D5-E5</f>
        <v>-0.482054502149773</v>
      </c>
      <c r="G5" s="6" t="n">
        <f aca="false">IF(F5&gt;0,F5*B5,0)</f>
        <v>0</v>
      </c>
      <c r="H5" s="6" t="n">
        <f aca="false">IF(F5&lt;0,F5*B5,0)</f>
        <v>-155.8434</v>
      </c>
      <c r="I5" s="6" t="n">
        <v>42529</v>
      </c>
      <c r="J5" s="6" t="n">
        <v>20148</v>
      </c>
      <c r="K5" s="7" t="n">
        <f aca="false">J5*10/I5</f>
        <v>4.73747325354464</v>
      </c>
      <c r="L5" s="7" t="n">
        <f aca="false">D5</f>
        <v>6.97794549785023</v>
      </c>
      <c r="M5" s="5" t="n">
        <v>20.1</v>
      </c>
      <c r="N5" s="5" t="n">
        <v>0.519969902889793</v>
      </c>
      <c r="O5" s="5" t="n">
        <v>0</v>
      </c>
      <c r="P5" s="8" t="n">
        <f aca="false">L5-(K5/(1-M5/100)+N5+O5)</f>
        <v>0.528722461612949</v>
      </c>
      <c r="Q5" s="9" t="n">
        <f aca="false">L5-(K5*(1+M5/100)+N5)</f>
        <v>0.768270217453321</v>
      </c>
      <c r="R5" s="9" t="n">
        <f aca="false">K5/(100-M5)/0.01</f>
        <v>5.92925313334748</v>
      </c>
    </row>
    <row r="6" customFormat="false" ht="13.8" hidden="false" customHeight="false" outlineLevel="0" collapsed="false">
      <c r="A6" s="4" t="s">
        <v>21</v>
      </c>
      <c r="B6" s="5" t="n">
        <v>7654.74</v>
      </c>
      <c r="C6" s="5" t="n">
        <v>626877</v>
      </c>
      <c r="D6" s="6" t="n">
        <f aca="false">C6/B6/10</f>
        <v>8.1893963740114</v>
      </c>
      <c r="E6" s="5" t="n">
        <v>7.46</v>
      </c>
      <c r="F6" s="6" t="n">
        <f aca="false">D6-E6</f>
        <v>0.729396374011398</v>
      </c>
      <c r="G6" s="6" t="n">
        <f aca="false">IF(F6&gt;0,F6*B6,0)</f>
        <v>5583.33960000001</v>
      </c>
      <c r="H6" s="6" t="n">
        <f aca="false">IF(F6&lt;0,F6*B6,0)</f>
        <v>0</v>
      </c>
      <c r="I6" s="6" t="n">
        <v>42529</v>
      </c>
      <c r="J6" s="6" t="n">
        <v>20148</v>
      </c>
      <c r="K6" s="7" t="n">
        <f aca="false">J6*10/I6</f>
        <v>4.73747325354464</v>
      </c>
      <c r="L6" s="7" t="n">
        <f aca="false">D6</f>
        <v>8.1893963740114</v>
      </c>
      <c r="M6" s="5" t="n">
        <v>20.1</v>
      </c>
      <c r="N6" s="5" t="n">
        <v>0.519969902889793</v>
      </c>
      <c r="O6" s="5" t="n">
        <v>0</v>
      </c>
      <c r="P6" s="8" t="n">
        <f aca="false">L6-(K6/(1-M6/100)+N6+O6)</f>
        <v>1.74017333777412</v>
      </c>
      <c r="Q6" s="9" t="n">
        <f aca="false">L6-(K6*(1+M6/100)+N6)</f>
        <v>1.97972109361449</v>
      </c>
      <c r="R6" s="9" t="n">
        <f aca="false">K6/(100-M6)/0.01</f>
        <v>5.92925313334748</v>
      </c>
    </row>
    <row r="7" customFormat="false" ht="13.8" hidden="false" customHeight="false" outlineLevel="0" collapsed="false">
      <c r="A7" s="4" t="s">
        <v>22</v>
      </c>
      <c r="B7" s="5" t="n">
        <v>422.84</v>
      </c>
      <c r="C7" s="5" t="n">
        <v>15226</v>
      </c>
      <c r="D7" s="6" t="n">
        <f aca="false">C7/B7/10</f>
        <v>3.60088922523886</v>
      </c>
      <c r="E7" s="5" t="n">
        <v>7.46</v>
      </c>
      <c r="F7" s="6" t="n">
        <f aca="false">D7-E7</f>
        <v>-3.85911077476114</v>
      </c>
      <c r="G7" s="6" t="n">
        <f aca="false">IF(F7&gt;0,F7*B7,0)</f>
        <v>0</v>
      </c>
      <c r="H7" s="6" t="n">
        <f aca="false">IF(F7&lt;0,F7*B7,0)</f>
        <v>-1631.7864</v>
      </c>
      <c r="I7" s="6" t="n">
        <v>42529</v>
      </c>
      <c r="J7" s="6" t="n">
        <v>20148</v>
      </c>
      <c r="K7" s="7" t="n">
        <f aca="false">J7*10/I7</f>
        <v>4.73747325354464</v>
      </c>
      <c r="L7" s="7" t="n">
        <f aca="false">D7</f>
        <v>3.60088922523886</v>
      </c>
      <c r="M7" s="5" t="n">
        <v>20.1</v>
      </c>
      <c r="N7" s="5" t="n">
        <v>0.519969902889793</v>
      </c>
      <c r="O7" s="5" t="n">
        <v>0</v>
      </c>
      <c r="P7" s="8" t="n">
        <f aca="false">L7-(K7/(1-M7/100)+N7+O7)</f>
        <v>-2.84833381099842</v>
      </c>
      <c r="Q7" s="9" t="n">
        <f aca="false">L7-(K7*(1+M7/100)+N7)</f>
        <v>-2.60878605515804</v>
      </c>
      <c r="R7" s="9" t="n">
        <f aca="false">K7/(100-M7)/0.01</f>
        <v>5.92925313334748</v>
      </c>
    </row>
    <row r="8" customFormat="false" ht="13.8" hidden="false" customHeight="false" outlineLevel="0" collapsed="false">
      <c r="A8" s="4" t="s">
        <v>23</v>
      </c>
      <c r="B8" s="5" t="n">
        <v>446.99</v>
      </c>
      <c r="C8" s="5" t="n">
        <v>32351</v>
      </c>
      <c r="D8" s="6" t="n">
        <f aca="false">C8/B8/10</f>
        <v>7.23752209221683</v>
      </c>
      <c r="E8" s="5" t="n">
        <v>7.46</v>
      </c>
      <c r="F8" s="6" t="n">
        <f aca="false">D8-E8</f>
        <v>-0.222477907783172</v>
      </c>
      <c r="G8" s="6" t="n">
        <f aca="false">IF(F8&gt;0,F8*B8,0)</f>
        <v>0</v>
      </c>
      <c r="H8" s="6" t="n">
        <f aca="false">IF(F8&lt;0,F8*B8,0)</f>
        <v>-99.4453999999999</v>
      </c>
      <c r="I8" s="6" t="n">
        <v>42529</v>
      </c>
      <c r="J8" s="6" t="n">
        <v>20148</v>
      </c>
      <c r="K8" s="7" t="n">
        <f aca="false">J8*10/I8</f>
        <v>4.73747325354464</v>
      </c>
      <c r="L8" s="7" t="n">
        <f aca="false">D8</f>
        <v>7.23752209221683</v>
      </c>
      <c r="M8" s="5" t="n">
        <v>20.1</v>
      </c>
      <c r="N8" s="5" t="n">
        <v>0.519969902889793</v>
      </c>
      <c r="O8" s="5" t="n">
        <v>0</v>
      </c>
      <c r="P8" s="8" t="n">
        <f aca="false">L8-(K8/(1-M8/100)+N8+O8)</f>
        <v>0.78829905597955</v>
      </c>
      <c r="Q8" s="9" t="n">
        <f aca="false">L8-(K8*(1+M8/100)+N8)</f>
        <v>1.02784681181992</v>
      </c>
      <c r="R8" s="9" t="n">
        <f aca="false">K8/(100-M8)/0.01</f>
        <v>5.92925313334748</v>
      </c>
    </row>
    <row r="9" customFormat="false" ht="13.8" hidden="false" customHeight="false" outlineLevel="0" collapsed="false">
      <c r="A9" s="4" t="s">
        <v>24</v>
      </c>
      <c r="B9" s="5" t="n">
        <v>1127.35</v>
      </c>
      <c r="C9" s="5" t="n">
        <v>96711</v>
      </c>
      <c r="D9" s="6" t="n">
        <f aca="false">C9/B9/10</f>
        <v>8.57861356277997</v>
      </c>
      <c r="E9" s="5" t="n">
        <v>7.46</v>
      </c>
      <c r="F9" s="6" t="n">
        <f aca="false">D9-E9</f>
        <v>1.11861356277997</v>
      </c>
      <c r="G9" s="6" t="n">
        <f aca="false">IF(F9&gt;0,F9*B9,0)</f>
        <v>1261.069</v>
      </c>
      <c r="H9" s="6" t="n">
        <f aca="false">IF(F9&lt;0,F9*B9,0)</f>
        <v>0</v>
      </c>
      <c r="I9" s="6" t="n">
        <v>42529</v>
      </c>
      <c r="J9" s="6" t="n">
        <v>20148</v>
      </c>
      <c r="K9" s="7" t="n">
        <f aca="false">J9*10/I9</f>
        <v>4.73747325354464</v>
      </c>
      <c r="L9" s="7" t="n">
        <f aca="false">D9</f>
        <v>8.57861356277997</v>
      </c>
      <c r="M9" s="5" t="n">
        <v>20.1</v>
      </c>
      <c r="N9" s="5" t="n">
        <v>0.519969902889793</v>
      </c>
      <c r="O9" s="5" t="n">
        <v>0</v>
      </c>
      <c r="P9" s="8" t="n">
        <f aca="false">L9-(K9/(1-M9/100)+N9+O9)</f>
        <v>2.12939052654269</v>
      </c>
      <c r="Q9" s="9" t="n">
        <f aca="false">L9-(K9*(1+M9/100)+N9)</f>
        <v>2.36893828238307</v>
      </c>
      <c r="R9" s="9" t="n">
        <f aca="false">K9/(100-M9)/0.01</f>
        <v>5.92925313334748</v>
      </c>
    </row>
    <row r="10" customFormat="false" ht="27.65" hidden="false" customHeight="false" outlineLevel="0" collapsed="false">
      <c r="A10" s="4" t="s">
        <v>26</v>
      </c>
      <c r="B10" s="5"/>
      <c r="C10" s="5"/>
      <c r="D10" s="5"/>
      <c r="E10" s="5"/>
      <c r="F10" s="5"/>
      <c r="G10" s="5" t="n">
        <f aca="false">SUM(G2:G9)</f>
        <v>12927.9886</v>
      </c>
      <c r="H10" s="6" t="n">
        <f aca="false">SUM(H2:H9)</f>
        <v>-16190.5522</v>
      </c>
      <c r="I10" s="5"/>
      <c r="J10" s="5"/>
      <c r="K10" s="5"/>
      <c r="L10" s="5"/>
      <c r="M10" s="5"/>
      <c r="N10" s="5"/>
      <c r="O10" s="5"/>
      <c r="P10" s="5"/>
      <c r="Q10" s="5"/>
      <c r="R10" s="5"/>
    </row>
    <row r="11" customFormat="false" ht="13.8" hidden="false" customHeight="false" outlineLevel="0" collapsed="false">
      <c r="A11" s="4" t="s">
        <v>25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ColWidth="9.01171875" defaultRowHeight="13.8" zeroHeight="false" outlineLevelRow="0" outlineLevelCol="0"/>
  <cols>
    <col collapsed="false" customWidth="true" hidden="false" outlineLevel="0" max="1" min="1" style="0" width="18.06"/>
    <col collapsed="false" customWidth="true" hidden="false" outlineLevel="0" max="2" min="2" style="0" width="9.38"/>
    <col collapsed="false" customWidth="true" hidden="false" outlineLevel="0" max="4" min="4" style="0" width="12.63"/>
    <col collapsed="false" customWidth="true" hidden="false" outlineLevel="0" max="6" min="6" style="0" width="13.75"/>
    <col collapsed="false" customWidth="true" hidden="false" outlineLevel="0" max="7" min="7" style="0" width="18.05"/>
    <col collapsed="false" customWidth="true" hidden="false" outlineLevel="0" max="8" min="8" style="0" width="12.63"/>
    <col collapsed="false" customWidth="true" hidden="false" outlineLevel="0" max="10" min="9" style="0" width="9.38"/>
    <col collapsed="false" customWidth="true" hidden="false" outlineLevel="0" max="12" min="11" style="0" width="13.75"/>
    <col collapsed="false" customWidth="true" hidden="false" outlineLevel="0" max="14" min="14" style="0" width="10.77"/>
    <col collapsed="false" customWidth="true" hidden="false" outlineLevel="0" max="15" min="15" style="0" width="13.55"/>
    <col collapsed="false" customWidth="true" hidden="false" outlineLevel="0" max="16" min="16" style="0" width="18.92"/>
    <col collapsed="false" customWidth="true" hidden="false" outlineLevel="0" max="17" min="17" style="0" width="20.68"/>
    <col collapsed="false" customWidth="true" hidden="false" outlineLevel="0" max="18" min="18" style="0" width="11.12"/>
    <col collapsed="false" customWidth="true" hidden="false" outlineLevel="0" max="19" min="19" style="0" width="12.63"/>
  </cols>
  <sheetData>
    <row r="1" s="3" customFormat="true" ht="55.25" hidden="false" customHeight="false" outlineLevel="0" collapsed="false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1" t="s">
        <v>28</v>
      </c>
      <c r="R1" s="10" t="s">
        <v>16</v>
      </c>
      <c r="S1" s="10" t="s">
        <v>29</v>
      </c>
    </row>
    <row r="2" customFormat="false" ht="13.8" hidden="false" customHeight="false" outlineLevel="0" collapsed="false">
      <c r="A2" s="5" t="s">
        <v>17</v>
      </c>
      <c r="B2" s="5" t="n">
        <v>12103.69</v>
      </c>
      <c r="C2" s="5" t="n">
        <v>804994</v>
      </c>
      <c r="D2" s="6" t="n">
        <f aca="false">C2/B2/10</f>
        <v>6.65081475153445</v>
      </c>
      <c r="E2" s="5" t="n">
        <v>7.82</v>
      </c>
      <c r="F2" s="6" t="n">
        <f aca="false">D2-E2</f>
        <v>-1.16918524846555</v>
      </c>
      <c r="G2" s="6" t="n">
        <f aca="false">IF(F2&gt;0,F2*B2,0)</f>
        <v>0</v>
      </c>
      <c r="H2" s="6" t="n">
        <f aca="false">IF(F2&lt;0,F2*B2,0)</f>
        <v>-14151.4558</v>
      </c>
      <c r="I2" s="6" t="n">
        <v>42529</v>
      </c>
      <c r="J2" s="6" t="n">
        <v>20148</v>
      </c>
      <c r="K2" s="7" t="n">
        <f aca="false">J2*10/I2</f>
        <v>4.73747325354464</v>
      </c>
      <c r="L2" s="7" t="n">
        <f aca="false">D2</f>
        <v>6.65081475153445</v>
      </c>
      <c r="M2" s="5" t="n">
        <v>20.1</v>
      </c>
      <c r="N2" s="5" t="n">
        <v>0.519969902889793</v>
      </c>
      <c r="O2" s="5" t="n">
        <v>0</v>
      </c>
      <c r="P2" s="8" t="n">
        <f aca="false">L2-(K2/(1-M2/100)+N2+O2)</f>
        <v>0.201591715297172</v>
      </c>
      <c r="Q2" s="9" t="n">
        <f aca="false">L2-(K2*(1+M2/100)+N2)</f>
        <v>0.441139471137545</v>
      </c>
      <c r="R2" s="9" t="n">
        <f aca="false">K2/(100-M2)/0.01</f>
        <v>5.92925313334748</v>
      </c>
      <c r="S2" s="8" t="n">
        <v>0.7</v>
      </c>
    </row>
    <row r="3" customFormat="false" ht="13.8" hidden="false" customHeight="false" outlineLevel="0" collapsed="false">
      <c r="A3" s="5" t="s">
        <v>18</v>
      </c>
      <c r="B3" s="5" t="n">
        <v>4511.19</v>
      </c>
      <c r="C3" s="5" t="n">
        <v>418619</v>
      </c>
      <c r="D3" s="6" t="n">
        <f aca="false">C3/B3/10</f>
        <v>9.27956924891215</v>
      </c>
      <c r="E3" s="5" t="n">
        <v>7.82</v>
      </c>
      <c r="F3" s="6" t="n">
        <f aca="false">D3-E3</f>
        <v>1.45956924891215</v>
      </c>
      <c r="G3" s="6" t="n">
        <f aca="false">IF(F3&gt;0,F3*B3,0)</f>
        <v>6584.3942</v>
      </c>
      <c r="H3" s="6" t="n">
        <f aca="false">IF(F3&lt;0,F3*B3,0)</f>
        <v>0</v>
      </c>
      <c r="I3" s="6" t="n">
        <v>42529</v>
      </c>
      <c r="J3" s="6" t="n">
        <v>20148</v>
      </c>
      <c r="K3" s="7" t="n">
        <f aca="false">J3*10/I3</f>
        <v>4.73747325354464</v>
      </c>
      <c r="L3" s="7" t="n">
        <f aca="false">D3</f>
        <v>9.27956924891215</v>
      </c>
      <c r="M3" s="5" t="n">
        <v>20.1</v>
      </c>
      <c r="N3" s="5" t="n">
        <v>0.519969902889793</v>
      </c>
      <c r="O3" s="5" t="n">
        <v>0</v>
      </c>
      <c r="P3" s="8" t="n">
        <f aca="false">L3-(K3/(1-M3/100)+N3+O3)</f>
        <v>2.83034621267487</v>
      </c>
      <c r="Q3" s="9" t="n">
        <f aca="false">L3-(K3*(1+M3/100)+N3)</f>
        <v>3.06989396851524</v>
      </c>
      <c r="R3" s="9" t="n">
        <f aca="false">K3/(100-M3)/0.01</f>
        <v>5.92925313334748</v>
      </c>
      <c r="S3" s="8" t="n">
        <v>0.7</v>
      </c>
    </row>
    <row r="4" customFormat="false" ht="13.8" hidden="false" customHeight="false" outlineLevel="0" collapsed="false">
      <c r="A4" s="5" t="s">
        <v>19</v>
      </c>
      <c r="B4" s="5" t="n">
        <v>1398.39</v>
      </c>
      <c r="C4" s="5" t="n">
        <v>66721</v>
      </c>
      <c r="D4" s="6" t="n">
        <f aca="false">C4/B4/10</f>
        <v>4.77127267786526</v>
      </c>
      <c r="E4" s="5" t="n">
        <v>7.82</v>
      </c>
      <c r="F4" s="6" t="n">
        <f aca="false">D4-E4</f>
        <v>-3.04872732213474</v>
      </c>
      <c r="G4" s="6" t="n">
        <f aca="false">IF(F4&gt;0,F4*B4,0)</f>
        <v>0</v>
      </c>
      <c r="H4" s="6" t="n">
        <f aca="false">IF(F4&lt;0,F4*B4,0)</f>
        <v>-4263.3098</v>
      </c>
      <c r="I4" s="6" t="n">
        <v>42529</v>
      </c>
      <c r="J4" s="6" t="n">
        <v>20148</v>
      </c>
      <c r="K4" s="7" t="n">
        <f aca="false">J4*10/I4</f>
        <v>4.73747325354464</v>
      </c>
      <c r="L4" s="7" t="n">
        <f aca="false">D4</f>
        <v>4.77127267786526</v>
      </c>
      <c r="M4" s="5" t="n">
        <v>20.1</v>
      </c>
      <c r="N4" s="5" t="n">
        <v>0.519969902889793</v>
      </c>
      <c r="O4" s="5" t="n">
        <v>0</v>
      </c>
      <c r="P4" s="8" t="n">
        <f aca="false">L4-(K4/(1-M4/100)+N4+O4)</f>
        <v>-1.67795035837202</v>
      </c>
      <c r="Q4" s="9" t="n">
        <f aca="false">L4-(K4*(1+M4/100)+N4)</f>
        <v>-1.43840260253165</v>
      </c>
      <c r="R4" s="9" t="n">
        <f aca="false">K4/(100-M4)/0.01</f>
        <v>5.92925313334748</v>
      </c>
      <c r="S4" s="8" t="n">
        <v>0.7</v>
      </c>
    </row>
    <row r="5" customFormat="false" ht="13.8" hidden="false" customHeight="false" outlineLevel="0" collapsed="false">
      <c r="A5" s="5" t="s">
        <v>30</v>
      </c>
      <c r="B5" s="5" t="n">
        <v>484.38</v>
      </c>
      <c r="C5" s="5" t="n">
        <v>34257</v>
      </c>
      <c r="D5" s="6" t="n">
        <f aca="false">C5/B5/10</f>
        <v>7.07233989842686</v>
      </c>
      <c r="E5" s="5" t="n">
        <v>7.82</v>
      </c>
      <c r="F5" s="6" t="n">
        <f aca="false">D5-E5</f>
        <v>-0.747660101573144</v>
      </c>
      <c r="G5" s="6" t="n">
        <f aca="false">IF(F5&gt;0,F5*B5,0)</f>
        <v>0</v>
      </c>
      <c r="H5" s="6" t="n">
        <f aca="false">IF(F5&lt;0,F5*B5,0)</f>
        <v>-362.1516</v>
      </c>
      <c r="I5" s="6" t="n">
        <v>42529</v>
      </c>
      <c r="J5" s="6" t="n">
        <v>20148</v>
      </c>
      <c r="K5" s="7" t="n">
        <f aca="false">J5*10/I5</f>
        <v>4.73747325354464</v>
      </c>
      <c r="L5" s="7" t="n">
        <f aca="false">D5</f>
        <v>7.07233989842686</v>
      </c>
      <c r="M5" s="5" t="n">
        <v>20.1</v>
      </c>
      <c r="N5" s="5" t="n">
        <v>0.519969902889793</v>
      </c>
      <c r="O5" s="5" t="n">
        <v>0</v>
      </c>
      <c r="P5" s="8" t="n">
        <f aca="false">L5-(K5/(1-M5/100)+N5+O5)</f>
        <v>0.623116862189578</v>
      </c>
      <c r="Q5" s="9" t="n">
        <f aca="false">L5-(K5*(1+M5/100)+N5)</f>
        <v>0.86266461802995</v>
      </c>
      <c r="R5" s="9" t="n">
        <f aca="false">K5/(100-M5)/0.01</f>
        <v>5.92925313334748</v>
      </c>
      <c r="S5" s="8" t="n">
        <v>0.7</v>
      </c>
    </row>
    <row r="6" customFormat="false" ht="13.8" hidden="false" customHeight="false" outlineLevel="0" collapsed="false">
      <c r="A6" s="5" t="s">
        <v>21</v>
      </c>
      <c r="B6" s="5" t="n">
        <v>8270.02</v>
      </c>
      <c r="C6" s="5" t="n">
        <v>761295</v>
      </c>
      <c r="D6" s="6" t="n">
        <f aca="false">C6/B6/10</f>
        <v>9.20547955144002</v>
      </c>
      <c r="E6" s="5" t="n">
        <v>7.82</v>
      </c>
      <c r="F6" s="6" t="n">
        <f aca="false">D6-E6</f>
        <v>1.38547955144002</v>
      </c>
      <c r="G6" s="6" t="n">
        <f aca="false">IF(F6&gt;0,F6*B6,0)</f>
        <v>11457.9436</v>
      </c>
      <c r="H6" s="6" t="n">
        <f aca="false">IF(F6&lt;0,F6*B6,0)</f>
        <v>0</v>
      </c>
      <c r="I6" s="6" t="n">
        <v>42529</v>
      </c>
      <c r="J6" s="6" t="n">
        <v>20148</v>
      </c>
      <c r="K6" s="7" t="n">
        <f aca="false">J6*10/I6</f>
        <v>4.73747325354464</v>
      </c>
      <c r="L6" s="7" t="n">
        <f aca="false">D6</f>
        <v>9.20547955144002</v>
      </c>
      <c r="M6" s="5" t="n">
        <v>20.1</v>
      </c>
      <c r="N6" s="5" t="n">
        <v>0.519969902889793</v>
      </c>
      <c r="O6" s="5" t="n">
        <v>0</v>
      </c>
      <c r="P6" s="8" t="n">
        <f aca="false">L6-(K6/(1-M6/100)+N6+O6)</f>
        <v>2.75625651520274</v>
      </c>
      <c r="Q6" s="9" t="n">
        <f aca="false">L6-(K6*(1+M6/100)+N6)</f>
        <v>2.99580427104311</v>
      </c>
      <c r="R6" s="9" t="n">
        <f aca="false">K6/(100-M6)/0.01</f>
        <v>5.92925313334748</v>
      </c>
      <c r="S6" s="8" t="n">
        <v>0.7</v>
      </c>
    </row>
    <row r="7" customFormat="false" ht="13.8" hidden="false" customHeight="false" outlineLevel="0" collapsed="false">
      <c r="A7" s="5" t="s">
        <v>31</v>
      </c>
      <c r="B7" s="5" t="n">
        <v>502.25</v>
      </c>
      <c r="C7" s="5" t="n">
        <v>42818</v>
      </c>
      <c r="D7" s="6" t="n">
        <f aca="false">C7/B7/10</f>
        <v>8.52523643603783</v>
      </c>
      <c r="E7" s="5" t="n">
        <v>7.82</v>
      </c>
      <c r="F7" s="6" t="n">
        <f aca="false">D7-E7</f>
        <v>0.705236436037829</v>
      </c>
      <c r="G7" s="6" t="n">
        <f aca="false">IF(F7&gt;0,F7*B7,0)</f>
        <v>354.205</v>
      </c>
      <c r="H7" s="6" t="n">
        <f aca="false">IF(F7&lt;0,F7*B7,0)</f>
        <v>0</v>
      </c>
      <c r="I7" s="6" t="n">
        <v>42529</v>
      </c>
      <c r="J7" s="6" t="n">
        <v>20148</v>
      </c>
      <c r="K7" s="7" t="n">
        <f aca="false">J7*10/I7</f>
        <v>4.73747325354464</v>
      </c>
      <c r="L7" s="7" t="n">
        <f aca="false">D7</f>
        <v>8.52523643603783</v>
      </c>
      <c r="M7" s="5" t="n">
        <v>20.1</v>
      </c>
      <c r="N7" s="5" t="n">
        <v>0.519969902889793</v>
      </c>
      <c r="O7" s="5" t="n">
        <v>0</v>
      </c>
      <c r="P7" s="8" t="n">
        <f aca="false">L7-(K7/(1-M7/100)+N7+O7)</f>
        <v>2.07601339980055</v>
      </c>
      <c r="Q7" s="9" t="n">
        <f aca="false">L7-(K7*(1+M7/100)+N7)</f>
        <v>2.31556115564092</v>
      </c>
      <c r="R7" s="9" t="n">
        <f aca="false">K7/(100-M7)/0.01</f>
        <v>5.92925313334748</v>
      </c>
      <c r="S7" s="8" t="n">
        <v>0.7</v>
      </c>
    </row>
    <row r="8" customFormat="false" ht="13.8" hidden="false" customHeight="false" outlineLevel="0" collapsed="false">
      <c r="A8" s="5" t="s">
        <v>32</v>
      </c>
      <c r="B8" s="5" t="n">
        <v>416.35</v>
      </c>
      <c r="C8" s="5" t="n">
        <v>29638</v>
      </c>
      <c r="D8" s="6" t="n">
        <f aca="false">C8/B8/10</f>
        <v>7.11853008286298</v>
      </c>
      <c r="E8" s="5" t="n">
        <v>7.82</v>
      </c>
      <c r="F8" s="6" t="n">
        <f aca="false">D8-E8</f>
        <v>-0.701469917137025</v>
      </c>
      <c r="G8" s="6" t="n">
        <f aca="false">IF(F8&gt;0,F8*B8,0)</f>
        <v>0</v>
      </c>
      <c r="H8" s="6" t="n">
        <f aca="false">IF(F8&lt;0,F8*B8,0)</f>
        <v>-292.057000000001</v>
      </c>
      <c r="I8" s="6" t="n">
        <v>42529</v>
      </c>
      <c r="J8" s="6" t="n">
        <v>20148</v>
      </c>
      <c r="K8" s="7" t="n">
        <f aca="false">J8*10/I8</f>
        <v>4.73747325354464</v>
      </c>
      <c r="L8" s="7" t="n">
        <f aca="false">D8</f>
        <v>7.11853008286298</v>
      </c>
      <c r="M8" s="5" t="n">
        <v>20.1</v>
      </c>
      <c r="N8" s="5" t="n">
        <v>0.519969902889793</v>
      </c>
      <c r="O8" s="5" t="n">
        <v>0</v>
      </c>
      <c r="P8" s="8" t="n">
        <f aca="false">L8-(K8/(1-M8/100)+N8+O8)</f>
        <v>0.669307046625697</v>
      </c>
      <c r="Q8" s="9" t="n">
        <f aca="false">L8-(K8*(1+M8/100)+N8)</f>
        <v>0.908854802466069</v>
      </c>
      <c r="R8" s="9" t="n">
        <f aca="false">K8/(100-M8)/0.01</f>
        <v>5.92925313334748</v>
      </c>
      <c r="S8" s="8" t="n">
        <v>0.7</v>
      </c>
    </row>
    <row r="9" customFormat="false" ht="13.8" hidden="false" customHeight="false" outlineLevel="0" collapsed="false">
      <c r="A9" s="5" t="s">
        <v>33</v>
      </c>
      <c r="B9" s="5" t="n">
        <v>1205.04</v>
      </c>
      <c r="C9" s="5" t="n">
        <v>101366</v>
      </c>
      <c r="D9" s="6" t="n">
        <f aca="false">C9/B9/10</f>
        <v>8.41183695147049</v>
      </c>
      <c r="E9" s="5" t="n">
        <v>7.82</v>
      </c>
      <c r="F9" s="6" t="n">
        <f aca="false">D9-E9</f>
        <v>0.591836951470491</v>
      </c>
      <c r="G9" s="6" t="n">
        <f aca="false">IF(F9&gt;0,F9*B9,0)</f>
        <v>713.1872</v>
      </c>
      <c r="H9" s="6" t="n">
        <f aca="false">IF(F9&lt;0,F9*B9,0)</f>
        <v>0</v>
      </c>
      <c r="I9" s="6" t="n">
        <v>42529</v>
      </c>
      <c r="J9" s="6" t="n">
        <v>20148</v>
      </c>
      <c r="K9" s="7" t="n">
        <f aca="false">J9*10/I9</f>
        <v>4.73747325354464</v>
      </c>
      <c r="L9" s="7" t="n">
        <f aca="false">D9</f>
        <v>8.41183695147049</v>
      </c>
      <c r="M9" s="5" t="n">
        <v>3</v>
      </c>
      <c r="N9" s="5" t="n">
        <v>0.519969902889793</v>
      </c>
      <c r="O9" s="5" t="n">
        <v>0</v>
      </c>
      <c r="P9" s="8" t="n">
        <f aca="false">L9-(K9/(1-M9/100)+N9+O9)</f>
        <v>3.00787400368932</v>
      </c>
      <c r="Q9" s="9" t="n">
        <f aca="false">L9-(K9*(1+M9/100)+N9)</f>
        <v>3.01226959742972</v>
      </c>
      <c r="R9" s="9" t="n">
        <f aca="false">K9/(100-M9)/0.01</f>
        <v>4.88399304489138</v>
      </c>
      <c r="S9" s="8" t="n">
        <v>0.7</v>
      </c>
    </row>
    <row r="10" customFormat="false" ht="13.8" hidden="false" customHeight="false" outlineLevel="0" collapsed="false">
      <c r="A10" s="12"/>
      <c r="F10" s="0" t="s">
        <v>25</v>
      </c>
      <c r="G10" s="0" t="n">
        <f aca="false">SUM(G2:G9)</f>
        <v>19109.73</v>
      </c>
      <c r="H10" s="13" t="n">
        <f aca="false">SUM(H2:H9)</f>
        <v>-19068.9742</v>
      </c>
      <c r="I10" s="13"/>
      <c r="J10" s="13"/>
    </row>
    <row r="11" customFormat="false" ht="13.8" hidden="false" customHeight="false" outlineLevel="0" collapsed="false">
      <c r="A11" s="12"/>
      <c r="B11" s="0" t="n">
        <v>221138</v>
      </c>
    </row>
    <row r="13" customFormat="false" ht="13.8" hidden="false" customHeight="false" outlineLevel="0" collapsed="false">
      <c r="O13" s="0" t="s">
        <v>34</v>
      </c>
      <c r="P13" s="0" t="s">
        <v>35</v>
      </c>
      <c r="Q13" s="0" t="s">
        <v>36</v>
      </c>
      <c r="R13" s="0" t="s">
        <v>37</v>
      </c>
      <c r="S13" s="0" t="s">
        <v>38</v>
      </c>
      <c r="T13" s="0" t="s">
        <v>39</v>
      </c>
      <c r="U13" s="0" t="s">
        <v>40</v>
      </c>
    </row>
    <row r="14" customFormat="false" ht="13.8" hidden="false" customHeight="false" outlineLevel="0" collapsed="false">
      <c r="N14" s="0" t="s">
        <v>17</v>
      </c>
      <c r="O14" s="13" t="n">
        <v>-1.16918524846555</v>
      </c>
      <c r="P14" s="13" t="n">
        <v>-1.16281222823961</v>
      </c>
      <c r="Q14" s="13" t="n">
        <v>-1.02678611049154</v>
      </c>
      <c r="R14" s="13" t="n">
        <v>-0.933481270358306</v>
      </c>
      <c r="S14" s="13" t="n">
        <v>-0.289338015845692</v>
      </c>
      <c r="T14" s="13" t="n">
        <v>-0.716508482106461</v>
      </c>
      <c r="U14" s="13" t="n">
        <v>-1.08697043994465</v>
      </c>
    </row>
    <row r="15" customFormat="false" ht="13.8" hidden="false" customHeight="false" outlineLevel="0" collapsed="false">
      <c r="N15" s="0" t="s">
        <v>18</v>
      </c>
      <c r="O15" s="13" t="n">
        <v>1.45956924891215</v>
      </c>
      <c r="P15" s="13" t="n">
        <v>1.5513315001646</v>
      </c>
      <c r="Q15" s="13" t="n">
        <v>1.5531222874649</v>
      </c>
      <c r="R15" s="13" t="n">
        <v>1.61286619639944</v>
      </c>
      <c r="S15" s="13" t="n">
        <v>1.15981682357461</v>
      </c>
      <c r="T15" s="13" t="n">
        <v>0.5</v>
      </c>
      <c r="U15" s="13" t="n">
        <v>0.7</v>
      </c>
    </row>
    <row r="16" customFormat="false" ht="13.8" hidden="false" customHeight="false" outlineLevel="0" collapsed="false">
      <c r="J16" s="0" t="n">
        <f aca="false">E2*0.78</f>
        <v>6.0996</v>
      </c>
      <c r="N16" s="0" t="s">
        <v>19</v>
      </c>
      <c r="O16" s="13" t="n">
        <v>-3.04872732213474</v>
      </c>
      <c r="P16" s="13" t="n">
        <v>-2.90325261456237</v>
      </c>
      <c r="Q16" s="13" t="n">
        <v>-3.00813582636234</v>
      </c>
      <c r="R16" s="13" t="n">
        <v>-3.03034250875455</v>
      </c>
      <c r="S16" s="13" t="n">
        <v>-2.66667823019064</v>
      </c>
      <c r="T16" s="13" t="n">
        <v>-3.03390163472946</v>
      </c>
      <c r="U16" s="13" t="n">
        <v>-4.29380465016522</v>
      </c>
    </row>
    <row r="17" customFormat="false" ht="13.8" hidden="false" customHeight="false" outlineLevel="0" collapsed="false">
      <c r="N17" s="0" t="s">
        <v>30</v>
      </c>
      <c r="O17" s="13" t="n">
        <v>-0.747660101573144</v>
      </c>
      <c r="P17" s="13" t="n">
        <v>-0.614755716121524</v>
      </c>
      <c r="Q17" s="13" t="n">
        <v>-0.482054502149773</v>
      </c>
      <c r="R17" s="13" t="n">
        <v>-0.50656096941552</v>
      </c>
      <c r="S17" s="13" t="n">
        <v>-0.18493107104984</v>
      </c>
      <c r="T17" s="13" t="n">
        <v>-0.1</v>
      </c>
      <c r="U17" s="13" t="n">
        <v>-0.316713790344091</v>
      </c>
    </row>
    <row r="18" customFormat="false" ht="13.8" hidden="false" customHeight="false" outlineLevel="0" collapsed="false">
      <c r="N18" s="0" t="s">
        <v>21</v>
      </c>
      <c r="O18" s="13" t="n">
        <v>1.38547955144002</v>
      </c>
      <c r="P18" s="13" t="n">
        <v>0.948307433411207</v>
      </c>
      <c r="Q18" s="13" t="n">
        <v>0.729396374011398</v>
      </c>
      <c r="R18" s="13" t="n">
        <v>0.957680853162024</v>
      </c>
      <c r="S18" s="13" t="n">
        <v>0.39832556646844</v>
      </c>
      <c r="T18" s="13" t="n">
        <v>0.2</v>
      </c>
      <c r="U18" s="13" t="n">
        <v>3.18141234780494</v>
      </c>
    </row>
    <row r="19" customFormat="false" ht="13.8" hidden="false" customHeight="false" outlineLevel="0" collapsed="false">
      <c r="N19" s="0" t="s">
        <v>31</v>
      </c>
      <c r="O19" s="13" t="n">
        <v>-1.7</v>
      </c>
      <c r="P19" s="13" t="n">
        <v>-1.9</v>
      </c>
      <c r="Q19" s="13" t="n">
        <v>-3.85911077476114</v>
      </c>
      <c r="R19" s="13" t="n">
        <v>-3.67290780141844</v>
      </c>
      <c r="S19" s="13" t="n">
        <v>-2</v>
      </c>
      <c r="T19" s="13" t="n">
        <v>-1.97</v>
      </c>
      <c r="U19" s="13" t="n">
        <v>-3.4467826033045</v>
      </c>
    </row>
    <row r="20" customFormat="false" ht="13.8" hidden="false" customHeight="false" outlineLevel="0" collapsed="false">
      <c r="N20" s="0" t="s">
        <v>41</v>
      </c>
      <c r="O20" s="13" t="n">
        <v>-0.701469917137025</v>
      </c>
      <c r="P20" s="13" t="n">
        <v>-0.517466483327604</v>
      </c>
      <c r="Q20" s="13" t="n">
        <v>-0.222477907783172</v>
      </c>
      <c r="R20" s="13" t="n">
        <v>-0.336234775250648</v>
      </c>
      <c r="S20" s="13" t="n">
        <v>-0.180088490899966</v>
      </c>
      <c r="T20" s="13" t="n">
        <v>0.0990579237254954</v>
      </c>
      <c r="U20" s="13" t="n">
        <v>0.369057923725496</v>
      </c>
    </row>
    <row r="21" customFormat="false" ht="13.8" hidden="false" customHeight="false" outlineLevel="0" collapsed="false">
      <c r="F21" s="0" t="n">
        <f aca="false">K2/E2</f>
        <v>0.605814994059417</v>
      </c>
      <c r="N21" s="0" t="s">
        <v>33</v>
      </c>
      <c r="O21" s="13" t="n">
        <v>0.591836951470491</v>
      </c>
      <c r="P21" s="13" t="n">
        <v>0.847355893724947</v>
      </c>
      <c r="Q21" s="13" t="n">
        <v>1.11861356277997</v>
      </c>
      <c r="R21" s="13" t="n">
        <v>1.10384787309433</v>
      </c>
      <c r="S21" s="13" t="n">
        <v>1.02070149338054</v>
      </c>
      <c r="T21" s="13" t="n">
        <v>1.27048436577047</v>
      </c>
      <c r="U21" s="13" t="n">
        <v>1.54048436577047</v>
      </c>
    </row>
    <row r="28" customFormat="false" ht="13.8" hidden="false" customHeight="false" outlineLevel="0" collapsed="false">
      <c r="K28" s="14" t="s">
        <v>42</v>
      </c>
    </row>
    <row r="29" customFormat="false" ht="13.8" hidden="false" customHeight="false" outlineLevel="0" collapsed="false">
      <c r="K29" s="0" t="s">
        <v>43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6" activeCellId="0" sqref="R16"/>
    </sheetView>
  </sheetViews>
  <sheetFormatPr defaultColWidth="9.01171875" defaultRowHeight="13.8" zeroHeight="false" outlineLevelRow="0" outlineLevelCol="0"/>
  <cols>
    <col collapsed="false" customWidth="true" hidden="false" outlineLevel="0" max="1" min="1" style="0" width="26.96"/>
    <col collapsed="false" customWidth="true" hidden="false" outlineLevel="0" max="5" min="2" style="0" width="12.63"/>
    <col collapsed="false" customWidth="true" hidden="false" outlineLevel="0" max="6" min="6" style="0" width="11.5"/>
  </cols>
  <sheetData>
    <row r="1" customFormat="false" ht="13.8" hidden="false" customHeight="false" outlineLevel="0" collapsed="false">
      <c r="A1" s="2"/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</row>
    <row r="2" customFormat="false" ht="13.8" hidden="false" customHeight="false" outlineLevel="0" collapsed="false">
      <c r="A2" s="5" t="s">
        <v>44</v>
      </c>
      <c r="B2" s="15" t="n">
        <f aca="false">SUM(A2:xev2)</f>
        <v>19109.73</v>
      </c>
      <c r="C2" s="15" t="n">
        <f aca="false">SUM(B2:xew2)</f>
        <v>15430.3737</v>
      </c>
      <c r="D2" s="15" t="n">
        <f aca="false">SUM(C2:xex2)</f>
        <v>12927.9886</v>
      </c>
      <c r="E2" s="15" t="n">
        <f aca="false">SUM(D2:xey2)</f>
        <v>13955.3598</v>
      </c>
      <c r="F2" s="15" t="n">
        <f aca="false">SUM(E2:xez2)</f>
        <v>8003.913</v>
      </c>
    </row>
    <row r="3" customFormat="false" ht="13.8" hidden="false" customHeight="false" outlineLevel="0" collapsed="false">
      <c r="A3" s="5" t="s">
        <v>45</v>
      </c>
      <c r="B3" s="15" t="n">
        <f aca="false">SUM(A3:xev3)</f>
        <v>-19068.9742</v>
      </c>
      <c r="C3" s="15" t="n">
        <f aca="false">SUM(B3:xew3)</f>
        <v>-17515.2382</v>
      </c>
      <c r="D3" s="15" t="n">
        <f aca="false">SUM(C3:xex3)</f>
        <v>-16190.5522</v>
      </c>
      <c r="E3" s="15" t="n">
        <f aca="false">SUM(D3:xey3)</f>
        <v>-15339.0288</v>
      </c>
      <c r="F3" s="15" t="n">
        <f aca="false">SUM(E3:xez3)</f>
        <v>-6817.1137</v>
      </c>
    </row>
    <row r="4" customFormat="false" ht="13.8" hidden="false" customHeight="false" outlineLevel="0" collapsed="false">
      <c r="A4" s="5" t="s">
        <v>46</v>
      </c>
      <c r="B4" s="16" t="n">
        <f aca="false">SUM(B2:B3)</f>
        <v>0</v>
      </c>
      <c r="C4" s="16" t="n">
        <f aca="false">SUM(C2:C3)</f>
        <v>0</v>
      </c>
      <c r="D4" s="16" t="n">
        <f aca="false">SUM(D2:D3)</f>
        <v>0</v>
      </c>
      <c r="E4" s="16" t="n">
        <f aca="false">SUM(E2:E3)</f>
        <v>0</v>
      </c>
      <c r="F4" s="16" t="n">
        <f aca="false">SUM(F2:F3)</f>
        <v>0</v>
      </c>
    </row>
    <row r="7" customFormat="false" ht="13.8" hidden="false" customHeight="false" outlineLevel="0" collapsed="false">
      <c r="A7" s="2"/>
      <c r="B7" s="2" t="s">
        <v>34</v>
      </c>
      <c r="C7" s="2" t="s">
        <v>35</v>
      </c>
      <c r="D7" s="2" t="s">
        <v>36</v>
      </c>
      <c r="E7" s="2" t="s">
        <v>37</v>
      </c>
      <c r="F7" s="2" t="s">
        <v>38</v>
      </c>
    </row>
    <row r="8" customFormat="false" ht="13.8" hidden="false" customHeight="false" outlineLevel="0" collapsed="false">
      <c r="A8" s="5" t="s">
        <v>44</v>
      </c>
      <c r="B8" s="5" t="n">
        <v>19109.73</v>
      </c>
      <c r="C8" s="5" t="n">
        <v>15430.3737</v>
      </c>
      <c r="D8" s="5" t="n">
        <v>12927.9886</v>
      </c>
      <c r="E8" s="5" t="n">
        <v>13955.3598</v>
      </c>
      <c r="F8" s="5" t="n">
        <v>8003.913</v>
      </c>
    </row>
    <row r="9" customFormat="false" ht="13.8" hidden="false" customHeight="false" outlineLevel="0" collapsed="false">
      <c r="A9" s="5" t="s">
        <v>45</v>
      </c>
      <c r="B9" s="5" t="n">
        <v>-19068.9742</v>
      </c>
      <c r="C9" s="5" t="n">
        <v>-17515.2382</v>
      </c>
      <c r="D9" s="5" t="n">
        <v>-16190.5522</v>
      </c>
      <c r="E9" s="5" t="n">
        <v>-15339.0288</v>
      </c>
      <c r="F9" s="5" t="n">
        <v>-6817.1137</v>
      </c>
    </row>
    <row r="10" customFormat="false" ht="13.8" hidden="false" customHeight="false" outlineLevel="0" collapsed="false">
      <c r="A10" s="5" t="s">
        <v>47</v>
      </c>
      <c r="B10" s="5" t="n">
        <f aca="false">B8+B9</f>
        <v>40.755799999999</v>
      </c>
      <c r="C10" s="5" t="n">
        <f aca="false">C8+C9</f>
        <v>-2084.8645</v>
      </c>
      <c r="D10" s="5" t="n">
        <f aca="false">D8+D9</f>
        <v>-3262.5636</v>
      </c>
      <c r="E10" s="5" t="n">
        <f aca="false">E8+E9</f>
        <v>-1383.669</v>
      </c>
      <c r="F10" s="5" t="n">
        <f aca="false">F8+F9</f>
        <v>1186.7993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4" activeCellId="0" sqref="S4"/>
    </sheetView>
  </sheetViews>
  <sheetFormatPr defaultColWidth="9.01171875" defaultRowHeight="13.8" zeroHeight="false" outlineLevelRow="0" outlineLevelCol="0"/>
  <cols>
    <col collapsed="false" customWidth="true" hidden="false" outlineLevel="0" max="1" min="1" style="0" width="21.87"/>
    <col collapsed="false" customWidth="true" hidden="false" outlineLevel="0" max="2" min="2" style="0" width="12.63"/>
    <col collapsed="false" customWidth="true" hidden="false" outlineLevel="0" max="5" min="5" style="0" width="12.63"/>
    <col collapsed="false" customWidth="true" hidden="false" outlineLevel="0" max="16" min="7" style="0" width="12.63"/>
  </cols>
  <sheetData>
    <row r="1" customFormat="false" ht="13.8" hidden="false" customHeight="false" outlineLevel="0" collapsed="false">
      <c r="A1" s="17"/>
      <c r="B1" s="18" t="s">
        <v>40</v>
      </c>
      <c r="C1" s="18"/>
      <c r="D1" s="18"/>
      <c r="E1" s="18" t="s">
        <v>39</v>
      </c>
      <c r="F1" s="18"/>
      <c r="G1" s="18" t="s">
        <v>38</v>
      </c>
      <c r="H1" s="18"/>
      <c r="I1" s="18" t="s">
        <v>37</v>
      </c>
      <c r="J1" s="18"/>
      <c r="K1" s="18" t="s">
        <v>36</v>
      </c>
      <c r="L1" s="18"/>
      <c r="M1" s="18" t="s">
        <v>35</v>
      </c>
      <c r="N1" s="18"/>
      <c r="O1" s="18" t="s">
        <v>34</v>
      </c>
      <c r="P1" s="18"/>
    </row>
    <row r="2" s="12" customFormat="true" ht="41.45" hidden="false" customHeight="false" outlineLevel="0" collapsed="false">
      <c r="A2" s="1" t="s">
        <v>48</v>
      </c>
      <c r="B2" s="19" t="s">
        <v>14</v>
      </c>
      <c r="C2" s="19" t="s">
        <v>15</v>
      </c>
      <c r="D2" s="19" t="s">
        <v>49</v>
      </c>
      <c r="E2" s="19" t="s">
        <v>14</v>
      </c>
      <c r="F2" s="19" t="s">
        <v>15</v>
      </c>
      <c r="G2" s="19" t="s">
        <v>14</v>
      </c>
      <c r="H2" s="19" t="s">
        <v>15</v>
      </c>
      <c r="I2" s="19" t="s">
        <v>14</v>
      </c>
      <c r="J2" s="19" t="s">
        <v>15</v>
      </c>
      <c r="K2" s="19" t="s">
        <v>14</v>
      </c>
      <c r="L2" s="19" t="s">
        <v>15</v>
      </c>
      <c r="M2" s="19" t="s">
        <v>14</v>
      </c>
      <c r="N2" s="19" t="s">
        <v>15</v>
      </c>
      <c r="O2" s="19" t="s">
        <v>14</v>
      </c>
      <c r="P2" s="19" t="s">
        <v>28</v>
      </c>
    </row>
    <row r="3" customFormat="false" ht="13.8" hidden="false" customHeight="false" outlineLevel="0" collapsed="false">
      <c r="A3" s="2" t="s">
        <v>17</v>
      </c>
      <c r="B3" s="5"/>
      <c r="C3" s="5"/>
      <c r="D3" s="5"/>
      <c r="E3" s="5"/>
      <c r="F3" s="5"/>
      <c r="G3" s="5"/>
      <c r="H3" s="5" t="n">
        <v>0.230986703757404</v>
      </c>
      <c r="I3" s="5"/>
      <c r="J3" s="5" t="n">
        <v>0.0368434492447847</v>
      </c>
      <c r="K3" s="5"/>
      <c r="L3" s="5" t="n">
        <v>0.223538609111555</v>
      </c>
      <c r="M3" s="5"/>
      <c r="N3" s="5" t="n">
        <v>0.30947589685258</v>
      </c>
      <c r="O3" s="5" t="n">
        <v>0.201591715297172</v>
      </c>
      <c r="P3" s="5" t="n">
        <v>0.441139471137545</v>
      </c>
    </row>
    <row r="4" customFormat="false" ht="13.8" hidden="false" customHeight="false" outlineLevel="0" collapsed="false">
      <c r="A4" s="2" t="s">
        <v>18</v>
      </c>
      <c r="B4" s="5"/>
      <c r="C4" s="5"/>
      <c r="D4" s="5"/>
      <c r="E4" s="5"/>
      <c r="F4" s="5"/>
      <c r="G4" s="5" t="n">
        <v>1.04059378733733</v>
      </c>
      <c r="H4" s="5" t="n">
        <v>1.6801415431777</v>
      </c>
      <c r="I4" s="5" t="n">
        <v>2.34364316016216</v>
      </c>
      <c r="J4" s="5" t="n">
        <v>2.58319091600254</v>
      </c>
      <c r="K4" s="5" t="n">
        <v>2.56389925122762</v>
      </c>
      <c r="L4" s="5" t="n">
        <v>2.803447007068</v>
      </c>
      <c r="M4" s="5" t="n">
        <v>2.21088109842385</v>
      </c>
      <c r="N4" s="5" t="n">
        <v>3.02361962525679</v>
      </c>
      <c r="O4" s="5" t="n">
        <v>2.83034621267487</v>
      </c>
      <c r="P4" s="5" t="n">
        <v>3.06989396851524</v>
      </c>
    </row>
    <row r="5" customFormat="false" ht="13.8" hidden="false" customHeight="false" outlineLevel="0" collapsed="false">
      <c r="A5" s="2" t="s">
        <v>19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customFormat="false" ht="13.8" hidden="false" customHeight="false" outlineLevel="0" collapsed="false">
      <c r="A6" s="2" t="s">
        <v>30</v>
      </c>
      <c r="B6" s="5"/>
      <c r="C6" s="5" t="n">
        <v>0.113610929259004</v>
      </c>
      <c r="D6" s="5"/>
      <c r="E6" s="5" t="n">
        <v>1.02594367488569</v>
      </c>
      <c r="F6" s="5" t="n">
        <v>1.66549143072606</v>
      </c>
      <c r="G6" s="5" t="n">
        <v>0.095845892712882</v>
      </c>
      <c r="H6" s="5" t="n">
        <v>0.335393648553254</v>
      </c>
      <c r="I6" s="5" t="n">
        <v>0.224215994347202</v>
      </c>
      <c r="J6" s="5" t="n">
        <v>0.463763750187574</v>
      </c>
      <c r="K6" s="5" t="n">
        <v>0.528722461612952</v>
      </c>
      <c r="L6" s="5" t="n">
        <v>0.768270217453325</v>
      </c>
      <c r="M6" s="5" t="n">
        <v>0.571133443887887</v>
      </c>
      <c r="N6" s="5" t="n">
        <v>1.13011218143607</v>
      </c>
      <c r="O6" s="5" t="n">
        <v>0.623116862189582</v>
      </c>
      <c r="P6" s="5" t="n">
        <v>0.862664618029955</v>
      </c>
    </row>
    <row r="7" customFormat="false" ht="13.8" hidden="false" customHeight="false" outlineLevel="0" collapsed="false">
      <c r="A7" s="2" t="s">
        <v>21</v>
      </c>
      <c r="B7" s="5" t="n">
        <v>3.07218931156766</v>
      </c>
      <c r="C7" s="5" t="n">
        <v>3.61173706740804</v>
      </c>
      <c r="D7" s="5"/>
      <c r="E7" s="5"/>
      <c r="F7" s="5" t="n">
        <v>0.128418247146015</v>
      </c>
      <c r="G7" s="5" t="n">
        <v>0.279102530231162</v>
      </c>
      <c r="H7" s="5" t="n">
        <v>0.918650286071535</v>
      </c>
      <c r="I7" s="5" t="n">
        <v>1.68845781692474</v>
      </c>
      <c r="J7" s="5" t="n">
        <v>1.92800557276512</v>
      </c>
      <c r="K7" s="5" t="n">
        <v>1.74017333777412</v>
      </c>
      <c r="L7" s="5" t="n">
        <v>1.97972109361449</v>
      </c>
      <c r="M7" s="5" t="n">
        <v>2.7983662659233</v>
      </c>
      <c r="N7" s="5" t="n">
        <v>3.30453934324883</v>
      </c>
      <c r="O7" s="5" t="n">
        <v>2.75625651520274</v>
      </c>
      <c r="P7" s="5" t="n">
        <v>2.99580427104311</v>
      </c>
    </row>
    <row r="8" customFormat="false" ht="13.8" hidden="false" customHeight="false" outlineLevel="0" collapsed="false">
      <c r="A8" s="2" t="s">
        <v>31</v>
      </c>
      <c r="B8" s="5"/>
      <c r="C8" s="5"/>
      <c r="D8" s="5"/>
      <c r="E8" s="5" t="n">
        <v>1.14854502848884</v>
      </c>
      <c r="F8" s="5" t="n">
        <v>1.78809278432921</v>
      </c>
      <c r="G8" s="5" t="n">
        <v>0.354736118187662</v>
      </c>
      <c r="H8" s="5" t="n">
        <v>0.994283874028034</v>
      </c>
      <c r="I8" s="5"/>
      <c r="J8" s="5"/>
      <c r="K8" s="5"/>
      <c r="L8" s="5"/>
      <c r="M8" s="5" t="n">
        <v>1.8074988720482</v>
      </c>
      <c r="N8" s="5" t="n">
        <v>2.539728624753</v>
      </c>
      <c r="O8" s="5" t="n">
        <v>2.07601339980055</v>
      </c>
      <c r="P8" s="5" t="n">
        <v>2.31556115564092</v>
      </c>
    </row>
    <row r="9" customFormat="false" ht="13.8" hidden="false" customHeight="false" outlineLevel="0" collapsed="false">
      <c r="A9" s="2" t="s">
        <v>41</v>
      </c>
      <c r="B9" s="5" t="n">
        <v>0.09834887488222</v>
      </c>
      <c r="C9" s="5" t="n">
        <v>0.799382643328594</v>
      </c>
      <c r="D9" s="5"/>
      <c r="E9" s="5" t="n">
        <v>0.159834887488222</v>
      </c>
      <c r="F9" s="5" t="n">
        <v>0.799382643328594</v>
      </c>
      <c r="G9" s="5" t="n">
        <v>0.060688472862752</v>
      </c>
      <c r="H9" s="5" t="n">
        <v>0.340236228703125</v>
      </c>
      <c r="I9" s="5" t="n">
        <v>0.394542188512072</v>
      </c>
      <c r="J9" s="5" t="n">
        <v>0.634089944352445</v>
      </c>
      <c r="K9" s="5" t="n">
        <v>0.788299055979552</v>
      </c>
      <c r="L9" s="5" t="n">
        <v>1.02784681181992</v>
      </c>
      <c r="M9" s="5" t="n">
        <v>0.142083114931647</v>
      </c>
      <c r="N9" s="5" t="n">
        <v>0.95482164176459</v>
      </c>
      <c r="O9" s="5" t="n">
        <v>0.669307046625692</v>
      </c>
      <c r="P9" s="5" t="n">
        <v>0.908854802466064</v>
      </c>
    </row>
    <row r="10" customFormat="false" ht="13.8" hidden="false" customHeight="false" outlineLevel="0" collapsed="false">
      <c r="A10" s="2" t="s">
        <v>33</v>
      </c>
      <c r="B10" s="5" t="n">
        <v>1.03126132953319</v>
      </c>
      <c r="C10" s="5" t="n">
        <v>1.97080908537356</v>
      </c>
      <c r="D10" s="5" t="n">
        <v>2.9</v>
      </c>
      <c r="E10" s="5" t="n">
        <v>1.33126132953319</v>
      </c>
      <c r="F10" s="5" t="n">
        <v>1.97080908537356</v>
      </c>
      <c r="G10" s="5" t="n">
        <v>0.90147845714326</v>
      </c>
      <c r="H10" s="5" t="n">
        <v>1.54102621298363</v>
      </c>
      <c r="I10" s="5" t="n">
        <v>1.83462483685705</v>
      </c>
      <c r="J10" s="5" t="n">
        <v>2.07417259269743</v>
      </c>
      <c r="K10" s="5" t="n">
        <v>2.12939052654269</v>
      </c>
      <c r="L10" s="5" t="n">
        <v>2.36893828238306</v>
      </c>
      <c r="M10" s="5" t="n">
        <v>2.69741472623704</v>
      </c>
      <c r="N10" s="5" t="n">
        <v>3.20358780356257</v>
      </c>
      <c r="O10" s="5" t="n">
        <v>3.00787400368931</v>
      </c>
      <c r="P10" s="5" t="n">
        <v>3.01226959742972</v>
      </c>
    </row>
    <row r="11" customFormat="false" ht="13.8" hidden="false" customHeight="false" outlineLevel="0" collapsed="false">
      <c r="B11" s="0" t="n">
        <v>0.7</v>
      </c>
      <c r="E11" s="0" t="n">
        <v>0.4</v>
      </c>
      <c r="G11" s="0" t="n">
        <v>0.4</v>
      </c>
      <c r="I11" s="0" t="n">
        <v>0.4</v>
      </c>
      <c r="J11" s="0" t="n">
        <v>0.4</v>
      </c>
      <c r="K11" s="0" t="n">
        <v>0.2</v>
      </c>
      <c r="L11" s="0" t="n">
        <v>0.2</v>
      </c>
      <c r="M11" s="0" t="n">
        <v>0.5</v>
      </c>
      <c r="N11" s="0" t="n">
        <v>0.5</v>
      </c>
      <c r="O11" s="0" t="n">
        <v>0</v>
      </c>
      <c r="P11" s="0" t="n">
        <v>0</v>
      </c>
    </row>
  </sheetData>
  <mergeCells count="7">
    <mergeCell ref="B1:D1"/>
    <mergeCell ref="E1:F1"/>
    <mergeCell ref="G1:H1"/>
    <mergeCell ref="I1:J1"/>
    <mergeCell ref="K1:L1"/>
    <mergeCell ref="M1:N1"/>
    <mergeCell ref="O1:P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2" activeCellId="0" sqref="K42"/>
    </sheetView>
  </sheetViews>
  <sheetFormatPr defaultColWidth="9.01171875" defaultRowHeight="13.8" zeroHeight="false" outlineLevelRow="0" outlineLevelCol="0"/>
  <sheetData>
    <row r="1" customFormat="false" ht="13.8" hidden="false" customHeight="false" outlineLevel="0" collapsed="false">
      <c r="A1" s="2" t="s">
        <v>50</v>
      </c>
      <c r="B1" s="5" t="s">
        <v>51</v>
      </c>
      <c r="C1" s="5" t="s">
        <v>52</v>
      </c>
      <c r="D1" s="5" t="s">
        <v>53</v>
      </c>
    </row>
    <row r="2" customFormat="false" ht="13.8" hidden="false" customHeight="false" outlineLevel="0" collapsed="false">
      <c r="A2" s="2" t="s">
        <v>48</v>
      </c>
      <c r="B2" s="5" t="n">
        <v>2.9</v>
      </c>
      <c r="C2" s="5" t="n">
        <v>3.6</v>
      </c>
      <c r="D2" s="5" t="n">
        <v>3.54</v>
      </c>
    </row>
    <row r="3" customFormat="false" ht="13.8" hidden="false" customHeight="false" outlineLevel="0" collapsed="false">
      <c r="A3" s="2" t="s">
        <v>54</v>
      </c>
      <c r="B3" s="5" t="n">
        <v>1.86</v>
      </c>
      <c r="C3" s="5" t="n">
        <v>3.57</v>
      </c>
      <c r="D3" s="5" t="n">
        <v>3.56</v>
      </c>
    </row>
    <row r="4" customFormat="false" ht="13.8" hidden="false" customHeight="false" outlineLevel="0" collapsed="false">
      <c r="A4" s="2" t="s">
        <v>55</v>
      </c>
      <c r="B4" s="5" t="n">
        <v>3.54</v>
      </c>
      <c r="C4" s="5" t="n">
        <v>2.28</v>
      </c>
      <c r="D4" s="5" t="n">
        <v>2.21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1171875" defaultRowHeight="13.8" zeroHeight="false" outlineLevelRow="0" outlineLevelCol="0"/>
  <sheetData>
    <row r="1" customFormat="false" ht="27.65" hidden="false" customHeight="false" outlineLevel="0" collapsed="false">
      <c r="A1" s="19" t="s">
        <v>16</v>
      </c>
      <c r="B1" s="19" t="s">
        <v>53</v>
      </c>
      <c r="C1" s="19" t="s">
        <v>52</v>
      </c>
    </row>
    <row r="2" customFormat="false" ht="13.8" hidden="false" customHeight="false" outlineLevel="0" collapsed="false">
      <c r="A2" s="20" t="n">
        <v>1.86708860759494</v>
      </c>
      <c r="B2" s="20" t="n">
        <v>3.56691139240506</v>
      </c>
      <c r="C2" s="20" t="n">
        <v>3.57196</v>
      </c>
    </row>
    <row r="3" customFormat="false" ht="13.8" hidden="false" customHeight="false" outlineLevel="0" collapsed="false">
      <c r="A3" s="20" t="n">
        <v>1.92391304347826</v>
      </c>
      <c r="B3" s="20" t="n">
        <v>2.55608695652174</v>
      </c>
      <c r="C3" s="20" t="n">
        <v>2.5684</v>
      </c>
    </row>
    <row r="4" customFormat="false" ht="13.8" hidden="false" customHeight="false" outlineLevel="0" collapsed="false">
      <c r="A4" s="20" t="n">
        <v>1.84375</v>
      </c>
      <c r="B4" s="20" t="n">
        <v>1.68225</v>
      </c>
      <c r="C4" s="20" t="n">
        <v>1.6852</v>
      </c>
    </row>
    <row r="5" customFormat="false" ht="13.8" hidden="false" customHeight="false" outlineLevel="0" collapsed="false">
      <c r="A5" s="20" t="n">
        <v>3.08333333333333</v>
      </c>
      <c r="B5" s="20" t="n">
        <v>0.751666666666666</v>
      </c>
      <c r="C5" s="20" t="n">
        <v>0.7566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2021-10-24T18:29:00Z</dcterms:created>
  <dc:creator>shree24</dc:creator>
  <dc:description/>
  <dc:language>en-IN</dc:language>
  <cp:lastModifiedBy>shree24</cp:lastModifiedBy>
  <dcterms:modified xsi:type="dcterms:W3CDTF">2021-10-26T20:22:25Z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