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 Revised\"/>
    </mc:Choice>
  </mc:AlternateContent>
  <xr:revisionPtr revIDLastSave="0" documentId="13_ncr:1_{8CC4A14A-8CA1-47AD-AC20-DA9984A38046}" xr6:coauthVersionLast="47" xr6:coauthVersionMax="47" xr10:uidLastSave="{00000000-0000-0000-0000-000000000000}"/>
  <bookViews>
    <workbookView xWindow="-108" yWindow="-108" windowWidth="23256" windowHeight="12456" activeTab="1" xr2:uid="{3F732681-68E7-4680-A7DC-ACC9B90AE1FD}"/>
  </bookViews>
  <sheets>
    <sheet name="Raw Data" sheetId="1" r:id="rId1"/>
    <sheet name="Task-1" sheetId="2" r:id="rId2"/>
    <sheet name="Task-2" sheetId="3" r:id="rId3"/>
    <sheet name="Task-3" sheetId="4" r:id="rId4"/>
    <sheet name="Task-4" sheetId="5" r:id="rId5"/>
    <sheet name="Task-5(a)" sheetId="23" r:id="rId6"/>
    <sheet name="Task-5(b)" sheetId="2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4" l="1" a="1"/>
  <c r="D3" i="24" s="1"/>
  <c r="G4" i="24"/>
  <c r="C3" i="24" a="1"/>
  <c r="C3" i="24" s="1"/>
  <c r="B3" i="24" a="1"/>
  <c r="B3" i="24" s="1"/>
  <c r="G3" i="23" a="1"/>
  <c r="G3" i="23" s="1"/>
  <c r="B6" i="23"/>
  <c r="F3" i="23" a="1"/>
  <c r="F3" i="23" s="1"/>
  <c r="E3" i="23" a="1"/>
  <c r="E3" i="23" s="1"/>
  <c r="C3" i="23"/>
  <c r="B6" i="5" a="1"/>
  <c r="B6" i="5" s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B6" i="4" a="1"/>
  <c r="B6" i="4" s="1"/>
  <c r="B4" i="3" a="1"/>
  <c r="B4" i="3" s="1"/>
  <c r="A5" i="2" a="1"/>
  <c r="A5" i="2" s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D6" i="4" l="1" a="1"/>
  <c r="D6" i="4" s="1"/>
  <c r="D21" i="4" a="1"/>
  <c r="D21" i="4" s="1"/>
  <c r="E43" i="4"/>
  <c r="E31" i="4"/>
  <c r="E7" i="4"/>
  <c r="D37" i="4" a="1"/>
  <c r="D37" i="4" s="1"/>
  <c r="D12" i="4" a="1"/>
  <c r="D12" i="4" s="1"/>
  <c r="E42" i="4"/>
  <c r="E30" i="4"/>
  <c r="E6" i="4"/>
  <c r="C6" i="4" a="1"/>
  <c r="C6" i="4" s="1"/>
  <c r="D36" i="4" a="1"/>
  <c r="D36" i="4" s="1"/>
  <c r="D27" i="4" a="1"/>
  <c r="D27" i="4" s="1"/>
  <c r="D20" i="4" a="1"/>
  <c r="D20" i="4" s="1"/>
  <c r="E41" i="4"/>
  <c r="E29" i="4"/>
  <c r="E17" i="4"/>
  <c r="D38" i="4" a="1"/>
  <c r="D38" i="4" s="1"/>
  <c r="E19" i="4"/>
  <c r="C9" i="4" a="1"/>
  <c r="C9" i="4" s="1"/>
  <c r="D28" i="4" a="1"/>
  <c r="D28" i="4" s="1"/>
  <c r="E18" i="4"/>
  <c r="D35" i="4" a="1"/>
  <c r="D35" i="4" s="1"/>
  <c r="D19" i="4" a="1"/>
  <c r="D19" i="4" s="1"/>
  <c r="D11" i="4" a="1"/>
  <c r="D11" i="4" s="1"/>
  <c r="E40" i="4"/>
  <c r="E28" i="4"/>
  <c r="E16" i="4"/>
  <c r="D18" i="4" a="1"/>
  <c r="D18" i="4" s="1"/>
  <c r="E39" i="4"/>
  <c r="E27" i="4"/>
  <c r="E15" i="4"/>
  <c r="D45" i="4" a="1"/>
  <c r="D45" i="4" s="1"/>
  <c r="D26" i="4" a="1"/>
  <c r="D26" i="4" s="1"/>
  <c r="D44" i="4" a="1"/>
  <c r="D44" i="4" s="1"/>
  <c r="D34" i="4" a="1"/>
  <c r="D34" i="4" s="1"/>
  <c r="D25" i="4" a="1"/>
  <c r="D25" i="4" s="1"/>
  <c r="D17" i="4" a="1"/>
  <c r="D17" i="4" s="1"/>
  <c r="D10" i="4" a="1"/>
  <c r="D10" i="4" s="1"/>
  <c r="E38" i="4"/>
  <c r="E26" i="4"/>
  <c r="E14" i="4"/>
  <c r="D9" i="4" a="1"/>
  <c r="D9" i="4" s="1"/>
  <c r="E37" i="4"/>
  <c r="E25" i="4"/>
  <c r="E13" i="4"/>
  <c r="D43" i="4" a="1"/>
  <c r="D43" i="4" s="1"/>
  <c r="D33" i="4" a="1"/>
  <c r="D33" i="4" s="1"/>
  <c r="D42" i="4" a="1"/>
  <c r="D42" i="4" s="1"/>
  <c r="D24" i="4" a="1"/>
  <c r="D24" i="4" s="1"/>
  <c r="D16" i="4" a="1"/>
  <c r="D16" i="4" s="1"/>
  <c r="E36" i="4"/>
  <c r="E24" i="4"/>
  <c r="E12" i="4"/>
  <c r="D8" i="4" a="1"/>
  <c r="D8" i="4" s="1"/>
  <c r="E35" i="4"/>
  <c r="E23" i="4"/>
  <c r="E11" i="4"/>
  <c r="D15" i="4" a="1"/>
  <c r="D15" i="4" s="1"/>
  <c r="D40" i="4" a="1"/>
  <c r="D40" i="4" s="1"/>
  <c r="D31" i="4" a="1"/>
  <c r="D31" i="4" s="1"/>
  <c r="D23" i="4" a="1"/>
  <c r="D23" i="4" s="1"/>
  <c r="D7" i="4" a="1"/>
  <c r="D7" i="4" s="1"/>
  <c r="E34" i="4"/>
  <c r="E22" i="4"/>
  <c r="E10" i="4"/>
  <c r="D41" i="4" a="1"/>
  <c r="D41" i="4" s="1"/>
  <c r="D32" i="4" a="1"/>
  <c r="D32" i="4" s="1"/>
  <c r="D39" i="4" a="1"/>
  <c r="D39" i="4" s="1"/>
  <c r="D30" i="4" a="1"/>
  <c r="D30" i="4" s="1"/>
  <c r="D14" i="4" a="1"/>
  <c r="D14" i="4" s="1"/>
  <c r="E45" i="4"/>
  <c r="E33" i="4"/>
  <c r="E21" i="4"/>
  <c r="E9" i="4"/>
  <c r="D29" i="4" a="1"/>
  <c r="D29" i="4" s="1"/>
  <c r="D22" i="4" a="1"/>
  <c r="D22" i="4" s="1"/>
  <c r="D13" i="4" a="1"/>
  <c r="D13" i="4" s="1"/>
  <c r="E44" i="4"/>
  <c r="E32" i="4"/>
  <c r="E20" i="4"/>
  <c r="E8" i="4"/>
  <c r="C18" i="4" a="1"/>
  <c r="C18" i="4" s="1"/>
  <c r="C8" i="4" a="1"/>
  <c r="C8" i="4" s="1"/>
  <c r="C40" i="4" a="1"/>
  <c r="C40" i="4" s="1"/>
  <c r="C26" i="4" a="1"/>
  <c r="C26" i="4" s="1"/>
  <c r="C25" i="4" a="1"/>
  <c r="C25" i="4" s="1"/>
  <c r="C15" i="4" a="1"/>
  <c r="C15" i="4" s="1"/>
  <c r="C14" i="4" a="1"/>
  <c r="C14" i="4" s="1"/>
  <c r="C34" i="4" a="1"/>
  <c r="C34" i="4" s="1"/>
  <c r="C13" i="4" a="1"/>
  <c r="C13" i="4" s="1"/>
  <c r="C45" i="4" a="1"/>
  <c r="C45" i="4" s="1"/>
  <c r="C33" i="4" a="1"/>
  <c r="C33" i="4" s="1"/>
  <c r="C23" i="4" a="1"/>
  <c r="C23" i="4" s="1"/>
  <c r="C12" i="4" a="1"/>
  <c r="C12" i="4" s="1"/>
  <c r="C37" i="4" a="1"/>
  <c r="C37" i="4" s="1"/>
  <c r="C36" i="4" a="1"/>
  <c r="C36" i="4" s="1"/>
  <c r="C35" i="4" a="1"/>
  <c r="C35" i="4" s="1"/>
  <c r="C44" i="4" a="1"/>
  <c r="C44" i="4" s="1"/>
  <c r="C32" i="4" a="1"/>
  <c r="C32" i="4" s="1"/>
  <c r="C22" i="4" a="1"/>
  <c r="C22" i="4" s="1"/>
  <c r="C43" i="4" a="1"/>
  <c r="C43" i="4" s="1"/>
  <c r="C31" i="4" a="1"/>
  <c r="C31" i="4" s="1"/>
  <c r="C21" i="4" a="1"/>
  <c r="C21" i="4" s="1"/>
  <c r="C11" i="4" a="1"/>
  <c r="C11" i="4" s="1"/>
  <c r="C29" i="4" a="1"/>
  <c r="C29" i="4" s="1"/>
  <c r="C16" i="4" a="1"/>
  <c r="C16" i="4" s="1"/>
  <c r="C24" i="4" a="1"/>
  <c r="C24" i="4" s="1"/>
  <c r="C42" i="4" a="1"/>
  <c r="C42" i="4" s="1"/>
  <c r="C30" i="4" a="1"/>
  <c r="C30" i="4" s="1"/>
  <c r="C20" i="4" a="1"/>
  <c r="C20" i="4" s="1"/>
  <c r="C10" i="4" a="1"/>
  <c r="C10" i="4" s="1"/>
  <c r="C41" i="4" a="1"/>
  <c r="C41" i="4" s="1"/>
  <c r="C19" i="4" a="1"/>
  <c r="C19" i="4" s="1"/>
  <c r="C39" i="4" a="1"/>
  <c r="C39" i="4" s="1"/>
  <c r="C28" i="4" a="1"/>
  <c r="C28" i="4" s="1"/>
  <c r="C7" i="4" a="1"/>
  <c r="C7" i="4" s="1"/>
  <c r="C38" i="4" a="1"/>
  <c r="C38" i="4" s="1"/>
  <c r="C27" i="4" a="1"/>
  <c r="C27" i="4" s="1"/>
  <c r="C17" i="4" a="1"/>
  <c r="C17" i="4" s="1"/>
  <c r="AF470" i="1"/>
  <c r="AF553" i="1"/>
  <c r="AF324" i="1"/>
  <c r="AF601" i="1"/>
  <c r="AF577" i="1"/>
  <c r="AF600" i="1"/>
  <c r="AF574" i="1"/>
  <c r="AF562" i="1"/>
  <c r="AF418" i="1"/>
  <c r="AF130" i="1"/>
  <c r="AF94" i="1"/>
  <c r="AC2" i="1"/>
  <c r="AD2" i="1" s="1"/>
  <c r="AF2" i="1" s="1"/>
  <c r="AC3" i="1"/>
  <c r="AD3" i="1" s="1"/>
  <c r="AF3" i="1" s="1"/>
  <c r="AC4" i="1"/>
  <c r="AD4" i="1" s="1"/>
  <c r="AF4" i="1" s="1"/>
  <c r="AC5" i="1"/>
  <c r="AD5" i="1" s="1"/>
  <c r="AF5" i="1" s="1"/>
  <c r="AC6" i="1"/>
  <c r="AD6" i="1" s="1"/>
  <c r="AF6" i="1" s="1"/>
  <c r="AC7" i="1"/>
  <c r="AD7" i="1" s="1"/>
  <c r="AF7" i="1" s="1"/>
  <c r="AC8" i="1"/>
  <c r="AD8" i="1" s="1"/>
  <c r="AF8" i="1" s="1"/>
  <c r="AC9" i="1"/>
  <c r="AD9" i="1" s="1"/>
  <c r="AF9" i="1" s="1"/>
  <c r="AC10" i="1"/>
  <c r="AD10" i="1" s="1"/>
  <c r="AF10" i="1" s="1"/>
  <c r="AC11" i="1"/>
  <c r="AD11" i="1" s="1"/>
  <c r="AF11" i="1" s="1"/>
  <c r="AC12" i="1"/>
  <c r="AD12" i="1" s="1"/>
  <c r="AF12" i="1" s="1"/>
  <c r="AC13" i="1"/>
  <c r="AD13" i="1" s="1"/>
  <c r="AF13" i="1" s="1"/>
  <c r="AC14" i="1"/>
  <c r="AD14" i="1" s="1"/>
  <c r="AF14" i="1" s="1"/>
  <c r="AC15" i="1"/>
  <c r="AD15" i="1" s="1"/>
  <c r="AF15" i="1" s="1"/>
  <c r="AC16" i="1"/>
  <c r="AD16" i="1" s="1"/>
  <c r="AF16" i="1" s="1"/>
  <c r="AC17" i="1"/>
  <c r="AD17" i="1" s="1"/>
  <c r="AF17" i="1" s="1"/>
  <c r="AC18" i="1"/>
  <c r="AD18" i="1" s="1"/>
  <c r="AF18" i="1" s="1"/>
  <c r="AC19" i="1"/>
  <c r="AD19" i="1" s="1"/>
  <c r="AF19" i="1" s="1"/>
  <c r="AC20" i="1"/>
  <c r="AD20" i="1" s="1"/>
  <c r="AF20" i="1" s="1"/>
  <c r="AC21" i="1"/>
  <c r="AD21" i="1" s="1"/>
  <c r="AF21" i="1" s="1"/>
  <c r="AC22" i="1"/>
  <c r="AD22" i="1" s="1"/>
  <c r="AF22" i="1" s="1"/>
  <c r="AC23" i="1"/>
  <c r="AD23" i="1" s="1"/>
  <c r="AF23" i="1" s="1"/>
  <c r="AC24" i="1"/>
  <c r="AD24" i="1" s="1"/>
  <c r="AF24" i="1" s="1"/>
  <c r="AC25" i="1"/>
  <c r="AD25" i="1" s="1"/>
  <c r="AF25" i="1" s="1"/>
  <c r="AC26" i="1"/>
  <c r="AD26" i="1" s="1"/>
  <c r="AF26" i="1" s="1"/>
  <c r="AC27" i="1"/>
  <c r="AD27" i="1" s="1"/>
  <c r="AF27" i="1" s="1"/>
  <c r="AC28" i="1"/>
  <c r="AD28" i="1" s="1"/>
  <c r="AF28" i="1" s="1"/>
  <c r="AC29" i="1"/>
  <c r="AD29" i="1" s="1"/>
  <c r="AF29" i="1" s="1"/>
  <c r="AC30" i="1"/>
  <c r="AD30" i="1" s="1"/>
  <c r="AF30" i="1" s="1"/>
  <c r="AC31" i="1"/>
  <c r="AD31" i="1" s="1"/>
  <c r="AF31" i="1" s="1"/>
  <c r="AC32" i="1"/>
  <c r="AD32" i="1" s="1"/>
  <c r="AF32" i="1" s="1"/>
  <c r="AC33" i="1"/>
  <c r="AD33" i="1" s="1"/>
  <c r="AF33" i="1" s="1"/>
  <c r="AC34" i="1"/>
  <c r="AD34" i="1" s="1"/>
  <c r="AF34" i="1" s="1"/>
  <c r="AC35" i="1"/>
  <c r="AD35" i="1" s="1"/>
  <c r="AF35" i="1" s="1"/>
  <c r="AC36" i="1"/>
  <c r="AD36" i="1" s="1"/>
  <c r="AF36" i="1" s="1"/>
  <c r="AC37" i="1"/>
  <c r="AD37" i="1" s="1"/>
  <c r="AF37" i="1" s="1"/>
  <c r="AC38" i="1"/>
  <c r="AD38" i="1" s="1"/>
  <c r="AF38" i="1" s="1"/>
  <c r="AC39" i="1"/>
  <c r="AD39" i="1" s="1"/>
  <c r="AF39" i="1" s="1"/>
  <c r="AC40" i="1"/>
  <c r="AD40" i="1" s="1"/>
  <c r="AF40" i="1" s="1"/>
  <c r="AC41" i="1"/>
  <c r="AD41" i="1" s="1"/>
  <c r="AF41" i="1" s="1"/>
  <c r="AC42" i="1"/>
  <c r="AD42" i="1" s="1"/>
  <c r="AF42" i="1" s="1"/>
  <c r="AC43" i="1"/>
  <c r="AD43" i="1" s="1"/>
  <c r="AF43" i="1" s="1"/>
  <c r="AC44" i="1"/>
  <c r="AD44" i="1" s="1"/>
  <c r="AF44" i="1" s="1"/>
  <c r="AC45" i="1"/>
  <c r="AD45" i="1" s="1"/>
  <c r="AF45" i="1" s="1"/>
  <c r="AC46" i="1"/>
  <c r="AD46" i="1" s="1"/>
  <c r="AF46" i="1" s="1"/>
  <c r="AC47" i="1"/>
  <c r="AD47" i="1" s="1"/>
  <c r="AF47" i="1" s="1"/>
  <c r="AC48" i="1"/>
  <c r="AD48" i="1" s="1"/>
  <c r="AF48" i="1" s="1"/>
  <c r="AC49" i="1"/>
  <c r="AD49" i="1" s="1"/>
  <c r="AF49" i="1" s="1"/>
  <c r="AC50" i="1"/>
  <c r="AD50" i="1" s="1"/>
  <c r="AF50" i="1" s="1"/>
  <c r="AC51" i="1"/>
  <c r="AD51" i="1" s="1"/>
  <c r="AF51" i="1" s="1"/>
  <c r="AC52" i="1"/>
  <c r="AD52" i="1" s="1"/>
  <c r="AF52" i="1" s="1"/>
  <c r="AC53" i="1"/>
  <c r="AD53" i="1" s="1"/>
  <c r="AF53" i="1" s="1"/>
  <c r="AC54" i="1"/>
  <c r="AD54" i="1" s="1"/>
  <c r="AF54" i="1" s="1"/>
  <c r="AC55" i="1"/>
  <c r="AD55" i="1" s="1"/>
  <c r="AF55" i="1" s="1"/>
  <c r="AC56" i="1"/>
  <c r="AD56" i="1" s="1"/>
  <c r="AF56" i="1" s="1"/>
  <c r="AC57" i="1"/>
  <c r="AD57" i="1" s="1"/>
  <c r="AF57" i="1" s="1"/>
  <c r="AC58" i="1"/>
  <c r="AD58" i="1" s="1"/>
  <c r="AF58" i="1" s="1"/>
  <c r="AC59" i="1"/>
  <c r="AD59" i="1" s="1"/>
  <c r="AF59" i="1" s="1"/>
  <c r="AC60" i="1"/>
  <c r="AD60" i="1" s="1"/>
  <c r="AF60" i="1" s="1"/>
  <c r="AC61" i="1"/>
  <c r="AD61" i="1" s="1"/>
  <c r="AF61" i="1" s="1"/>
  <c r="AC62" i="1"/>
  <c r="AD62" i="1" s="1"/>
  <c r="AF62" i="1" s="1"/>
  <c r="AC63" i="1"/>
  <c r="AD63" i="1" s="1"/>
  <c r="AF63" i="1" s="1"/>
  <c r="AC64" i="1"/>
  <c r="AD64" i="1" s="1"/>
  <c r="AF64" i="1" s="1"/>
  <c r="AC65" i="1"/>
  <c r="AD65" i="1" s="1"/>
  <c r="AF65" i="1" s="1"/>
  <c r="AC66" i="1"/>
  <c r="AD66" i="1" s="1"/>
  <c r="AF66" i="1" s="1"/>
  <c r="AC67" i="1"/>
  <c r="AD67" i="1" s="1"/>
  <c r="AF67" i="1" s="1"/>
  <c r="AC68" i="1"/>
  <c r="AD68" i="1" s="1"/>
  <c r="AF68" i="1" s="1"/>
  <c r="AC69" i="1"/>
  <c r="AD69" i="1" s="1"/>
  <c r="AF69" i="1" s="1"/>
  <c r="AC70" i="1"/>
  <c r="AD70" i="1" s="1"/>
  <c r="AF70" i="1" s="1"/>
  <c r="AC71" i="1"/>
  <c r="AD71" i="1" s="1"/>
  <c r="AF71" i="1" s="1"/>
  <c r="AC72" i="1"/>
  <c r="AD72" i="1" s="1"/>
  <c r="AF72" i="1" s="1"/>
  <c r="AC73" i="1"/>
  <c r="AD73" i="1" s="1"/>
  <c r="AF73" i="1" s="1"/>
  <c r="AC74" i="1"/>
  <c r="AD74" i="1" s="1"/>
  <c r="AF74" i="1" s="1"/>
  <c r="AC75" i="1"/>
  <c r="AD75" i="1" s="1"/>
  <c r="AF75" i="1" s="1"/>
  <c r="AC76" i="1"/>
  <c r="AD76" i="1" s="1"/>
  <c r="AF76" i="1" s="1"/>
  <c r="AC77" i="1"/>
  <c r="AD77" i="1" s="1"/>
  <c r="AF77" i="1" s="1"/>
  <c r="AC78" i="1"/>
  <c r="AD78" i="1" s="1"/>
  <c r="AF78" i="1" s="1"/>
  <c r="AC79" i="1"/>
  <c r="AD79" i="1" s="1"/>
  <c r="AF79" i="1" s="1"/>
  <c r="AC80" i="1"/>
  <c r="AD80" i="1" s="1"/>
  <c r="AF80" i="1" s="1"/>
  <c r="AC81" i="1"/>
  <c r="AD81" i="1" s="1"/>
  <c r="AF81" i="1" s="1"/>
  <c r="AC82" i="1"/>
  <c r="AD82" i="1" s="1"/>
  <c r="AF82" i="1" s="1"/>
  <c r="AC83" i="1"/>
  <c r="AD83" i="1" s="1"/>
  <c r="AF83" i="1" s="1"/>
  <c r="AC84" i="1"/>
  <c r="AD84" i="1" s="1"/>
  <c r="AF84" i="1" s="1"/>
  <c r="AC85" i="1"/>
  <c r="AD85" i="1" s="1"/>
  <c r="AF85" i="1" s="1"/>
  <c r="AC86" i="1"/>
  <c r="AD86" i="1" s="1"/>
  <c r="AF86" i="1" s="1"/>
  <c r="AC87" i="1"/>
  <c r="AD87" i="1" s="1"/>
  <c r="AF87" i="1" s="1"/>
  <c r="AC88" i="1"/>
  <c r="AD88" i="1" s="1"/>
  <c r="AF88" i="1" s="1"/>
  <c r="AC89" i="1"/>
  <c r="AD89" i="1" s="1"/>
  <c r="AF89" i="1" s="1"/>
  <c r="AC90" i="1"/>
  <c r="AD90" i="1" s="1"/>
  <c r="AF90" i="1" s="1"/>
  <c r="AC91" i="1"/>
  <c r="AD91" i="1" s="1"/>
  <c r="AF91" i="1" s="1"/>
  <c r="AC92" i="1"/>
  <c r="AD92" i="1" s="1"/>
  <c r="AF92" i="1" s="1"/>
  <c r="AC93" i="1"/>
  <c r="AD93" i="1" s="1"/>
  <c r="AF93" i="1" s="1"/>
  <c r="AC94" i="1"/>
  <c r="AD94" i="1" s="1"/>
  <c r="AC95" i="1"/>
  <c r="AD95" i="1" s="1"/>
  <c r="AF95" i="1" s="1"/>
  <c r="AC96" i="1"/>
  <c r="AD96" i="1" s="1"/>
  <c r="AF96" i="1" s="1"/>
  <c r="AC97" i="1"/>
  <c r="AD97" i="1" s="1"/>
  <c r="AF97" i="1" s="1"/>
  <c r="AC98" i="1"/>
  <c r="AD98" i="1" s="1"/>
  <c r="AF98" i="1" s="1"/>
  <c r="AC99" i="1"/>
  <c r="AD99" i="1" s="1"/>
  <c r="AF99" i="1" s="1"/>
  <c r="AC100" i="1"/>
  <c r="AD100" i="1" s="1"/>
  <c r="AF100" i="1" s="1"/>
  <c r="AC101" i="1"/>
  <c r="AD101" i="1" s="1"/>
  <c r="AF101" i="1" s="1"/>
  <c r="AC102" i="1"/>
  <c r="AD102" i="1" s="1"/>
  <c r="AF102" i="1" s="1"/>
  <c r="AC103" i="1"/>
  <c r="AD103" i="1" s="1"/>
  <c r="AF103" i="1" s="1"/>
  <c r="AC104" i="1"/>
  <c r="AD104" i="1" s="1"/>
  <c r="AF104" i="1" s="1"/>
  <c r="AC105" i="1"/>
  <c r="AD105" i="1" s="1"/>
  <c r="AF105" i="1" s="1"/>
  <c r="AC106" i="1"/>
  <c r="AD106" i="1" s="1"/>
  <c r="AF106" i="1" s="1"/>
  <c r="AC107" i="1"/>
  <c r="AD107" i="1" s="1"/>
  <c r="AF107" i="1" s="1"/>
  <c r="AC108" i="1"/>
  <c r="AD108" i="1" s="1"/>
  <c r="AF108" i="1" s="1"/>
  <c r="AC109" i="1"/>
  <c r="AD109" i="1" s="1"/>
  <c r="AF109" i="1" s="1"/>
  <c r="AC110" i="1"/>
  <c r="AD110" i="1" s="1"/>
  <c r="AF110" i="1" s="1"/>
  <c r="AC111" i="1"/>
  <c r="AD111" i="1" s="1"/>
  <c r="AF111" i="1" s="1"/>
  <c r="AC112" i="1"/>
  <c r="AD112" i="1" s="1"/>
  <c r="AF112" i="1" s="1"/>
  <c r="AC113" i="1"/>
  <c r="AD113" i="1" s="1"/>
  <c r="AF113" i="1" s="1"/>
  <c r="AC114" i="1"/>
  <c r="AD114" i="1" s="1"/>
  <c r="AF114" i="1" s="1"/>
  <c r="AC115" i="1"/>
  <c r="AD115" i="1" s="1"/>
  <c r="AF115" i="1" s="1"/>
  <c r="AC116" i="1"/>
  <c r="AD116" i="1" s="1"/>
  <c r="AF116" i="1" s="1"/>
  <c r="AC117" i="1"/>
  <c r="AD117" i="1" s="1"/>
  <c r="AF117" i="1" s="1"/>
  <c r="AC118" i="1"/>
  <c r="AD118" i="1" s="1"/>
  <c r="AF118" i="1" s="1"/>
  <c r="AC119" i="1"/>
  <c r="AD119" i="1" s="1"/>
  <c r="AF119" i="1" s="1"/>
  <c r="AC120" i="1"/>
  <c r="AD120" i="1" s="1"/>
  <c r="AF120" i="1" s="1"/>
  <c r="AC121" i="1"/>
  <c r="AD121" i="1" s="1"/>
  <c r="AF121" i="1" s="1"/>
  <c r="AC122" i="1"/>
  <c r="AD122" i="1" s="1"/>
  <c r="AF122" i="1" s="1"/>
  <c r="AC123" i="1"/>
  <c r="AD123" i="1" s="1"/>
  <c r="AF123" i="1" s="1"/>
  <c r="AC124" i="1"/>
  <c r="AD124" i="1" s="1"/>
  <c r="AF124" i="1" s="1"/>
  <c r="AC125" i="1"/>
  <c r="AD125" i="1" s="1"/>
  <c r="AF125" i="1" s="1"/>
  <c r="AC126" i="1"/>
  <c r="AD126" i="1" s="1"/>
  <c r="AF126" i="1" s="1"/>
  <c r="AC127" i="1"/>
  <c r="AD127" i="1" s="1"/>
  <c r="AF127" i="1" s="1"/>
  <c r="AC128" i="1"/>
  <c r="AD128" i="1" s="1"/>
  <c r="AF128" i="1" s="1"/>
  <c r="AC129" i="1"/>
  <c r="AD129" i="1" s="1"/>
  <c r="AF129" i="1" s="1"/>
  <c r="AC130" i="1"/>
  <c r="AD130" i="1" s="1"/>
  <c r="AC131" i="1"/>
  <c r="AD131" i="1" s="1"/>
  <c r="AF131" i="1" s="1"/>
  <c r="AC132" i="1"/>
  <c r="AD132" i="1" s="1"/>
  <c r="AF132" i="1" s="1"/>
  <c r="AC133" i="1"/>
  <c r="AD133" i="1" s="1"/>
  <c r="AF133" i="1" s="1"/>
  <c r="AC134" i="1"/>
  <c r="AD134" i="1" s="1"/>
  <c r="AF134" i="1" s="1"/>
  <c r="AC135" i="1"/>
  <c r="AD135" i="1" s="1"/>
  <c r="AF135" i="1" s="1"/>
  <c r="AC136" i="1"/>
  <c r="AD136" i="1" s="1"/>
  <c r="AF136" i="1" s="1"/>
  <c r="AC137" i="1"/>
  <c r="AD137" i="1" s="1"/>
  <c r="AF137" i="1" s="1"/>
  <c r="AC138" i="1"/>
  <c r="AD138" i="1" s="1"/>
  <c r="AF138" i="1" s="1"/>
  <c r="AC139" i="1"/>
  <c r="AD139" i="1" s="1"/>
  <c r="AF139" i="1" s="1"/>
  <c r="AC140" i="1"/>
  <c r="AD140" i="1" s="1"/>
  <c r="AF140" i="1" s="1"/>
  <c r="AC141" i="1"/>
  <c r="AD141" i="1" s="1"/>
  <c r="AF141" i="1" s="1"/>
  <c r="AC142" i="1"/>
  <c r="AD142" i="1" s="1"/>
  <c r="AF142" i="1" s="1"/>
  <c r="AC143" i="1"/>
  <c r="AD143" i="1" s="1"/>
  <c r="AF143" i="1" s="1"/>
  <c r="AC144" i="1"/>
  <c r="AD144" i="1" s="1"/>
  <c r="AF144" i="1" s="1"/>
  <c r="AC145" i="1"/>
  <c r="AD145" i="1" s="1"/>
  <c r="AF145" i="1" s="1"/>
  <c r="AC146" i="1"/>
  <c r="AD146" i="1" s="1"/>
  <c r="AF146" i="1" s="1"/>
  <c r="AC147" i="1"/>
  <c r="AD147" i="1" s="1"/>
  <c r="AF147" i="1" s="1"/>
  <c r="AC148" i="1"/>
  <c r="AD148" i="1" s="1"/>
  <c r="AF148" i="1" s="1"/>
  <c r="AC149" i="1"/>
  <c r="AD149" i="1" s="1"/>
  <c r="AF149" i="1" s="1"/>
  <c r="AC150" i="1"/>
  <c r="AD150" i="1" s="1"/>
  <c r="AF150" i="1" s="1"/>
  <c r="AC151" i="1"/>
  <c r="AD151" i="1" s="1"/>
  <c r="AF151" i="1" s="1"/>
  <c r="AC152" i="1"/>
  <c r="AD152" i="1" s="1"/>
  <c r="AF152" i="1" s="1"/>
  <c r="AC153" i="1"/>
  <c r="AD153" i="1" s="1"/>
  <c r="AF153" i="1" s="1"/>
  <c r="AC154" i="1"/>
  <c r="AD154" i="1" s="1"/>
  <c r="AF154" i="1" s="1"/>
  <c r="AC155" i="1"/>
  <c r="AD155" i="1" s="1"/>
  <c r="AF155" i="1" s="1"/>
  <c r="AC156" i="1"/>
  <c r="AD156" i="1" s="1"/>
  <c r="AF156" i="1" s="1"/>
  <c r="AC157" i="1"/>
  <c r="AD157" i="1" s="1"/>
  <c r="AF157" i="1" s="1"/>
  <c r="AC158" i="1"/>
  <c r="AD158" i="1" s="1"/>
  <c r="AF158" i="1" s="1"/>
  <c r="AC159" i="1"/>
  <c r="AD159" i="1" s="1"/>
  <c r="AF159" i="1" s="1"/>
  <c r="AC160" i="1"/>
  <c r="AD160" i="1" s="1"/>
  <c r="AF160" i="1" s="1"/>
  <c r="AC161" i="1"/>
  <c r="AD161" i="1" s="1"/>
  <c r="AF161" i="1" s="1"/>
  <c r="AC162" i="1"/>
  <c r="AD162" i="1" s="1"/>
  <c r="AF162" i="1" s="1"/>
  <c r="AC163" i="1"/>
  <c r="AD163" i="1" s="1"/>
  <c r="AF163" i="1" s="1"/>
  <c r="AC164" i="1"/>
  <c r="AD164" i="1" s="1"/>
  <c r="AF164" i="1" s="1"/>
  <c r="AC165" i="1"/>
  <c r="AD165" i="1" s="1"/>
  <c r="AF165" i="1" s="1"/>
  <c r="AC166" i="1"/>
  <c r="AD166" i="1" s="1"/>
  <c r="AF166" i="1" s="1"/>
  <c r="AC167" i="1"/>
  <c r="AD167" i="1" s="1"/>
  <c r="AF167" i="1" s="1"/>
  <c r="AC168" i="1"/>
  <c r="AD168" i="1" s="1"/>
  <c r="AF168" i="1" s="1"/>
  <c r="AC169" i="1"/>
  <c r="AD169" i="1" s="1"/>
  <c r="AF169" i="1" s="1"/>
  <c r="AC170" i="1"/>
  <c r="AD170" i="1" s="1"/>
  <c r="AF170" i="1" s="1"/>
  <c r="AC171" i="1"/>
  <c r="AD171" i="1" s="1"/>
  <c r="AF171" i="1" s="1"/>
  <c r="AC172" i="1"/>
  <c r="AD172" i="1" s="1"/>
  <c r="AF172" i="1" s="1"/>
  <c r="AC173" i="1"/>
  <c r="AD173" i="1" s="1"/>
  <c r="AF173" i="1" s="1"/>
  <c r="AC174" i="1"/>
  <c r="AD174" i="1" s="1"/>
  <c r="AF174" i="1" s="1"/>
  <c r="AC175" i="1"/>
  <c r="AD175" i="1" s="1"/>
  <c r="AF175" i="1" s="1"/>
  <c r="AC176" i="1"/>
  <c r="AD176" i="1" s="1"/>
  <c r="AF176" i="1" s="1"/>
  <c r="AC177" i="1"/>
  <c r="AD177" i="1" s="1"/>
  <c r="AF177" i="1" s="1"/>
  <c r="AC178" i="1"/>
  <c r="AD178" i="1" s="1"/>
  <c r="AF178" i="1" s="1"/>
  <c r="AC179" i="1"/>
  <c r="AD179" i="1" s="1"/>
  <c r="AF179" i="1" s="1"/>
  <c r="AC180" i="1"/>
  <c r="AD180" i="1" s="1"/>
  <c r="AF180" i="1" s="1"/>
  <c r="AC181" i="1"/>
  <c r="AD181" i="1" s="1"/>
  <c r="AF181" i="1" s="1"/>
  <c r="AC182" i="1"/>
  <c r="AD182" i="1" s="1"/>
  <c r="AF182" i="1" s="1"/>
  <c r="AC183" i="1"/>
  <c r="AD183" i="1" s="1"/>
  <c r="AF183" i="1" s="1"/>
  <c r="AC184" i="1"/>
  <c r="AD184" i="1" s="1"/>
  <c r="AF184" i="1" s="1"/>
  <c r="AC185" i="1"/>
  <c r="AD185" i="1" s="1"/>
  <c r="AF185" i="1" s="1"/>
  <c r="AC186" i="1"/>
  <c r="AD186" i="1" s="1"/>
  <c r="AF186" i="1" s="1"/>
  <c r="AC187" i="1"/>
  <c r="AD187" i="1" s="1"/>
  <c r="AF187" i="1" s="1"/>
  <c r="AC188" i="1"/>
  <c r="AD188" i="1" s="1"/>
  <c r="AF188" i="1" s="1"/>
  <c r="AC189" i="1"/>
  <c r="AD189" i="1" s="1"/>
  <c r="AF189" i="1" s="1"/>
  <c r="AC190" i="1"/>
  <c r="AD190" i="1" s="1"/>
  <c r="AF190" i="1" s="1"/>
  <c r="AC191" i="1"/>
  <c r="AD191" i="1" s="1"/>
  <c r="AF191" i="1" s="1"/>
  <c r="AC192" i="1"/>
  <c r="AD192" i="1" s="1"/>
  <c r="AF192" i="1" s="1"/>
  <c r="AC193" i="1"/>
  <c r="AD193" i="1" s="1"/>
  <c r="AF193" i="1" s="1"/>
  <c r="AC194" i="1"/>
  <c r="AD194" i="1" s="1"/>
  <c r="AF194" i="1" s="1"/>
  <c r="AC195" i="1"/>
  <c r="AD195" i="1" s="1"/>
  <c r="AF195" i="1" s="1"/>
  <c r="AC196" i="1"/>
  <c r="AD196" i="1" s="1"/>
  <c r="AF196" i="1" s="1"/>
  <c r="AC197" i="1"/>
  <c r="AD197" i="1" s="1"/>
  <c r="AF197" i="1" s="1"/>
  <c r="AC198" i="1"/>
  <c r="AD198" i="1" s="1"/>
  <c r="AF198" i="1" s="1"/>
  <c r="AC199" i="1"/>
  <c r="AD199" i="1" s="1"/>
  <c r="AF199" i="1" s="1"/>
  <c r="AC200" i="1"/>
  <c r="AD200" i="1" s="1"/>
  <c r="AF200" i="1" s="1"/>
  <c r="AC201" i="1"/>
  <c r="AD201" i="1" s="1"/>
  <c r="AF201" i="1" s="1"/>
  <c r="AC202" i="1"/>
  <c r="AD202" i="1" s="1"/>
  <c r="AF202" i="1" s="1"/>
  <c r="AC203" i="1"/>
  <c r="AD203" i="1" s="1"/>
  <c r="AF203" i="1" s="1"/>
  <c r="AC204" i="1"/>
  <c r="AD204" i="1" s="1"/>
  <c r="AF204" i="1" s="1"/>
  <c r="AC205" i="1"/>
  <c r="AD205" i="1" s="1"/>
  <c r="AF205" i="1" s="1"/>
  <c r="AC206" i="1"/>
  <c r="AD206" i="1" s="1"/>
  <c r="AF206" i="1" s="1"/>
  <c r="AC207" i="1"/>
  <c r="AD207" i="1" s="1"/>
  <c r="AF207" i="1" s="1"/>
  <c r="AC208" i="1"/>
  <c r="AD208" i="1" s="1"/>
  <c r="AF208" i="1" s="1"/>
  <c r="AC209" i="1"/>
  <c r="AD209" i="1" s="1"/>
  <c r="AF209" i="1" s="1"/>
  <c r="AC210" i="1"/>
  <c r="AD210" i="1" s="1"/>
  <c r="AF210" i="1" s="1"/>
  <c r="AC211" i="1"/>
  <c r="AD211" i="1" s="1"/>
  <c r="AF211" i="1" s="1"/>
  <c r="AC212" i="1"/>
  <c r="AD212" i="1" s="1"/>
  <c r="AF212" i="1" s="1"/>
  <c r="AC213" i="1"/>
  <c r="AD213" i="1" s="1"/>
  <c r="AF213" i="1" s="1"/>
  <c r="AC214" i="1"/>
  <c r="AD214" i="1" s="1"/>
  <c r="AF214" i="1" s="1"/>
  <c r="AC215" i="1"/>
  <c r="AD215" i="1" s="1"/>
  <c r="AF215" i="1" s="1"/>
  <c r="AC216" i="1"/>
  <c r="AD216" i="1" s="1"/>
  <c r="AF216" i="1" s="1"/>
  <c r="AC217" i="1"/>
  <c r="AD217" i="1" s="1"/>
  <c r="AF217" i="1" s="1"/>
  <c r="AC218" i="1"/>
  <c r="AD218" i="1" s="1"/>
  <c r="AF218" i="1" s="1"/>
  <c r="AC219" i="1"/>
  <c r="AD219" i="1" s="1"/>
  <c r="AF219" i="1" s="1"/>
  <c r="AC220" i="1"/>
  <c r="AD220" i="1" s="1"/>
  <c r="AF220" i="1" s="1"/>
  <c r="AC221" i="1"/>
  <c r="AD221" i="1" s="1"/>
  <c r="AF221" i="1" s="1"/>
  <c r="AC222" i="1"/>
  <c r="AD222" i="1" s="1"/>
  <c r="AF222" i="1" s="1"/>
  <c r="AC223" i="1"/>
  <c r="AD223" i="1" s="1"/>
  <c r="AF223" i="1" s="1"/>
  <c r="AC224" i="1"/>
  <c r="AD224" i="1" s="1"/>
  <c r="AF224" i="1" s="1"/>
  <c r="AC225" i="1"/>
  <c r="AD225" i="1" s="1"/>
  <c r="AF225" i="1" s="1"/>
  <c r="AC226" i="1"/>
  <c r="AD226" i="1" s="1"/>
  <c r="AF226" i="1" s="1"/>
  <c r="AC227" i="1"/>
  <c r="AD227" i="1" s="1"/>
  <c r="AF227" i="1" s="1"/>
  <c r="AC228" i="1"/>
  <c r="AD228" i="1" s="1"/>
  <c r="AF228" i="1" s="1"/>
  <c r="AC229" i="1"/>
  <c r="AD229" i="1" s="1"/>
  <c r="AF229" i="1" s="1"/>
  <c r="AC230" i="1"/>
  <c r="AD230" i="1" s="1"/>
  <c r="AF230" i="1" s="1"/>
  <c r="AC231" i="1"/>
  <c r="AD231" i="1" s="1"/>
  <c r="AF231" i="1" s="1"/>
  <c r="AC232" i="1"/>
  <c r="AD232" i="1" s="1"/>
  <c r="AF232" i="1" s="1"/>
  <c r="AC233" i="1"/>
  <c r="AD233" i="1" s="1"/>
  <c r="AF233" i="1" s="1"/>
  <c r="AC234" i="1"/>
  <c r="AD234" i="1" s="1"/>
  <c r="AF234" i="1" s="1"/>
  <c r="AC235" i="1"/>
  <c r="AD235" i="1" s="1"/>
  <c r="AF235" i="1" s="1"/>
  <c r="AC236" i="1"/>
  <c r="AD236" i="1" s="1"/>
  <c r="AF236" i="1" s="1"/>
  <c r="AC237" i="1"/>
  <c r="AD237" i="1" s="1"/>
  <c r="AF237" i="1" s="1"/>
  <c r="AC238" i="1"/>
  <c r="AD238" i="1" s="1"/>
  <c r="AF238" i="1" s="1"/>
  <c r="AC239" i="1"/>
  <c r="AD239" i="1" s="1"/>
  <c r="AF239" i="1" s="1"/>
  <c r="AC240" i="1"/>
  <c r="AD240" i="1" s="1"/>
  <c r="AF240" i="1" s="1"/>
  <c r="AC241" i="1"/>
  <c r="AD241" i="1" s="1"/>
  <c r="AF241" i="1" s="1"/>
  <c r="AC242" i="1"/>
  <c r="AD242" i="1" s="1"/>
  <c r="AF242" i="1" s="1"/>
  <c r="AC243" i="1"/>
  <c r="AD243" i="1" s="1"/>
  <c r="AF243" i="1" s="1"/>
  <c r="AC244" i="1"/>
  <c r="AD244" i="1" s="1"/>
  <c r="AF244" i="1" s="1"/>
  <c r="AC245" i="1"/>
  <c r="AD245" i="1" s="1"/>
  <c r="AF245" i="1" s="1"/>
  <c r="AC246" i="1"/>
  <c r="AD246" i="1" s="1"/>
  <c r="AF246" i="1" s="1"/>
  <c r="AC247" i="1"/>
  <c r="AD247" i="1" s="1"/>
  <c r="AF247" i="1" s="1"/>
  <c r="AC248" i="1"/>
  <c r="AD248" i="1" s="1"/>
  <c r="AF248" i="1" s="1"/>
  <c r="AC249" i="1"/>
  <c r="AD249" i="1" s="1"/>
  <c r="AF249" i="1" s="1"/>
  <c r="AC250" i="1"/>
  <c r="AD250" i="1" s="1"/>
  <c r="AF250" i="1" s="1"/>
  <c r="AC251" i="1"/>
  <c r="AD251" i="1" s="1"/>
  <c r="AF251" i="1" s="1"/>
  <c r="AC252" i="1"/>
  <c r="AD252" i="1" s="1"/>
  <c r="AF252" i="1" s="1"/>
  <c r="AC253" i="1"/>
  <c r="AD253" i="1" s="1"/>
  <c r="AF253" i="1" s="1"/>
  <c r="AC254" i="1"/>
  <c r="AD254" i="1" s="1"/>
  <c r="AF254" i="1" s="1"/>
  <c r="AC255" i="1"/>
  <c r="AD255" i="1" s="1"/>
  <c r="AF255" i="1" s="1"/>
  <c r="AC256" i="1"/>
  <c r="AD256" i="1" s="1"/>
  <c r="AF256" i="1" s="1"/>
  <c r="AC257" i="1"/>
  <c r="AD257" i="1" s="1"/>
  <c r="AF257" i="1" s="1"/>
  <c r="AC258" i="1"/>
  <c r="AD258" i="1" s="1"/>
  <c r="AF258" i="1" s="1"/>
  <c r="AC259" i="1"/>
  <c r="AD259" i="1" s="1"/>
  <c r="AF259" i="1" s="1"/>
  <c r="AC260" i="1"/>
  <c r="AD260" i="1" s="1"/>
  <c r="AF260" i="1" s="1"/>
  <c r="AC261" i="1"/>
  <c r="AD261" i="1" s="1"/>
  <c r="AF261" i="1" s="1"/>
  <c r="AC262" i="1"/>
  <c r="AD262" i="1" s="1"/>
  <c r="AF262" i="1" s="1"/>
  <c r="AC263" i="1"/>
  <c r="AD263" i="1" s="1"/>
  <c r="AF263" i="1" s="1"/>
  <c r="AC264" i="1"/>
  <c r="AD264" i="1" s="1"/>
  <c r="AF264" i="1" s="1"/>
  <c r="AC265" i="1"/>
  <c r="AD265" i="1" s="1"/>
  <c r="AF265" i="1" s="1"/>
  <c r="AC266" i="1"/>
  <c r="AD266" i="1" s="1"/>
  <c r="AF266" i="1" s="1"/>
  <c r="AC267" i="1"/>
  <c r="AD267" i="1" s="1"/>
  <c r="AF267" i="1" s="1"/>
  <c r="AC268" i="1"/>
  <c r="AD268" i="1" s="1"/>
  <c r="AF268" i="1" s="1"/>
  <c r="AC269" i="1"/>
  <c r="AD269" i="1" s="1"/>
  <c r="AF269" i="1" s="1"/>
  <c r="AC270" i="1"/>
  <c r="AD270" i="1" s="1"/>
  <c r="AF270" i="1" s="1"/>
  <c r="AC271" i="1"/>
  <c r="AD271" i="1" s="1"/>
  <c r="AF271" i="1" s="1"/>
  <c r="AC272" i="1"/>
  <c r="AD272" i="1" s="1"/>
  <c r="AF272" i="1" s="1"/>
  <c r="AC273" i="1"/>
  <c r="AD273" i="1" s="1"/>
  <c r="AF273" i="1" s="1"/>
  <c r="AC274" i="1"/>
  <c r="AD274" i="1" s="1"/>
  <c r="AF274" i="1" s="1"/>
  <c r="AC275" i="1"/>
  <c r="AD275" i="1" s="1"/>
  <c r="AF275" i="1" s="1"/>
  <c r="AC276" i="1"/>
  <c r="AD276" i="1" s="1"/>
  <c r="AF276" i="1" s="1"/>
  <c r="AC277" i="1"/>
  <c r="AD277" i="1" s="1"/>
  <c r="AF277" i="1" s="1"/>
  <c r="AC278" i="1"/>
  <c r="AD278" i="1" s="1"/>
  <c r="AF278" i="1" s="1"/>
  <c r="AC279" i="1"/>
  <c r="AD279" i="1" s="1"/>
  <c r="AF279" i="1" s="1"/>
  <c r="AC280" i="1"/>
  <c r="AD280" i="1" s="1"/>
  <c r="AF280" i="1" s="1"/>
  <c r="AC281" i="1"/>
  <c r="AD281" i="1" s="1"/>
  <c r="AF281" i="1" s="1"/>
  <c r="AC282" i="1"/>
  <c r="AD282" i="1" s="1"/>
  <c r="AF282" i="1" s="1"/>
  <c r="AC283" i="1"/>
  <c r="AD283" i="1" s="1"/>
  <c r="AF283" i="1" s="1"/>
  <c r="AC284" i="1"/>
  <c r="AD284" i="1" s="1"/>
  <c r="AF284" i="1" s="1"/>
  <c r="AC285" i="1"/>
  <c r="AD285" i="1" s="1"/>
  <c r="AF285" i="1" s="1"/>
  <c r="AC286" i="1"/>
  <c r="AD286" i="1" s="1"/>
  <c r="AF286" i="1" s="1"/>
  <c r="AC287" i="1"/>
  <c r="AD287" i="1" s="1"/>
  <c r="AF287" i="1" s="1"/>
  <c r="AC288" i="1"/>
  <c r="AD288" i="1" s="1"/>
  <c r="AF288" i="1" s="1"/>
  <c r="AC289" i="1"/>
  <c r="AD289" i="1" s="1"/>
  <c r="AF289" i="1" s="1"/>
  <c r="AC290" i="1"/>
  <c r="AD290" i="1" s="1"/>
  <c r="AF290" i="1" s="1"/>
  <c r="AC291" i="1"/>
  <c r="AD291" i="1" s="1"/>
  <c r="AF291" i="1" s="1"/>
  <c r="AC292" i="1"/>
  <c r="AD292" i="1" s="1"/>
  <c r="AF292" i="1" s="1"/>
  <c r="AC293" i="1"/>
  <c r="AD293" i="1" s="1"/>
  <c r="AF293" i="1" s="1"/>
  <c r="AC294" i="1"/>
  <c r="AD294" i="1" s="1"/>
  <c r="AF294" i="1" s="1"/>
  <c r="AC295" i="1"/>
  <c r="AD295" i="1" s="1"/>
  <c r="AF295" i="1" s="1"/>
  <c r="AC296" i="1"/>
  <c r="AD296" i="1" s="1"/>
  <c r="AF296" i="1" s="1"/>
  <c r="AC297" i="1"/>
  <c r="AD297" i="1" s="1"/>
  <c r="AF297" i="1" s="1"/>
  <c r="AC298" i="1"/>
  <c r="AD298" i="1" s="1"/>
  <c r="AF298" i="1" s="1"/>
  <c r="AC299" i="1"/>
  <c r="AD299" i="1" s="1"/>
  <c r="AF299" i="1" s="1"/>
  <c r="AC300" i="1"/>
  <c r="AD300" i="1" s="1"/>
  <c r="AF300" i="1" s="1"/>
  <c r="AC301" i="1"/>
  <c r="AD301" i="1" s="1"/>
  <c r="AF301" i="1" s="1"/>
  <c r="AC302" i="1"/>
  <c r="AD302" i="1" s="1"/>
  <c r="AF302" i="1" s="1"/>
  <c r="AC303" i="1"/>
  <c r="AD303" i="1" s="1"/>
  <c r="AF303" i="1" s="1"/>
  <c r="AC304" i="1"/>
  <c r="AD304" i="1" s="1"/>
  <c r="AF304" i="1" s="1"/>
  <c r="AC305" i="1"/>
  <c r="AD305" i="1" s="1"/>
  <c r="AF305" i="1" s="1"/>
  <c r="AC306" i="1"/>
  <c r="AD306" i="1" s="1"/>
  <c r="AF306" i="1" s="1"/>
  <c r="AC307" i="1"/>
  <c r="AD307" i="1" s="1"/>
  <c r="AF307" i="1" s="1"/>
  <c r="AC308" i="1"/>
  <c r="AD308" i="1" s="1"/>
  <c r="AF308" i="1" s="1"/>
  <c r="AC309" i="1"/>
  <c r="AD309" i="1" s="1"/>
  <c r="AF309" i="1" s="1"/>
  <c r="AC310" i="1"/>
  <c r="AD310" i="1" s="1"/>
  <c r="AF310" i="1" s="1"/>
  <c r="AC311" i="1"/>
  <c r="AD311" i="1" s="1"/>
  <c r="AF311" i="1" s="1"/>
  <c r="AC312" i="1"/>
  <c r="AD312" i="1" s="1"/>
  <c r="AF312" i="1" s="1"/>
  <c r="AC313" i="1"/>
  <c r="AD313" i="1" s="1"/>
  <c r="AF313" i="1" s="1"/>
  <c r="AC314" i="1"/>
  <c r="AD314" i="1" s="1"/>
  <c r="AF314" i="1" s="1"/>
  <c r="AC315" i="1"/>
  <c r="AD315" i="1" s="1"/>
  <c r="AF315" i="1" s="1"/>
  <c r="AC316" i="1"/>
  <c r="AD316" i="1" s="1"/>
  <c r="AF316" i="1" s="1"/>
  <c r="AC317" i="1"/>
  <c r="AD317" i="1" s="1"/>
  <c r="AF317" i="1" s="1"/>
  <c r="AC318" i="1"/>
  <c r="AD318" i="1" s="1"/>
  <c r="AF318" i="1" s="1"/>
  <c r="AC319" i="1"/>
  <c r="AD319" i="1" s="1"/>
  <c r="AF319" i="1" s="1"/>
  <c r="AC320" i="1"/>
  <c r="AD320" i="1" s="1"/>
  <c r="AF320" i="1" s="1"/>
  <c r="AC321" i="1"/>
  <c r="AD321" i="1" s="1"/>
  <c r="AF321" i="1" s="1"/>
  <c r="AC322" i="1"/>
  <c r="AD322" i="1" s="1"/>
  <c r="AF322" i="1" s="1"/>
  <c r="AC323" i="1"/>
  <c r="AD323" i="1" s="1"/>
  <c r="AF323" i="1" s="1"/>
  <c r="AC324" i="1"/>
  <c r="AD324" i="1" s="1"/>
  <c r="AC325" i="1"/>
  <c r="AD325" i="1" s="1"/>
  <c r="AF325" i="1" s="1"/>
  <c r="AC326" i="1"/>
  <c r="AD326" i="1" s="1"/>
  <c r="AF326" i="1" s="1"/>
  <c r="AC327" i="1"/>
  <c r="AD327" i="1" s="1"/>
  <c r="AF327" i="1" s="1"/>
  <c r="AC328" i="1"/>
  <c r="AD328" i="1" s="1"/>
  <c r="AF328" i="1" s="1"/>
  <c r="AC329" i="1"/>
  <c r="AD329" i="1" s="1"/>
  <c r="AF329" i="1" s="1"/>
  <c r="AC330" i="1"/>
  <c r="AD330" i="1" s="1"/>
  <c r="AF330" i="1" s="1"/>
  <c r="AC331" i="1"/>
  <c r="AD331" i="1" s="1"/>
  <c r="AF331" i="1" s="1"/>
  <c r="AC332" i="1"/>
  <c r="AD332" i="1" s="1"/>
  <c r="AF332" i="1" s="1"/>
  <c r="AC333" i="1"/>
  <c r="AD333" i="1" s="1"/>
  <c r="AF333" i="1" s="1"/>
  <c r="AC334" i="1"/>
  <c r="AD334" i="1" s="1"/>
  <c r="AF334" i="1" s="1"/>
  <c r="AC335" i="1"/>
  <c r="AD335" i="1" s="1"/>
  <c r="AF335" i="1" s="1"/>
  <c r="AC336" i="1"/>
  <c r="AD336" i="1" s="1"/>
  <c r="AF336" i="1" s="1"/>
  <c r="AC337" i="1"/>
  <c r="AD337" i="1" s="1"/>
  <c r="AF337" i="1" s="1"/>
  <c r="AC338" i="1"/>
  <c r="AD338" i="1" s="1"/>
  <c r="AF338" i="1" s="1"/>
  <c r="AC339" i="1"/>
  <c r="AD339" i="1" s="1"/>
  <c r="AF339" i="1" s="1"/>
  <c r="AC340" i="1"/>
  <c r="AD340" i="1" s="1"/>
  <c r="AF340" i="1" s="1"/>
  <c r="AC341" i="1"/>
  <c r="AD341" i="1" s="1"/>
  <c r="AF341" i="1" s="1"/>
  <c r="AC342" i="1"/>
  <c r="AD342" i="1" s="1"/>
  <c r="AF342" i="1" s="1"/>
  <c r="AC343" i="1"/>
  <c r="AD343" i="1" s="1"/>
  <c r="AF343" i="1" s="1"/>
  <c r="AC344" i="1"/>
  <c r="AD344" i="1" s="1"/>
  <c r="AF344" i="1" s="1"/>
  <c r="AC345" i="1"/>
  <c r="AD345" i="1" s="1"/>
  <c r="AF345" i="1" s="1"/>
  <c r="AC346" i="1"/>
  <c r="AD346" i="1" s="1"/>
  <c r="AF346" i="1" s="1"/>
  <c r="AC347" i="1"/>
  <c r="AD347" i="1" s="1"/>
  <c r="AF347" i="1" s="1"/>
  <c r="AC348" i="1"/>
  <c r="AD348" i="1" s="1"/>
  <c r="AF348" i="1" s="1"/>
  <c r="AC349" i="1"/>
  <c r="AD349" i="1" s="1"/>
  <c r="AF349" i="1" s="1"/>
  <c r="AC350" i="1"/>
  <c r="AD350" i="1" s="1"/>
  <c r="AF350" i="1" s="1"/>
  <c r="AC351" i="1"/>
  <c r="AD351" i="1" s="1"/>
  <c r="AF351" i="1" s="1"/>
  <c r="AC352" i="1"/>
  <c r="AD352" i="1" s="1"/>
  <c r="AF352" i="1" s="1"/>
  <c r="AC353" i="1"/>
  <c r="AD353" i="1" s="1"/>
  <c r="AF353" i="1" s="1"/>
  <c r="AC354" i="1"/>
  <c r="AD354" i="1" s="1"/>
  <c r="AF354" i="1" s="1"/>
  <c r="AC355" i="1"/>
  <c r="AD355" i="1" s="1"/>
  <c r="AF355" i="1" s="1"/>
  <c r="AC356" i="1"/>
  <c r="AD356" i="1" s="1"/>
  <c r="AF356" i="1" s="1"/>
  <c r="AC357" i="1"/>
  <c r="AD357" i="1" s="1"/>
  <c r="AF357" i="1" s="1"/>
  <c r="AC358" i="1"/>
  <c r="AD358" i="1" s="1"/>
  <c r="AF358" i="1" s="1"/>
  <c r="AC359" i="1"/>
  <c r="AD359" i="1" s="1"/>
  <c r="AF359" i="1" s="1"/>
  <c r="AC360" i="1"/>
  <c r="AD360" i="1" s="1"/>
  <c r="AF360" i="1" s="1"/>
  <c r="AC361" i="1"/>
  <c r="AD361" i="1" s="1"/>
  <c r="AF361" i="1" s="1"/>
  <c r="AC362" i="1"/>
  <c r="AD362" i="1" s="1"/>
  <c r="AF362" i="1" s="1"/>
  <c r="AC363" i="1"/>
  <c r="AD363" i="1" s="1"/>
  <c r="AF363" i="1" s="1"/>
  <c r="AC364" i="1"/>
  <c r="AD364" i="1" s="1"/>
  <c r="AF364" i="1" s="1"/>
  <c r="AC365" i="1"/>
  <c r="AD365" i="1" s="1"/>
  <c r="AF365" i="1" s="1"/>
  <c r="AC366" i="1"/>
  <c r="AD366" i="1" s="1"/>
  <c r="AF366" i="1" s="1"/>
  <c r="AC367" i="1"/>
  <c r="AD367" i="1" s="1"/>
  <c r="AF367" i="1" s="1"/>
  <c r="AC368" i="1"/>
  <c r="AD368" i="1" s="1"/>
  <c r="AF368" i="1" s="1"/>
  <c r="AC369" i="1"/>
  <c r="AD369" i="1" s="1"/>
  <c r="AF369" i="1" s="1"/>
  <c r="AC370" i="1"/>
  <c r="AD370" i="1" s="1"/>
  <c r="AF370" i="1" s="1"/>
  <c r="AC371" i="1"/>
  <c r="AD371" i="1" s="1"/>
  <c r="AF371" i="1" s="1"/>
  <c r="AC372" i="1"/>
  <c r="AD372" i="1" s="1"/>
  <c r="AF372" i="1" s="1"/>
  <c r="AC373" i="1"/>
  <c r="AD373" i="1" s="1"/>
  <c r="AF373" i="1" s="1"/>
  <c r="AC374" i="1"/>
  <c r="AD374" i="1" s="1"/>
  <c r="AF374" i="1" s="1"/>
  <c r="AC375" i="1"/>
  <c r="AD375" i="1" s="1"/>
  <c r="AF375" i="1" s="1"/>
  <c r="AC376" i="1"/>
  <c r="AD376" i="1" s="1"/>
  <c r="AF376" i="1" s="1"/>
  <c r="AC377" i="1"/>
  <c r="AD377" i="1" s="1"/>
  <c r="AF377" i="1" s="1"/>
  <c r="AC378" i="1"/>
  <c r="AD378" i="1" s="1"/>
  <c r="AF378" i="1" s="1"/>
  <c r="AC379" i="1"/>
  <c r="AD379" i="1" s="1"/>
  <c r="AF379" i="1" s="1"/>
  <c r="AC380" i="1"/>
  <c r="AD380" i="1" s="1"/>
  <c r="AF380" i="1" s="1"/>
  <c r="AC381" i="1"/>
  <c r="AD381" i="1" s="1"/>
  <c r="AF381" i="1" s="1"/>
  <c r="AC382" i="1"/>
  <c r="AD382" i="1" s="1"/>
  <c r="AF382" i="1" s="1"/>
  <c r="AC383" i="1"/>
  <c r="AD383" i="1" s="1"/>
  <c r="AF383" i="1" s="1"/>
  <c r="AC384" i="1"/>
  <c r="AD384" i="1" s="1"/>
  <c r="AF384" i="1" s="1"/>
  <c r="AC385" i="1"/>
  <c r="AD385" i="1" s="1"/>
  <c r="AF385" i="1" s="1"/>
  <c r="AC386" i="1"/>
  <c r="AD386" i="1" s="1"/>
  <c r="AF386" i="1" s="1"/>
  <c r="AC387" i="1"/>
  <c r="AD387" i="1" s="1"/>
  <c r="AF387" i="1" s="1"/>
  <c r="AC388" i="1"/>
  <c r="AD388" i="1" s="1"/>
  <c r="AF388" i="1" s="1"/>
  <c r="AC389" i="1"/>
  <c r="AD389" i="1" s="1"/>
  <c r="AF389" i="1" s="1"/>
  <c r="AC390" i="1"/>
  <c r="AD390" i="1" s="1"/>
  <c r="AF390" i="1" s="1"/>
  <c r="AC391" i="1"/>
  <c r="AD391" i="1" s="1"/>
  <c r="AF391" i="1" s="1"/>
  <c r="AC392" i="1"/>
  <c r="AD392" i="1" s="1"/>
  <c r="AF392" i="1" s="1"/>
  <c r="AC393" i="1"/>
  <c r="AD393" i="1" s="1"/>
  <c r="AF393" i="1" s="1"/>
  <c r="AC394" i="1"/>
  <c r="AD394" i="1" s="1"/>
  <c r="AF394" i="1" s="1"/>
  <c r="AC395" i="1"/>
  <c r="AD395" i="1" s="1"/>
  <c r="AF395" i="1" s="1"/>
  <c r="AC396" i="1"/>
  <c r="AD396" i="1" s="1"/>
  <c r="AF396" i="1" s="1"/>
  <c r="AC397" i="1"/>
  <c r="AD397" i="1" s="1"/>
  <c r="AF397" i="1" s="1"/>
  <c r="AC398" i="1"/>
  <c r="AD398" i="1" s="1"/>
  <c r="AF398" i="1" s="1"/>
  <c r="AC399" i="1"/>
  <c r="AD399" i="1" s="1"/>
  <c r="AF399" i="1" s="1"/>
  <c r="AC400" i="1"/>
  <c r="AD400" i="1" s="1"/>
  <c r="AF400" i="1" s="1"/>
  <c r="AC401" i="1"/>
  <c r="AD401" i="1" s="1"/>
  <c r="AF401" i="1" s="1"/>
  <c r="AC402" i="1"/>
  <c r="AD402" i="1" s="1"/>
  <c r="AF402" i="1" s="1"/>
  <c r="AC403" i="1"/>
  <c r="AD403" i="1" s="1"/>
  <c r="AF403" i="1" s="1"/>
  <c r="AC404" i="1"/>
  <c r="AD404" i="1" s="1"/>
  <c r="AF404" i="1" s="1"/>
  <c r="AC405" i="1"/>
  <c r="AD405" i="1" s="1"/>
  <c r="AF405" i="1" s="1"/>
  <c r="AC406" i="1"/>
  <c r="AD406" i="1" s="1"/>
  <c r="AF406" i="1" s="1"/>
  <c r="AC407" i="1"/>
  <c r="AD407" i="1" s="1"/>
  <c r="AF407" i="1" s="1"/>
  <c r="AC408" i="1"/>
  <c r="AD408" i="1" s="1"/>
  <c r="AF408" i="1" s="1"/>
  <c r="AC409" i="1"/>
  <c r="AD409" i="1" s="1"/>
  <c r="AF409" i="1" s="1"/>
  <c r="AC410" i="1"/>
  <c r="AD410" i="1" s="1"/>
  <c r="AF410" i="1" s="1"/>
  <c r="AC411" i="1"/>
  <c r="AD411" i="1" s="1"/>
  <c r="AF411" i="1" s="1"/>
  <c r="AC412" i="1"/>
  <c r="AD412" i="1" s="1"/>
  <c r="AF412" i="1" s="1"/>
  <c r="AC413" i="1"/>
  <c r="AD413" i="1" s="1"/>
  <c r="AF413" i="1" s="1"/>
  <c r="AC414" i="1"/>
  <c r="AD414" i="1" s="1"/>
  <c r="AF414" i="1" s="1"/>
  <c r="AC415" i="1"/>
  <c r="AD415" i="1" s="1"/>
  <c r="AF415" i="1" s="1"/>
  <c r="AC416" i="1"/>
  <c r="AD416" i="1" s="1"/>
  <c r="AF416" i="1" s="1"/>
  <c r="AC417" i="1"/>
  <c r="AD417" i="1" s="1"/>
  <c r="AF417" i="1" s="1"/>
  <c r="AC418" i="1"/>
  <c r="AD418" i="1" s="1"/>
  <c r="AC419" i="1"/>
  <c r="AD419" i="1" s="1"/>
  <c r="AF419" i="1" s="1"/>
  <c r="AC420" i="1"/>
  <c r="AD420" i="1" s="1"/>
  <c r="AF420" i="1" s="1"/>
  <c r="AC421" i="1"/>
  <c r="AD421" i="1" s="1"/>
  <c r="AF421" i="1" s="1"/>
  <c r="AC422" i="1"/>
  <c r="AD422" i="1" s="1"/>
  <c r="AF422" i="1" s="1"/>
  <c r="AC423" i="1"/>
  <c r="AD423" i="1" s="1"/>
  <c r="AF423" i="1" s="1"/>
  <c r="AC424" i="1"/>
  <c r="AD424" i="1" s="1"/>
  <c r="AF424" i="1" s="1"/>
  <c r="AC425" i="1"/>
  <c r="AD425" i="1" s="1"/>
  <c r="AF425" i="1" s="1"/>
  <c r="AC426" i="1"/>
  <c r="AD426" i="1" s="1"/>
  <c r="AF426" i="1" s="1"/>
  <c r="AC427" i="1"/>
  <c r="AD427" i="1" s="1"/>
  <c r="AF427" i="1" s="1"/>
  <c r="AC428" i="1"/>
  <c r="AD428" i="1" s="1"/>
  <c r="AF428" i="1" s="1"/>
  <c r="AC429" i="1"/>
  <c r="AD429" i="1" s="1"/>
  <c r="AF429" i="1" s="1"/>
  <c r="AC430" i="1"/>
  <c r="AD430" i="1" s="1"/>
  <c r="AF430" i="1" s="1"/>
  <c r="AC431" i="1"/>
  <c r="AD431" i="1" s="1"/>
  <c r="AF431" i="1" s="1"/>
  <c r="AC432" i="1"/>
  <c r="AD432" i="1" s="1"/>
  <c r="AF432" i="1" s="1"/>
  <c r="AC433" i="1"/>
  <c r="AD433" i="1" s="1"/>
  <c r="AF433" i="1" s="1"/>
  <c r="AC434" i="1"/>
  <c r="AD434" i="1" s="1"/>
  <c r="AF434" i="1" s="1"/>
  <c r="AC435" i="1"/>
  <c r="AD435" i="1" s="1"/>
  <c r="AF435" i="1" s="1"/>
  <c r="AC436" i="1"/>
  <c r="AD436" i="1" s="1"/>
  <c r="AF436" i="1" s="1"/>
  <c r="AC437" i="1"/>
  <c r="AD437" i="1" s="1"/>
  <c r="AF437" i="1" s="1"/>
  <c r="AC438" i="1"/>
  <c r="AD438" i="1" s="1"/>
  <c r="AF438" i="1" s="1"/>
  <c r="AC439" i="1"/>
  <c r="AD439" i="1" s="1"/>
  <c r="AF439" i="1" s="1"/>
  <c r="AC440" i="1"/>
  <c r="AD440" i="1" s="1"/>
  <c r="AF440" i="1" s="1"/>
  <c r="AC441" i="1"/>
  <c r="AD441" i="1" s="1"/>
  <c r="AF441" i="1" s="1"/>
  <c r="AC442" i="1"/>
  <c r="AD442" i="1" s="1"/>
  <c r="AF442" i="1" s="1"/>
  <c r="AC443" i="1"/>
  <c r="AD443" i="1" s="1"/>
  <c r="AF443" i="1" s="1"/>
  <c r="AC444" i="1"/>
  <c r="AD444" i="1" s="1"/>
  <c r="AF444" i="1" s="1"/>
  <c r="AC445" i="1"/>
  <c r="AD445" i="1" s="1"/>
  <c r="AF445" i="1" s="1"/>
  <c r="AC446" i="1"/>
  <c r="AD446" i="1" s="1"/>
  <c r="AF446" i="1" s="1"/>
  <c r="AC447" i="1"/>
  <c r="AD447" i="1" s="1"/>
  <c r="AF447" i="1" s="1"/>
  <c r="AC448" i="1"/>
  <c r="AD448" i="1" s="1"/>
  <c r="AF448" i="1" s="1"/>
  <c r="AC449" i="1"/>
  <c r="AD449" i="1" s="1"/>
  <c r="AF449" i="1" s="1"/>
  <c r="AC450" i="1"/>
  <c r="AD450" i="1" s="1"/>
  <c r="AF450" i="1" s="1"/>
  <c r="AC451" i="1"/>
  <c r="AD451" i="1" s="1"/>
  <c r="AF451" i="1" s="1"/>
  <c r="AC452" i="1"/>
  <c r="AD452" i="1" s="1"/>
  <c r="AF452" i="1" s="1"/>
  <c r="AC453" i="1"/>
  <c r="AD453" i="1" s="1"/>
  <c r="AF453" i="1" s="1"/>
  <c r="AC454" i="1"/>
  <c r="AD454" i="1" s="1"/>
  <c r="AF454" i="1" s="1"/>
  <c r="AC455" i="1"/>
  <c r="AD455" i="1" s="1"/>
  <c r="AF455" i="1" s="1"/>
  <c r="AC456" i="1"/>
  <c r="AD456" i="1" s="1"/>
  <c r="AF456" i="1" s="1"/>
  <c r="AC457" i="1"/>
  <c r="AD457" i="1" s="1"/>
  <c r="AF457" i="1" s="1"/>
  <c r="AC458" i="1"/>
  <c r="AD458" i="1" s="1"/>
  <c r="AF458" i="1" s="1"/>
  <c r="AC459" i="1"/>
  <c r="AD459" i="1" s="1"/>
  <c r="AF459" i="1" s="1"/>
  <c r="AC460" i="1"/>
  <c r="AD460" i="1" s="1"/>
  <c r="AF460" i="1" s="1"/>
  <c r="AC461" i="1"/>
  <c r="AD461" i="1" s="1"/>
  <c r="AF461" i="1" s="1"/>
  <c r="AC462" i="1"/>
  <c r="AD462" i="1" s="1"/>
  <c r="AF462" i="1" s="1"/>
  <c r="AC463" i="1"/>
  <c r="AD463" i="1" s="1"/>
  <c r="AF463" i="1" s="1"/>
  <c r="AC464" i="1"/>
  <c r="AD464" i="1" s="1"/>
  <c r="AF464" i="1" s="1"/>
  <c r="AC465" i="1"/>
  <c r="AD465" i="1" s="1"/>
  <c r="AF465" i="1" s="1"/>
  <c r="AC466" i="1"/>
  <c r="AD466" i="1" s="1"/>
  <c r="AF466" i="1" s="1"/>
  <c r="AC467" i="1"/>
  <c r="AD467" i="1" s="1"/>
  <c r="AF467" i="1" s="1"/>
  <c r="AC468" i="1"/>
  <c r="AD468" i="1" s="1"/>
  <c r="AF468" i="1" s="1"/>
  <c r="AC469" i="1"/>
  <c r="AD469" i="1" s="1"/>
  <c r="AF469" i="1" s="1"/>
  <c r="AC470" i="1"/>
  <c r="AD470" i="1" s="1"/>
  <c r="AC471" i="1"/>
  <c r="AD471" i="1" s="1"/>
  <c r="AF471" i="1" s="1"/>
  <c r="AC472" i="1"/>
  <c r="AD472" i="1" s="1"/>
  <c r="AF472" i="1" s="1"/>
  <c r="AC473" i="1"/>
  <c r="AD473" i="1" s="1"/>
  <c r="AF473" i="1" s="1"/>
  <c r="AC474" i="1"/>
  <c r="AD474" i="1" s="1"/>
  <c r="AF474" i="1" s="1"/>
  <c r="AC475" i="1"/>
  <c r="AD475" i="1" s="1"/>
  <c r="AF475" i="1" s="1"/>
  <c r="AC476" i="1"/>
  <c r="AD476" i="1" s="1"/>
  <c r="AF476" i="1" s="1"/>
  <c r="AC477" i="1"/>
  <c r="AD477" i="1" s="1"/>
  <c r="AF477" i="1" s="1"/>
  <c r="AC478" i="1"/>
  <c r="AD478" i="1" s="1"/>
  <c r="AF478" i="1" s="1"/>
  <c r="AC479" i="1"/>
  <c r="AD479" i="1" s="1"/>
  <c r="AF479" i="1" s="1"/>
  <c r="AC480" i="1"/>
  <c r="AD480" i="1" s="1"/>
  <c r="AF480" i="1" s="1"/>
  <c r="AC481" i="1"/>
  <c r="AD481" i="1" s="1"/>
  <c r="AF481" i="1" s="1"/>
  <c r="AC482" i="1"/>
  <c r="AD482" i="1" s="1"/>
  <c r="AF482" i="1" s="1"/>
  <c r="AC483" i="1"/>
  <c r="AD483" i="1" s="1"/>
  <c r="AF483" i="1" s="1"/>
  <c r="AC484" i="1"/>
  <c r="AD484" i="1" s="1"/>
  <c r="AF484" i="1" s="1"/>
  <c r="AC485" i="1"/>
  <c r="AD485" i="1" s="1"/>
  <c r="AF485" i="1" s="1"/>
  <c r="AC486" i="1"/>
  <c r="AD486" i="1" s="1"/>
  <c r="AF486" i="1" s="1"/>
  <c r="AC487" i="1"/>
  <c r="AD487" i="1" s="1"/>
  <c r="AF487" i="1" s="1"/>
  <c r="AC488" i="1"/>
  <c r="AD488" i="1" s="1"/>
  <c r="AF488" i="1" s="1"/>
  <c r="AC489" i="1"/>
  <c r="AD489" i="1" s="1"/>
  <c r="AF489" i="1" s="1"/>
  <c r="AC490" i="1"/>
  <c r="AD490" i="1" s="1"/>
  <c r="AF490" i="1" s="1"/>
  <c r="AC491" i="1"/>
  <c r="AD491" i="1" s="1"/>
  <c r="AF491" i="1" s="1"/>
  <c r="AC492" i="1"/>
  <c r="AD492" i="1" s="1"/>
  <c r="AF492" i="1" s="1"/>
  <c r="AC493" i="1"/>
  <c r="AD493" i="1" s="1"/>
  <c r="AF493" i="1" s="1"/>
  <c r="AC494" i="1"/>
  <c r="AD494" i="1" s="1"/>
  <c r="AF494" i="1" s="1"/>
  <c r="AC495" i="1"/>
  <c r="AD495" i="1" s="1"/>
  <c r="AF495" i="1" s="1"/>
  <c r="AC496" i="1"/>
  <c r="AD496" i="1" s="1"/>
  <c r="AF496" i="1" s="1"/>
  <c r="AC497" i="1"/>
  <c r="AD497" i="1" s="1"/>
  <c r="AF497" i="1" s="1"/>
  <c r="AC498" i="1"/>
  <c r="AD498" i="1" s="1"/>
  <c r="AF498" i="1" s="1"/>
  <c r="AC499" i="1"/>
  <c r="AD499" i="1" s="1"/>
  <c r="AF499" i="1" s="1"/>
  <c r="AC500" i="1"/>
  <c r="AD500" i="1" s="1"/>
  <c r="AF500" i="1" s="1"/>
  <c r="AC501" i="1"/>
  <c r="AD501" i="1" s="1"/>
  <c r="AF501" i="1" s="1"/>
  <c r="AC502" i="1"/>
  <c r="AD502" i="1" s="1"/>
  <c r="AF502" i="1" s="1"/>
  <c r="AC503" i="1"/>
  <c r="AD503" i="1" s="1"/>
  <c r="AF503" i="1" s="1"/>
  <c r="AC504" i="1"/>
  <c r="AD504" i="1" s="1"/>
  <c r="AF504" i="1" s="1"/>
  <c r="AC505" i="1"/>
  <c r="AD505" i="1" s="1"/>
  <c r="AF505" i="1" s="1"/>
  <c r="AC506" i="1"/>
  <c r="AD506" i="1" s="1"/>
  <c r="AF506" i="1" s="1"/>
  <c r="AC507" i="1"/>
  <c r="AD507" i="1" s="1"/>
  <c r="AF507" i="1" s="1"/>
  <c r="AC508" i="1"/>
  <c r="AD508" i="1" s="1"/>
  <c r="AF508" i="1" s="1"/>
  <c r="AC509" i="1"/>
  <c r="AD509" i="1" s="1"/>
  <c r="AF509" i="1" s="1"/>
  <c r="AC510" i="1"/>
  <c r="AD510" i="1" s="1"/>
  <c r="AF510" i="1" s="1"/>
  <c r="AC511" i="1"/>
  <c r="AD511" i="1" s="1"/>
  <c r="AF511" i="1" s="1"/>
  <c r="AC512" i="1"/>
  <c r="AD512" i="1" s="1"/>
  <c r="AF512" i="1" s="1"/>
  <c r="AC513" i="1"/>
  <c r="AD513" i="1" s="1"/>
  <c r="AF513" i="1" s="1"/>
  <c r="AC514" i="1"/>
  <c r="AD514" i="1" s="1"/>
  <c r="AF514" i="1" s="1"/>
  <c r="AC515" i="1"/>
  <c r="AD515" i="1" s="1"/>
  <c r="AF515" i="1" s="1"/>
  <c r="AC516" i="1"/>
  <c r="AD516" i="1" s="1"/>
  <c r="AF516" i="1" s="1"/>
  <c r="AC517" i="1"/>
  <c r="AD517" i="1" s="1"/>
  <c r="AF517" i="1" s="1"/>
  <c r="AC518" i="1"/>
  <c r="AD518" i="1" s="1"/>
  <c r="AF518" i="1" s="1"/>
  <c r="AC519" i="1"/>
  <c r="AD519" i="1" s="1"/>
  <c r="AF519" i="1" s="1"/>
  <c r="AC520" i="1"/>
  <c r="AD520" i="1" s="1"/>
  <c r="AF520" i="1" s="1"/>
  <c r="AC521" i="1"/>
  <c r="AD521" i="1" s="1"/>
  <c r="AF521" i="1" s="1"/>
  <c r="AC522" i="1"/>
  <c r="AD522" i="1" s="1"/>
  <c r="AF522" i="1" s="1"/>
  <c r="AC523" i="1"/>
  <c r="AD523" i="1" s="1"/>
  <c r="AF523" i="1" s="1"/>
  <c r="AC524" i="1"/>
  <c r="AD524" i="1" s="1"/>
  <c r="AF524" i="1" s="1"/>
  <c r="AC525" i="1"/>
  <c r="AD525" i="1" s="1"/>
  <c r="AF525" i="1" s="1"/>
  <c r="AC526" i="1"/>
  <c r="AD526" i="1" s="1"/>
  <c r="AF526" i="1" s="1"/>
  <c r="AC527" i="1"/>
  <c r="AD527" i="1" s="1"/>
  <c r="AF527" i="1" s="1"/>
  <c r="AC528" i="1"/>
  <c r="AD528" i="1" s="1"/>
  <c r="AF528" i="1" s="1"/>
  <c r="AC529" i="1"/>
  <c r="AD529" i="1" s="1"/>
  <c r="AF529" i="1" s="1"/>
  <c r="AC530" i="1"/>
  <c r="AD530" i="1" s="1"/>
  <c r="AF530" i="1" s="1"/>
  <c r="AC531" i="1"/>
  <c r="AD531" i="1" s="1"/>
  <c r="AF531" i="1" s="1"/>
  <c r="AC532" i="1"/>
  <c r="AD532" i="1" s="1"/>
  <c r="AF532" i="1" s="1"/>
  <c r="AC533" i="1"/>
  <c r="AD533" i="1" s="1"/>
  <c r="AF533" i="1" s="1"/>
  <c r="AC534" i="1"/>
  <c r="AD534" i="1" s="1"/>
  <c r="AF534" i="1" s="1"/>
  <c r="AC535" i="1"/>
  <c r="AD535" i="1" s="1"/>
  <c r="AF535" i="1" s="1"/>
  <c r="AC536" i="1"/>
  <c r="AD536" i="1" s="1"/>
  <c r="AF536" i="1" s="1"/>
  <c r="AC537" i="1"/>
  <c r="AD537" i="1" s="1"/>
  <c r="AF537" i="1" s="1"/>
  <c r="AC538" i="1"/>
  <c r="AD538" i="1" s="1"/>
  <c r="AF538" i="1" s="1"/>
  <c r="AC539" i="1"/>
  <c r="AD539" i="1" s="1"/>
  <c r="AF539" i="1" s="1"/>
  <c r="AC540" i="1"/>
  <c r="AD540" i="1" s="1"/>
  <c r="AF540" i="1" s="1"/>
  <c r="AC541" i="1"/>
  <c r="AD541" i="1" s="1"/>
  <c r="AF541" i="1" s="1"/>
  <c r="AC542" i="1"/>
  <c r="AD542" i="1" s="1"/>
  <c r="AF542" i="1" s="1"/>
  <c r="AC543" i="1"/>
  <c r="AD543" i="1" s="1"/>
  <c r="AF543" i="1" s="1"/>
  <c r="AC544" i="1"/>
  <c r="AD544" i="1" s="1"/>
  <c r="AF544" i="1" s="1"/>
  <c r="AC545" i="1"/>
  <c r="AD545" i="1" s="1"/>
  <c r="AF545" i="1" s="1"/>
  <c r="AC546" i="1"/>
  <c r="AD546" i="1" s="1"/>
  <c r="AF546" i="1" s="1"/>
  <c r="AC547" i="1"/>
  <c r="AD547" i="1" s="1"/>
  <c r="AF547" i="1" s="1"/>
  <c r="AC548" i="1"/>
  <c r="AD548" i="1" s="1"/>
  <c r="AF548" i="1" s="1"/>
  <c r="AC549" i="1"/>
  <c r="AD549" i="1" s="1"/>
  <c r="AF549" i="1" s="1"/>
  <c r="AC550" i="1"/>
  <c r="AD550" i="1" s="1"/>
  <c r="AF550" i="1" s="1"/>
  <c r="AC551" i="1"/>
  <c r="AD551" i="1" s="1"/>
  <c r="AF551" i="1" s="1"/>
  <c r="AC552" i="1"/>
  <c r="AD552" i="1" s="1"/>
  <c r="AF552" i="1" s="1"/>
  <c r="AC553" i="1"/>
  <c r="AD553" i="1" s="1"/>
  <c r="AC554" i="1"/>
  <c r="AD554" i="1" s="1"/>
  <c r="AF554" i="1" s="1"/>
  <c r="AC555" i="1"/>
  <c r="AD555" i="1" s="1"/>
  <c r="AF555" i="1" s="1"/>
  <c r="AC556" i="1"/>
  <c r="AD556" i="1" s="1"/>
  <c r="AF556" i="1" s="1"/>
  <c r="AC557" i="1"/>
  <c r="AD557" i="1" s="1"/>
  <c r="AF557" i="1" s="1"/>
  <c r="AC558" i="1"/>
  <c r="AD558" i="1" s="1"/>
  <c r="AF558" i="1" s="1"/>
  <c r="AC559" i="1"/>
  <c r="AD559" i="1" s="1"/>
  <c r="AF559" i="1" s="1"/>
  <c r="AC560" i="1"/>
  <c r="AD560" i="1" s="1"/>
  <c r="AF560" i="1" s="1"/>
  <c r="AC561" i="1"/>
  <c r="AD561" i="1" s="1"/>
  <c r="AF561" i="1" s="1"/>
  <c r="AC562" i="1"/>
  <c r="AD562" i="1" s="1"/>
  <c r="AC563" i="1"/>
  <c r="AD563" i="1" s="1"/>
  <c r="AF563" i="1" s="1"/>
  <c r="AC564" i="1"/>
  <c r="AD564" i="1" s="1"/>
  <c r="AF564" i="1" s="1"/>
  <c r="AC565" i="1"/>
  <c r="AD565" i="1" s="1"/>
  <c r="AF565" i="1" s="1"/>
  <c r="AC566" i="1"/>
  <c r="AD566" i="1" s="1"/>
  <c r="AF566" i="1" s="1"/>
  <c r="AC567" i="1"/>
  <c r="AD567" i="1" s="1"/>
  <c r="AF567" i="1" s="1"/>
  <c r="AC568" i="1"/>
  <c r="AD568" i="1" s="1"/>
  <c r="AF568" i="1" s="1"/>
  <c r="AC569" i="1"/>
  <c r="AD569" i="1" s="1"/>
  <c r="AF569" i="1" s="1"/>
  <c r="AC570" i="1"/>
  <c r="AD570" i="1" s="1"/>
  <c r="AF570" i="1" s="1"/>
  <c r="AC571" i="1"/>
  <c r="AD571" i="1" s="1"/>
  <c r="AF571" i="1" s="1"/>
  <c r="AC572" i="1"/>
  <c r="AD572" i="1" s="1"/>
  <c r="AF572" i="1" s="1"/>
  <c r="AC573" i="1"/>
  <c r="AD573" i="1" s="1"/>
  <c r="AF573" i="1" s="1"/>
  <c r="AC574" i="1"/>
  <c r="AD574" i="1" s="1"/>
  <c r="AC575" i="1"/>
  <c r="AD575" i="1" s="1"/>
  <c r="AF575" i="1" s="1"/>
  <c r="AC576" i="1"/>
  <c r="AD576" i="1" s="1"/>
  <c r="AF576" i="1" s="1"/>
  <c r="AC577" i="1"/>
  <c r="AD577" i="1" s="1"/>
  <c r="AC578" i="1"/>
  <c r="AD578" i="1" s="1"/>
  <c r="AF578" i="1" s="1"/>
  <c r="AC579" i="1"/>
  <c r="AD579" i="1" s="1"/>
  <c r="AF579" i="1" s="1"/>
  <c r="AC580" i="1"/>
  <c r="AD580" i="1" s="1"/>
  <c r="AF580" i="1" s="1"/>
  <c r="AC581" i="1"/>
  <c r="AD581" i="1" s="1"/>
  <c r="AF581" i="1" s="1"/>
  <c r="AC582" i="1"/>
  <c r="AD582" i="1" s="1"/>
  <c r="AF582" i="1" s="1"/>
  <c r="AC583" i="1"/>
  <c r="AD583" i="1" s="1"/>
  <c r="AF583" i="1" s="1"/>
  <c r="AC584" i="1"/>
  <c r="AD584" i="1" s="1"/>
  <c r="AF584" i="1" s="1"/>
  <c r="AC585" i="1"/>
  <c r="AD585" i="1" s="1"/>
  <c r="AF585" i="1" s="1"/>
  <c r="AC586" i="1"/>
  <c r="AD586" i="1" s="1"/>
  <c r="AF586" i="1" s="1"/>
  <c r="AC587" i="1"/>
  <c r="AD587" i="1" s="1"/>
  <c r="AF587" i="1" s="1"/>
  <c r="AC588" i="1"/>
  <c r="AD588" i="1" s="1"/>
  <c r="AF588" i="1" s="1"/>
  <c r="AC589" i="1"/>
  <c r="AD589" i="1" s="1"/>
  <c r="AF589" i="1" s="1"/>
  <c r="AC590" i="1"/>
  <c r="AD590" i="1" s="1"/>
  <c r="AF590" i="1" s="1"/>
  <c r="AC591" i="1"/>
  <c r="AD591" i="1" s="1"/>
  <c r="AF591" i="1" s="1"/>
  <c r="AC592" i="1"/>
  <c r="AD592" i="1" s="1"/>
  <c r="AF592" i="1" s="1"/>
  <c r="AC593" i="1"/>
  <c r="AD593" i="1" s="1"/>
  <c r="AF593" i="1" s="1"/>
  <c r="AC594" i="1"/>
  <c r="AD594" i="1" s="1"/>
  <c r="AF594" i="1" s="1"/>
  <c r="AC595" i="1"/>
  <c r="AD595" i="1" s="1"/>
  <c r="AF595" i="1" s="1"/>
  <c r="AC596" i="1"/>
  <c r="AD596" i="1" s="1"/>
  <c r="AF596" i="1" s="1"/>
  <c r="AC597" i="1"/>
  <c r="AD597" i="1" s="1"/>
  <c r="AF597" i="1" s="1"/>
  <c r="AC598" i="1"/>
  <c r="AD598" i="1" s="1"/>
  <c r="AF598" i="1" s="1"/>
  <c r="AC599" i="1"/>
  <c r="AD599" i="1" s="1"/>
  <c r="AF599" i="1" s="1"/>
  <c r="AC600" i="1"/>
  <c r="AD600" i="1" s="1"/>
  <c r="AC601" i="1"/>
  <c r="AD601" i="1" s="1"/>
  <c r="AC602" i="1"/>
  <c r="AD602" i="1" s="1"/>
  <c r="AF602" i="1" s="1"/>
  <c r="AC603" i="1"/>
  <c r="AD603" i="1" s="1"/>
  <c r="AF603" i="1" s="1"/>
  <c r="AC604" i="1"/>
  <c r="AD604" i="1" s="1"/>
  <c r="AF604" i="1" s="1"/>
  <c r="AC605" i="1"/>
  <c r="AD605" i="1" s="1"/>
  <c r="AF605" i="1" s="1"/>
  <c r="AC606" i="1"/>
  <c r="AD606" i="1" s="1"/>
  <c r="AF606" i="1" s="1"/>
  <c r="AC607" i="1"/>
  <c r="AD607" i="1" s="1"/>
  <c r="AF607" i="1" s="1"/>
  <c r="AC608" i="1"/>
  <c r="AD608" i="1" s="1"/>
  <c r="AF608" i="1" s="1"/>
  <c r="AC609" i="1"/>
  <c r="AD609" i="1" s="1"/>
  <c r="AF609" i="1" s="1"/>
  <c r="W4" i="5" l="1" a="1"/>
  <c r="W4" i="5" s="1"/>
  <c r="W6" i="5" s="1" a="1"/>
  <c r="W6" i="5" s="1"/>
  <c r="M4" i="5" a="1"/>
  <c r="M4" i="5" s="1"/>
  <c r="M6" i="5" s="1" a="1"/>
  <c r="M6" i="5" s="1"/>
  <c r="C4" i="5" a="1"/>
  <c r="C4" i="5" s="1"/>
  <c r="C6" i="5" s="1" a="1"/>
  <c r="C6" i="5" s="1"/>
  <c r="B3" i="2" a="1"/>
  <c r="B3" i="2" s="1"/>
  <c r="C2" i="3" a="1"/>
  <c r="C2" i="3" s="1"/>
  <c r="C4" i="3" s="1" a="1"/>
  <c r="C4" i="3" s="1"/>
  <c r="L3" i="2" a="1"/>
  <c r="L3" i="2" s="1"/>
  <c r="L5" i="2" l="1" a="1"/>
  <c r="L5" i="2" s="1"/>
  <c r="B5" i="2" a="1"/>
  <c r="B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<sst xmlns="http://schemas.openxmlformats.org/spreadsheetml/2006/main" count="3101" uniqueCount="152">
  <si>
    <t>Qtr</t>
  </si>
  <si>
    <t>Tower ID</t>
  </si>
  <si>
    <t>Tower Name</t>
  </si>
  <si>
    <t>Developer ID</t>
  </si>
  <si>
    <t>Developer Name</t>
  </si>
  <si>
    <t>Carpet Flat Size (Sqft)</t>
  </si>
  <si>
    <t>Saleable Flat Size (Sqft.)</t>
  </si>
  <si>
    <t>Saleable rate (Rs/ Sqft)</t>
  </si>
  <si>
    <t>Carpet Rate (Rs/Sqft.)</t>
  </si>
  <si>
    <t>Unsold Saleable Area Asondate(Sqft.)</t>
  </si>
  <si>
    <t>Unsold Carpet area Asondate(Sqft.)</t>
  </si>
  <si>
    <t>Unsold Supply Asondate(Units)</t>
  </si>
  <si>
    <t>Total Supply Saleable Asondate (Sqft)</t>
  </si>
  <si>
    <t>Total Supply Carpet Asondate(Sqft.)</t>
  </si>
  <si>
    <t>Total Supply Asondate(Units)</t>
  </si>
  <si>
    <t>Unsold Saleable Value Asondate (Cr)</t>
  </si>
  <si>
    <t>Unsold Carpet Value Asondate (Cr)</t>
  </si>
  <si>
    <t>Unitcost(Cr)</t>
  </si>
  <si>
    <t>Total Supply Value Asondate (Cr)</t>
  </si>
  <si>
    <t>City ID</t>
  </si>
  <si>
    <t>City</t>
  </si>
  <si>
    <t>Location ID</t>
  </si>
  <si>
    <t>Location</t>
  </si>
  <si>
    <t>Quarterly Sales In Units</t>
  </si>
  <si>
    <t>Quarterly Sales Value (Cr)</t>
  </si>
  <si>
    <t>Quarterly Sales (In Sqft.)</t>
  </si>
  <si>
    <t>Tower 1</t>
  </si>
  <si>
    <t>Independent Floors 3BHK</t>
  </si>
  <si>
    <t>Builder 16</t>
  </si>
  <si>
    <t>NCR</t>
  </si>
  <si>
    <t>Badshahpur</t>
  </si>
  <si>
    <t>Independent Floors 2 1/2 BHK</t>
  </si>
  <si>
    <t>Tower 2</t>
  </si>
  <si>
    <t>Studio Apt</t>
  </si>
  <si>
    <t>Builder 4</t>
  </si>
  <si>
    <t>Bangalore</t>
  </si>
  <si>
    <t>Gunjuru</t>
  </si>
  <si>
    <t>Tower 3</t>
  </si>
  <si>
    <t>Independent Floors 3 1/2 BHK</t>
  </si>
  <si>
    <t>Mohammadpur Jharsa</t>
  </si>
  <si>
    <t>Independent Floors 2BHK</t>
  </si>
  <si>
    <t>Tower 4</t>
  </si>
  <si>
    <t>1BHK</t>
  </si>
  <si>
    <t>Builder 8</t>
  </si>
  <si>
    <t>MMR</t>
  </si>
  <si>
    <t>Patnoli</t>
  </si>
  <si>
    <t>2BHK</t>
  </si>
  <si>
    <t>Tower 5</t>
  </si>
  <si>
    <t>Builder 10</t>
  </si>
  <si>
    <t>Pune</t>
  </si>
  <si>
    <t>Chakan</t>
  </si>
  <si>
    <t>Tower 6</t>
  </si>
  <si>
    <t>3BHK</t>
  </si>
  <si>
    <t>Manchappanahosahalli</t>
  </si>
  <si>
    <t>Tower 7</t>
  </si>
  <si>
    <t>Builder 12</t>
  </si>
  <si>
    <t>New Gurgaon</t>
  </si>
  <si>
    <t>Tower 8</t>
  </si>
  <si>
    <t>Builder 13</t>
  </si>
  <si>
    <t>Vizag</t>
  </si>
  <si>
    <t>POTHINAMALLAYYA PALEM</t>
  </si>
  <si>
    <t>Tower 9</t>
  </si>
  <si>
    <t>Tower 10</t>
  </si>
  <si>
    <t>2 1/2 BHK</t>
  </si>
  <si>
    <t>Hennagara</t>
  </si>
  <si>
    <t>Tower 11</t>
  </si>
  <si>
    <t>Builder 3</t>
  </si>
  <si>
    <t>Tower 12</t>
  </si>
  <si>
    <t>Tower 13</t>
  </si>
  <si>
    <t>Tower 14</t>
  </si>
  <si>
    <t>Tower 15</t>
  </si>
  <si>
    <t>3 1/2 BHK</t>
  </si>
  <si>
    <t>Wazirpur</t>
  </si>
  <si>
    <t>Tower 16</t>
  </si>
  <si>
    <t>Tower 17</t>
  </si>
  <si>
    <t>Tower 18</t>
  </si>
  <si>
    <t>Builder 6</t>
  </si>
  <si>
    <t>Hyderabad</t>
  </si>
  <si>
    <t>Patighanpur</t>
  </si>
  <si>
    <t>Tower 19</t>
  </si>
  <si>
    <t>Tower 20</t>
  </si>
  <si>
    <t>Tower 21</t>
  </si>
  <si>
    <t>Tower 22</t>
  </si>
  <si>
    <t>Builder 9</t>
  </si>
  <si>
    <t>Pashan</t>
  </si>
  <si>
    <t>Tower 23</t>
  </si>
  <si>
    <t>Wadgaon Sheri</t>
  </si>
  <si>
    <t>Tower 24</t>
  </si>
  <si>
    <t>Builder 11</t>
  </si>
  <si>
    <t>Virar West</t>
  </si>
  <si>
    <t>1RK</t>
  </si>
  <si>
    <t>Tower 25</t>
  </si>
  <si>
    <t>Tower 26</t>
  </si>
  <si>
    <t>Builder 1</t>
  </si>
  <si>
    <t>Seegehalli Thoppu</t>
  </si>
  <si>
    <t>Tower 27</t>
  </si>
  <si>
    <t>Gaganpahad</t>
  </si>
  <si>
    <t>Tower 28</t>
  </si>
  <si>
    <t>Tower 29</t>
  </si>
  <si>
    <t>Tower 30</t>
  </si>
  <si>
    <t>Builder 7</t>
  </si>
  <si>
    <t>Shil Village</t>
  </si>
  <si>
    <t>Tower 31</t>
  </si>
  <si>
    <t>Tower 32</t>
  </si>
  <si>
    <t>Tower 33</t>
  </si>
  <si>
    <t>Builder 14</t>
  </si>
  <si>
    <t>Bowrampet</t>
  </si>
  <si>
    <t>Tower 34</t>
  </si>
  <si>
    <t>Builder 2</t>
  </si>
  <si>
    <t>Tower 35</t>
  </si>
  <si>
    <t>Tower 36</t>
  </si>
  <si>
    <t>Tower 37</t>
  </si>
  <si>
    <t>Builder 15</t>
  </si>
  <si>
    <t>Goa</t>
  </si>
  <si>
    <t>SANCOALE</t>
  </si>
  <si>
    <t>4BHK</t>
  </si>
  <si>
    <t>Tower 38</t>
  </si>
  <si>
    <t>Builder 5</t>
  </si>
  <si>
    <t>Gulimangala</t>
  </si>
  <si>
    <t>Penthouse</t>
  </si>
  <si>
    <t>Tower 39</t>
  </si>
  <si>
    <t>Malad East</t>
  </si>
  <si>
    <t>Tower 40</t>
  </si>
  <si>
    <t>Flat ID</t>
  </si>
  <si>
    <t xml:space="preserve"> Flat</t>
  </si>
  <si>
    <t>Qtr-Year</t>
  </si>
  <si>
    <t>Month Num</t>
  </si>
  <si>
    <t>Year</t>
  </si>
  <si>
    <t>Y-Q</t>
  </si>
  <si>
    <t>Year-Qtr</t>
  </si>
  <si>
    <t>Sales Unit</t>
  </si>
  <si>
    <t>Location Name</t>
  </si>
  <si>
    <t>Weighted Average Carpet Price=∑(Carpet Rate×Unsold Carpet Area)​ / ∑(Unsold Carpet Area)</t>
  </si>
  <si>
    <t>Weighted Avg Carpet Price per sqft</t>
  </si>
  <si>
    <t>Weighted Avg Saleable Price per sqft</t>
  </si>
  <si>
    <t>Unsold units total</t>
  </si>
  <si>
    <t>Date</t>
  </si>
  <si>
    <t>Weighted Average Saleable Price=∑(Saleable Rate×Unsold Saleable Area)​ / ∑(Unsold Saleable Area)</t>
  </si>
  <si>
    <t>Flat Extracted</t>
  </si>
  <si>
    <t>Supply</t>
  </si>
  <si>
    <t>Sales</t>
  </si>
  <si>
    <t>Unsold</t>
  </si>
  <si>
    <t>Latest Date</t>
  </si>
  <si>
    <t>cut-off Date</t>
  </si>
  <si>
    <t>Developer's Name</t>
  </si>
  <si>
    <t>Sales Value (cr)</t>
  </si>
  <si>
    <t>Share (%)</t>
  </si>
  <si>
    <t>Total Sales Value (cr)</t>
  </si>
  <si>
    <t>Share of Sales (%)</t>
  </si>
  <si>
    <t>Quarterly Sales (cr)</t>
  </si>
  <si>
    <t>Total Sales (cr)</t>
  </si>
  <si>
    <t>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</si>
</sst>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9" tint="-0.49998474074526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01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4E7E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7" fillId="0" borderId="0" applyFont="0" applyFill="0" applyBorder="0" applyAlignment="0" applyProtection="0"/>
  </cellStyleXfs>
  <cellXfs count="86">
    <xf numFmtId="0" fontId="0" fillId="0" borderId="0" xfId="0"/>
    <xf numFmtId="17" fontId="0" fillId="0" borderId="0" xfId="0" applyNumberFormat="1"/>
    <xf numFmtId="0" fontId="2" fillId="3" borderId="1" xfId="0" applyFont="1" applyFill="1" applyBorder="1"/>
    <xf numFmtId="0" fontId="1" fillId="2" borderId="1" xfId="1" applyBorder="1"/>
    <xf numFmtId="0" fontId="0" fillId="7" borderId="1" xfId="0" applyFill="1" applyBorder="1"/>
    <xf numFmtId="0" fontId="5" fillId="2" borderId="8" xfId="1" applyFont="1" applyBorder="1"/>
    <xf numFmtId="0" fontId="4" fillId="5" borderId="9" xfId="0" applyFont="1" applyFill="1" applyBorder="1"/>
    <xf numFmtId="0" fontId="4" fillId="6" borderId="9" xfId="0" applyFont="1" applyFill="1" applyBorder="1"/>
    <xf numFmtId="0" fontId="0" fillId="7" borderId="8" xfId="0" applyFill="1" applyBorder="1"/>
    <xf numFmtId="0" fontId="0" fillId="7" borderId="1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8" xfId="0" applyFill="1" applyBorder="1"/>
    <xf numFmtId="164" fontId="0" fillId="8" borderId="1" xfId="0" applyNumberFormat="1" applyFill="1" applyBorder="1"/>
    <xf numFmtId="0" fontId="0" fillId="7" borderId="11" xfId="0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4" fontId="0" fillId="0" borderId="0" xfId="0" applyNumberFormat="1"/>
    <xf numFmtId="0" fontId="5" fillId="2" borderId="1" xfId="1" applyFont="1" applyBorder="1"/>
    <xf numFmtId="0" fontId="1" fillId="2" borderId="1" xfId="1" applyBorder="1" applyAlignment="1">
      <alignment horizontal="center"/>
    </xf>
    <xf numFmtId="0" fontId="8" fillId="9" borderId="1" xfId="0" applyFont="1" applyFill="1" applyBorder="1"/>
    <xf numFmtId="0" fontId="8" fillId="9" borderId="8" xfId="0" applyFont="1" applyFill="1" applyBorder="1" applyAlignment="1"/>
    <xf numFmtId="0" fontId="8" fillId="9" borderId="10" xfId="0" applyFont="1" applyFill="1" applyBorder="1" applyAlignment="1"/>
    <xf numFmtId="0" fontId="8" fillId="9" borderId="11" xfId="0" applyFont="1" applyFill="1" applyBorder="1" applyAlignment="1"/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" xfId="0" applyFill="1" applyBorder="1"/>
    <xf numFmtId="0" fontId="5" fillId="11" borderId="8" xfId="1" applyFont="1" applyFill="1" applyBorder="1"/>
    <xf numFmtId="0" fontId="1" fillId="11" borderId="1" xfId="1" applyFill="1" applyBorder="1"/>
    <xf numFmtId="0" fontId="4" fillId="12" borderId="9" xfId="0" applyFont="1" applyFill="1" applyBorder="1"/>
    <xf numFmtId="0" fontId="0" fillId="13" borderId="8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" xfId="0" applyFill="1" applyBorder="1"/>
    <xf numFmtId="0" fontId="0" fillId="14" borderId="8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" xfId="0" applyFill="1" applyBorder="1"/>
    <xf numFmtId="0" fontId="4" fillId="15" borderId="9" xfId="0" applyFont="1" applyFill="1" applyBorder="1"/>
    <xf numFmtId="0" fontId="4" fillId="16" borderId="9" xfId="0" applyFont="1" applyFill="1" applyBorder="1"/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0" fillId="17" borderId="2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10" fillId="17" borderId="12" xfId="0" applyFont="1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10" fillId="17" borderId="5" xfId="0" applyFont="1" applyFill="1" applyBorder="1" applyAlignment="1">
      <alignment horizontal="center" vertical="center"/>
    </xf>
    <xf numFmtId="0" fontId="10" fillId="17" borderId="6" xfId="0" applyFont="1" applyFill="1" applyBorder="1" applyAlignment="1">
      <alignment horizontal="center" vertical="center"/>
    </xf>
    <xf numFmtId="0" fontId="10" fillId="17" borderId="7" xfId="0" applyFont="1" applyFill="1" applyBorder="1" applyAlignment="1">
      <alignment horizontal="center" vertical="center"/>
    </xf>
    <xf numFmtId="14" fontId="0" fillId="9" borderId="1" xfId="0" applyNumberFormat="1" applyFill="1" applyBorder="1"/>
    <xf numFmtId="0" fontId="3" fillId="18" borderId="1" xfId="0" applyFont="1" applyFill="1" applyBorder="1"/>
    <xf numFmtId="0" fontId="13" fillId="19" borderId="1" xfId="0" applyFont="1" applyFill="1" applyBorder="1"/>
    <xf numFmtId="0" fontId="8" fillId="20" borderId="1" xfId="0" applyFont="1" applyFill="1" applyBorder="1"/>
    <xf numFmtId="164" fontId="8" fillId="20" borderId="1" xfId="0" applyNumberFormat="1" applyFont="1" applyFill="1" applyBorder="1"/>
    <xf numFmtId="0" fontId="3" fillId="21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10" fontId="8" fillId="20" borderId="1" xfId="2" applyNumberFormat="1" applyFont="1" applyFill="1" applyBorder="1"/>
    <xf numFmtId="0" fontId="14" fillId="22" borderId="0" xfId="0" applyFont="1" applyFill="1"/>
    <xf numFmtId="0" fontId="9" fillId="23" borderId="1" xfId="0" applyFont="1" applyFill="1" applyBorder="1"/>
    <xf numFmtId="164" fontId="9" fillId="23" borderId="1" xfId="0" applyNumberFormat="1" applyFont="1" applyFill="1" applyBorder="1"/>
    <xf numFmtId="0" fontId="12" fillId="24" borderId="1" xfId="0" applyFont="1" applyFill="1" applyBorder="1" applyAlignment="1">
      <alignment horizontal="center" vertical="center"/>
    </xf>
    <xf numFmtId="164" fontId="15" fillId="20" borderId="1" xfId="0" applyNumberFormat="1" applyFont="1" applyFill="1" applyBorder="1" applyAlignment="1">
      <alignment horizontal="center"/>
    </xf>
    <xf numFmtId="10" fontId="9" fillId="23" borderId="1" xfId="2" applyNumberFormat="1" applyFont="1" applyFill="1" applyBorder="1"/>
  </cellXfs>
  <cellStyles count="3">
    <cellStyle name="Good" xfId="1" builtinId="26"/>
    <cellStyle name="Normal" xfId="0" builtinId="0"/>
    <cellStyle name="Percent" xfId="2" builtinId="5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2" formatCode="mmm/yy"/>
    </dxf>
  </dxfs>
  <tableStyles count="0" defaultTableStyle="TableStyleMedium2" defaultPivotStyle="PivotStyleLight16"/>
  <colors>
    <mruColors>
      <color rgb="FFFFEF9C"/>
      <color rgb="FF46F523"/>
      <color rgb="FFF66A32"/>
      <color rgb="FFFFCCFF"/>
      <color rgb="FFE2EFDA"/>
      <color rgb="FF660066"/>
      <color rgb="FF006666"/>
      <color rgb="FFC4E7E6"/>
      <color rgb="FF34BA4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Unit Year-Quarter wise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6665914180452215E-2"/>
          <c:y val="5.6208825852075754E-2"/>
          <c:w val="0.85177315851573598"/>
          <c:h val="0.71879772011738752"/>
        </c:manualLayout>
      </c:layout>
      <c:line3DChart>
        <c:grouping val="standard"/>
        <c:varyColors val="0"/>
        <c:ser>
          <c:idx val="0"/>
          <c:order val="0"/>
          <c:tx>
            <c:strRef>
              <c:f>'Task-1'!$B$3</c:f>
              <c:strCache>
                <c:ptCount val="1"/>
                <c:pt idx="0">
                  <c:v>2023 - Q2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'Task-1'!$B$4:$B$44</c15:sqref>
                  </c15:fullRef>
                </c:ext>
              </c:extLst>
              <c:f>'Task-1'!$B$5:$B$44</c:f>
              <c:numCache>
                <c:formatCode>General</c:formatCode>
                <c:ptCount val="40"/>
                <c:pt idx="0">
                  <c:v>962</c:v>
                </c:pt>
                <c:pt idx="1">
                  <c:v>140</c:v>
                </c:pt>
                <c:pt idx="2">
                  <c:v>850</c:v>
                </c:pt>
                <c:pt idx="3">
                  <c:v>30</c:v>
                </c:pt>
                <c:pt idx="4">
                  <c:v>18</c:v>
                </c:pt>
                <c:pt idx="5">
                  <c:v>355</c:v>
                </c:pt>
                <c:pt idx="6">
                  <c:v>22</c:v>
                </c:pt>
                <c:pt idx="7">
                  <c:v>15</c:v>
                </c:pt>
                <c:pt idx="8">
                  <c:v>15</c:v>
                </c:pt>
                <c:pt idx="9">
                  <c:v>2</c:v>
                </c:pt>
                <c:pt idx="10">
                  <c:v>132</c:v>
                </c:pt>
                <c:pt idx="11">
                  <c:v>108</c:v>
                </c:pt>
                <c:pt idx="12">
                  <c:v>110</c:v>
                </c:pt>
                <c:pt idx="13">
                  <c:v>159</c:v>
                </c:pt>
                <c:pt idx="14">
                  <c:v>29</c:v>
                </c:pt>
                <c:pt idx="15">
                  <c:v>200</c:v>
                </c:pt>
                <c:pt idx="16">
                  <c:v>340</c:v>
                </c:pt>
                <c:pt idx="17">
                  <c:v>35</c:v>
                </c:pt>
                <c:pt idx="18">
                  <c:v>35</c:v>
                </c:pt>
                <c:pt idx="19">
                  <c:v>51</c:v>
                </c:pt>
                <c:pt idx="20">
                  <c:v>51</c:v>
                </c:pt>
                <c:pt idx="21">
                  <c:v>50</c:v>
                </c:pt>
                <c:pt idx="22">
                  <c:v>275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9-4CF8-AE8B-FEEDF85CD7D7}"/>
            </c:ext>
          </c:extLst>
        </c:ser>
        <c:ser>
          <c:idx val="1"/>
          <c:order val="1"/>
          <c:tx>
            <c:strRef>
              <c:f>'Task-1'!$C$3</c:f>
              <c:strCache>
                <c:ptCount val="1"/>
                <c:pt idx="0">
                  <c:v>2023 - Q3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'Task-1'!$C$4:$C$44</c15:sqref>
                  </c15:fullRef>
                </c:ext>
              </c:extLst>
              <c:f>'Task-1'!$C$5:$C$44</c:f>
              <c:numCache>
                <c:formatCode>General</c:formatCode>
                <c:ptCount val="40"/>
                <c:pt idx="0">
                  <c:v>22</c:v>
                </c:pt>
                <c:pt idx="1">
                  <c:v>103</c:v>
                </c:pt>
                <c:pt idx="2">
                  <c:v>52</c:v>
                </c:pt>
                <c:pt idx="3">
                  <c:v>62</c:v>
                </c:pt>
                <c:pt idx="4">
                  <c:v>23</c:v>
                </c:pt>
                <c:pt idx="5">
                  <c:v>0</c:v>
                </c:pt>
                <c:pt idx="6">
                  <c:v>50</c:v>
                </c:pt>
                <c:pt idx="7">
                  <c:v>65</c:v>
                </c:pt>
                <c:pt idx="8">
                  <c:v>50</c:v>
                </c:pt>
                <c:pt idx="9">
                  <c:v>240</c:v>
                </c:pt>
                <c:pt idx="10">
                  <c:v>32</c:v>
                </c:pt>
                <c:pt idx="11">
                  <c:v>32</c:v>
                </c:pt>
                <c:pt idx="12">
                  <c:v>27</c:v>
                </c:pt>
                <c:pt idx="13">
                  <c:v>21</c:v>
                </c:pt>
                <c:pt idx="14">
                  <c:v>3</c:v>
                </c:pt>
                <c:pt idx="15">
                  <c:v>11</c:v>
                </c:pt>
                <c:pt idx="16">
                  <c:v>0</c:v>
                </c:pt>
                <c:pt idx="17">
                  <c:v>34</c:v>
                </c:pt>
                <c:pt idx="18">
                  <c:v>59</c:v>
                </c:pt>
                <c:pt idx="19">
                  <c:v>35</c:v>
                </c:pt>
                <c:pt idx="20">
                  <c:v>45</c:v>
                </c:pt>
                <c:pt idx="21">
                  <c:v>180</c:v>
                </c:pt>
                <c:pt idx="22">
                  <c:v>196</c:v>
                </c:pt>
                <c:pt idx="23">
                  <c:v>8</c:v>
                </c:pt>
                <c:pt idx="24">
                  <c:v>200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9-4CF8-AE8B-FEEDF85CD7D7}"/>
            </c:ext>
          </c:extLst>
        </c:ser>
        <c:ser>
          <c:idx val="2"/>
          <c:order val="2"/>
          <c:tx>
            <c:strRef>
              <c:f>'Task-1'!$D$3</c:f>
              <c:strCache>
                <c:ptCount val="1"/>
                <c:pt idx="0">
                  <c:v>2024 - Q4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'Task-1'!$D$4:$D$44</c15:sqref>
                  </c15:fullRef>
                </c:ext>
              </c:extLst>
              <c:f>'Task-1'!$D$5:$D$44</c:f>
              <c:numCache>
                <c:formatCode>General</c:formatCode>
                <c:ptCount val="40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58</c:v>
                </c:pt>
                <c:pt idx="4">
                  <c:v>150</c:v>
                </c:pt>
                <c:pt idx="5">
                  <c:v>0</c:v>
                </c:pt>
                <c:pt idx="6">
                  <c:v>13</c:v>
                </c:pt>
                <c:pt idx="7">
                  <c:v>16</c:v>
                </c:pt>
                <c:pt idx="8">
                  <c:v>21</c:v>
                </c:pt>
                <c:pt idx="9">
                  <c:v>0</c:v>
                </c:pt>
                <c:pt idx="10">
                  <c:v>26</c:v>
                </c:pt>
                <c:pt idx="11">
                  <c:v>13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11</c:v>
                </c:pt>
                <c:pt idx="16">
                  <c:v>0</c:v>
                </c:pt>
                <c:pt idx="17">
                  <c:v>38</c:v>
                </c:pt>
                <c:pt idx="18">
                  <c:v>40</c:v>
                </c:pt>
                <c:pt idx="19">
                  <c:v>19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45</c:v>
                </c:pt>
                <c:pt idx="28">
                  <c:v>44</c:v>
                </c:pt>
                <c:pt idx="29">
                  <c:v>13</c:v>
                </c:pt>
                <c:pt idx="30">
                  <c:v>7</c:v>
                </c:pt>
                <c:pt idx="31">
                  <c:v>22</c:v>
                </c:pt>
                <c:pt idx="32">
                  <c:v>9</c:v>
                </c:pt>
                <c:pt idx="33">
                  <c:v>1</c:v>
                </c:pt>
                <c:pt idx="34">
                  <c:v>0</c:v>
                </c:pt>
                <c:pt idx="35">
                  <c:v>55</c:v>
                </c:pt>
                <c:pt idx="36">
                  <c:v>33</c:v>
                </c:pt>
                <c:pt idx="37">
                  <c:v>13</c:v>
                </c:pt>
                <c:pt idx="38">
                  <c:v>25</c:v>
                </c:pt>
                <c:pt idx="39">
                  <c:v>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19-4CF8-AE8B-FEEDF85CD7D7}"/>
            </c:ext>
          </c:extLst>
        </c:ser>
        <c:ser>
          <c:idx val="3"/>
          <c:order val="3"/>
          <c:tx>
            <c:strRef>
              <c:f>'Task-1'!$E$3</c:f>
              <c:strCache>
                <c:ptCount val="1"/>
                <c:pt idx="0">
                  <c:v>2024 - Q1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'Task-1'!$E$4:$E$44</c15:sqref>
                  </c15:fullRef>
                </c:ext>
              </c:extLst>
              <c:f>'Task-1'!$E$5:$E$44</c:f>
              <c:numCache>
                <c:formatCode>General</c:formatCode>
                <c:ptCount val="40"/>
                <c:pt idx="0">
                  <c:v>206</c:v>
                </c:pt>
                <c:pt idx="1">
                  <c:v>3</c:v>
                </c:pt>
                <c:pt idx="2">
                  <c:v>9</c:v>
                </c:pt>
                <c:pt idx="3">
                  <c:v>116</c:v>
                </c:pt>
                <c:pt idx="4">
                  <c:v>55</c:v>
                </c:pt>
                <c:pt idx="5">
                  <c:v>9</c:v>
                </c:pt>
                <c:pt idx="6">
                  <c:v>25</c:v>
                </c:pt>
                <c:pt idx="7">
                  <c:v>102</c:v>
                </c:pt>
                <c:pt idx="8">
                  <c:v>91</c:v>
                </c:pt>
                <c:pt idx="9">
                  <c:v>20</c:v>
                </c:pt>
                <c:pt idx="10">
                  <c:v>32</c:v>
                </c:pt>
                <c:pt idx="11">
                  <c:v>30</c:v>
                </c:pt>
                <c:pt idx="12">
                  <c:v>29</c:v>
                </c:pt>
                <c:pt idx="13">
                  <c:v>33</c:v>
                </c:pt>
                <c:pt idx="14">
                  <c:v>248</c:v>
                </c:pt>
                <c:pt idx="15">
                  <c:v>110</c:v>
                </c:pt>
                <c:pt idx="16">
                  <c:v>11</c:v>
                </c:pt>
                <c:pt idx="17">
                  <c:v>48</c:v>
                </c:pt>
                <c:pt idx="18">
                  <c:v>92</c:v>
                </c:pt>
                <c:pt idx="19">
                  <c:v>85</c:v>
                </c:pt>
                <c:pt idx="20">
                  <c:v>87</c:v>
                </c:pt>
                <c:pt idx="21">
                  <c:v>30</c:v>
                </c:pt>
                <c:pt idx="22">
                  <c:v>57</c:v>
                </c:pt>
                <c:pt idx="23">
                  <c:v>8</c:v>
                </c:pt>
                <c:pt idx="24">
                  <c:v>168</c:v>
                </c:pt>
                <c:pt idx="25">
                  <c:v>280</c:v>
                </c:pt>
                <c:pt idx="26">
                  <c:v>32</c:v>
                </c:pt>
                <c:pt idx="27">
                  <c:v>45</c:v>
                </c:pt>
                <c:pt idx="28">
                  <c:v>77</c:v>
                </c:pt>
                <c:pt idx="29">
                  <c:v>58</c:v>
                </c:pt>
                <c:pt idx="30">
                  <c:v>58</c:v>
                </c:pt>
                <c:pt idx="31">
                  <c:v>63</c:v>
                </c:pt>
                <c:pt idx="32">
                  <c:v>9</c:v>
                </c:pt>
                <c:pt idx="33">
                  <c:v>303</c:v>
                </c:pt>
                <c:pt idx="34">
                  <c:v>343</c:v>
                </c:pt>
                <c:pt idx="35">
                  <c:v>110</c:v>
                </c:pt>
                <c:pt idx="36">
                  <c:v>156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19-4CF8-AE8B-FEEDF85CD7D7}"/>
            </c:ext>
          </c:extLst>
        </c:ser>
        <c:ser>
          <c:idx val="4"/>
          <c:order val="4"/>
          <c:tx>
            <c:strRef>
              <c:f>'Task-1'!$F$3</c:f>
              <c:strCache>
                <c:ptCount val="1"/>
                <c:pt idx="0">
                  <c:v>2024 - Q3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'Task-1'!$F$4:$F$44</c15:sqref>
                  </c15:fullRef>
                </c:ext>
              </c:extLst>
              <c:f>'Task-1'!$F$5:$F$44</c:f>
              <c:numCache>
                <c:formatCode>General</c:formatCode>
                <c:ptCount val="4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80</c:v>
                </c:pt>
                <c:pt idx="4">
                  <c:v>20</c:v>
                </c:pt>
                <c:pt idx="5">
                  <c:v>0</c:v>
                </c:pt>
                <c:pt idx="6">
                  <c:v>29</c:v>
                </c:pt>
                <c:pt idx="7">
                  <c:v>39</c:v>
                </c:pt>
                <c:pt idx="8">
                  <c:v>39</c:v>
                </c:pt>
                <c:pt idx="9">
                  <c:v>0</c:v>
                </c:pt>
                <c:pt idx="10">
                  <c:v>34</c:v>
                </c:pt>
                <c:pt idx="11">
                  <c:v>26</c:v>
                </c:pt>
                <c:pt idx="12">
                  <c:v>10</c:v>
                </c:pt>
                <c:pt idx="13">
                  <c:v>19</c:v>
                </c:pt>
                <c:pt idx="14">
                  <c:v>2</c:v>
                </c:pt>
                <c:pt idx="15">
                  <c:v>8</c:v>
                </c:pt>
                <c:pt idx="16">
                  <c:v>0</c:v>
                </c:pt>
                <c:pt idx="17">
                  <c:v>42</c:v>
                </c:pt>
                <c:pt idx="18">
                  <c:v>42</c:v>
                </c:pt>
                <c:pt idx="19">
                  <c:v>47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309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10</c:v>
                </c:pt>
                <c:pt idx="28">
                  <c:v>37</c:v>
                </c:pt>
                <c:pt idx="29">
                  <c:v>115</c:v>
                </c:pt>
                <c:pt idx="30">
                  <c:v>104</c:v>
                </c:pt>
                <c:pt idx="31">
                  <c:v>106</c:v>
                </c:pt>
                <c:pt idx="32">
                  <c:v>13</c:v>
                </c:pt>
                <c:pt idx="33">
                  <c:v>1</c:v>
                </c:pt>
                <c:pt idx="34">
                  <c:v>0</c:v>
                </c:pt>
                <c:pt idx="35">
                  <c:v>266</c:v>
                </c:pt>
                <c:pt idx="36">
                  <c:v>110</c:v>
                </c:pt>
                <c:pt idx="37">
                  <c:v>26</c:v>
                </c:pt>
                <c:pt idx="38">
                  <c:v>8</c:v>
                </c:pt>
                <c:pt idx="3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19-4CF8-AE8B-FEEDF85CD7D7}"/>
            </c:ext>
          </c:extLst>
        </c:ser>
        <c:ser>
          <c:idx val="5"/>
          <c:order val="5"/>
          <c:tx>
            <c:strRef>
              <c:f>'Task-1'!$G$3</c:f>
              <c:strCache>
                <c:ptCount val="1"/>
                <c:pt idx="0">
                  <c:v>2024 - Q2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'Task-1'!$G$4:$G$44</c15:sqref>
                  </c15:fullRef>
                </c:ext>
              </c:extLst>
              <c:f>'Task-1'!$G$5:$G$44</c:f>
              <c:numCache>
                <c:formatCode>General</c:formatCode>
                <c:ptCount val="40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25</c:v>
                </c:pt>
                <c:pt idx="5">
                  <c:v>0</c:v>
                </c:pt>
                <c:pt idx="6">
                  <c:v>120</c:v>
                </c:pt>
                <c:pt idx="7">
                  <c:v>103</c:v>
                </c:pt>
                <c:pt idx="8">
                  <c:v>89</c:v>
                </c:pt>
                <c:pt idx="9">
                  <c:v>0</c:v>
                </c:pt>
                <c:pt idx="10">
                  <c:v>38</c:v>
                </c:pt>
                <c:pt idx="11">
                  <c:v>35</c:v>
                </c:pt>
                <c:pt idx="12">
                  <c:v>34</c:v>
                </c:pt>
                <c:pt idx="13">
                  <c:v>66</c:v>
                </c:pt>
                <c:pt idx="14">
                  <c:v>7</c:v>
                </c:pt>
                <c:pt idx="15">
                  <c:v>15</c:v>
                </c:pt>
                <c:pt idx="16">
                  <c:v>0</c:v>
                </c:pt>
                <c:pt idx="17">
                  <c:v>46</c:v>
                </c:pt>
                <c:pt idx="18">
                  <c:v>30</c:v>
                </c:pt>
                <c:pt idx="19">
                  <c:v>41</c:v>
                </c:pt>
                <c:pt idx="20">
                  <c:v>49</c:v>
                </c:pt>
                <c:pt idx="21">
                  <c:v>30</c:v>
                </c:pt>
                <c:pt idx="22">
                  <c:v>2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55</c:v>
                </c:pt>
                <c:pt idx="27">
                  <c:v>35</c:v>
                </c:pt>
                <c:pt idx="28">
                  <c:v>50</c:v>
                </c:pt>
                <c:pt idx="29">
                  <c:v>59</c:v>
                </c:pt>
                <c:pt idx="30">
                  <c:v>58</c:v>
                </c:pt>
                <c:pt idx="31">
                  <c:v>27</c:v>
                </c:pt>
                <c:pt idx="32">
                  <c:v>8</c:v>
                </c:pt>
                <c:pt idx="33">
                  <c:v>8</c:v>
                </c:pt>
                <c:pt idx="34">
                  <c:v>0</c:v>
                </c:pt>
                <c:pt idx="35">
                  <c:v>59</c:v>
                </c:pt>
                <c:pt idx="36">
                  <c:v>153</c:v>
                </c:pt>
                <c:pt idx="37">
                  <c:v>290</c:v>
                </c:pt>
                <c:pt idx="38">
                  <c:v>297</c:v>
                </c:pt>
                <c:pt idx="3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19-4CF8-AE8B-FEEDF85CD7D7}"/>
            </c:ext>
          </c:extLst>
        </c:ser>
        <c:ser>
          <c:idx val="6"/>
          <c:order val="6"/>
          <c:tx>
            <c:strRef>
              <c:f>'Task-1'!$H$3</c:f>
              <c:strCache>
                <c:ptCount val="1"/>
                <c:pt idx="0">
                  <c:v>2023 - 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'Task-1'!$H$4:$H$44</c15:sqref>
                  </c15:fullRef>
                </c:ext>
              </c:extLst>
              <c:f>'Task-1'!$H$5:$H$44</c:f>
              <c:numCache>
                <c:formatCode>General</c:formatCode>
                <c:ptCount val="40"/>
                <c:pt idx="0">
                  <c:v>63</c:v>
                </c:pt>
                <c:pt idx="1">
                  <c:v>73</c:v>
                </c:pt>
                <c:pt idx="2">
                  <c:v>500</c:v>
                </c:pt>
                <c:pt idx="3">
                  <c:v>5</c:v>
                </c:pt>
                <c:pt idx="4">
                  <c:v>16</c:v>
                </c:pt>
                <c:pt idx="5">
                  <c:v>50</c:v>
                </c:pt>
                <c:pt idx="6">
                  <c:v>18</c:v>
                </c:pt>
                <c:pt idx="7">
                  <c:v>37</c:v>
                </c:pt>
                <c:pt idx="8">
                  <c:v>36</c:v>
                </c:pt>
                <c:pt idx="9">
                  <c:v>150</c:v>
                </c:pt>
                <c:pt idx="10">
                  <c:v>130</c:v>
                </c:pt>
                <c:pt idx="11">
                  <c:v>55</c:v>
                </c:pt>
                <c:pt idx="12">
                  <c:v>110</c:v>
                </c:pt>
                <c:pt idx="13">
                  <c:v>115</c:v>
                </c:pt>
                <c:pt idx="14">
                  <c:v>40</c:v>
                </c:pt>
                <c:pt idx="15">
                  <c:v>0</c:v>
                </c:pt>
                <c:pt idx="16">
                  <c:v>270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19-4CF8-AE8B-FEEDF85CD7D7}"/>
            </c:ext>
          </c:extLst>
        </c:ser>
        <c:ser>
          <c:idx val="7"/>
          <c:order val="7"/>
          <c:tx>
            <c:strRef>
              <c:f>'Task-1'!$I$3</c:f>
              <c:strCache>
                <c:ptCount val="1"/>
                <c:pt idx="0">
                  <c:v>2023 - Q4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'Task-1'!$I$4:$I$44</c15:sqref>
                  </c15:fullRef>
                </c:ext>
              </c:extLst>
              <c:f>'Task-1'!$I$5:$I$44</c:f>
              <c:numCache>
                <c:formatCode>General</c:formatCode>
                <c:ptCount val="40"/>
                <c:pt idx="0">
                  <c:v>2</c:v>
                </c:pt>
                <c:pt idx="1">
                  <c:v>22</c:v>
                </c:pt>
                <c:pt idx="2">
                  <c:v>63</c:v>
                </c:pt>
                <c:pt idx="3">
                  <c:v>15</c:v>
                </c:pt>
                <c:pt idx="4">
                  <c:v>9</c:v>
                </c:pt>
                <c:pt idx="5">
                  <c:v>10</c:v>
                </c:pt>
                <c:pt idx="6">
                  <c:v>40</c:v>
                </c:pt>
                <c:pt idx="7">
                  <c:v>30</c:v>
                </c:pt>
                <c:pt idx="8">
                  <c:v>30</c:v>
                </c:pt>
                <c:pt idx="9">
                  <c:v>0</c:v>
                </c:pt>
                <c:pt idx="10">
                  <c:v>22</c:v>
                </c:pt>
                <c:pt idx="11">
                  <c:v>36</c:v>
                </c:pt>
                <c:pt idx="12">
                  <c:v>16</c:v>
                </c:pt>
                <c:pt idx="13">
                  <c:v>39</c:v>
                </c:pt>
                <c:pt idx="14">
                  <c:v>20</c:v>
                </c:pt>
                <c:pt idx="15">
                  <c:v>44</c:v>
                </c:pt>
                <c:pt idx="16">
                  <c:v>9</c:v>
                </c:pt>
                <c:pt idx="17">
                  <c:v>152</c:v>
                </c:pt>
                <c:pt idx="18">
                  <c:v>82</c:v>
                </c:pt>
                <c:pt idx="19">
                  <c:v>70</c:v>
                </c:pt>
                <c:pt idx="20">
                  <c:v>87</c:v>
                </c:pt>
                <c:pt idx="21">
                  <c:v>216</c:v>
                </c:pt>
                <c:pt idx="22">
                  <c:v>20</c:v>
                </c:pt>
                <c:pt idx="23">
                  <c:v>10</c:v>
                </c:pt>
                <c:pt idx="24">
                  <c:v>109</c:v>
                </c:pt>
                <c:pt idx="25">
                  <c:v>9</c:v>
                </c:pt>
                <c:pt idx="26">
                  <c:v>208</c:v>
                </c:pt>
                <c:pt idx="27">
                  <c:v>210</c:v>
                </c:pt>
                <c:pt idx="28">
                  <c:v>119</c:v>
                </c:pt>
                <c:pt idx="29">
                  <c:v>86</c:v>
                </c:pt>
                <c:pt idx="30">
                  <c:v>82</c:v>
                </c:pt>
                <c:pt idx="31">
                  <c:v>80</c:v>
                </c:pt>
                <c:pt idx="32">
                  <c:v>14</c:v>
                </c:pt>
                <c:pt idx="33">
                  <c:v>36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19-4CF8-AE8B-FEEDF85CD7D7}"/>
            </c:ext>
          </c:extLst>
        </c:ser>
        <c:ser>
          <c:idx val="8"/>
          <c:order val="8"/>
          <c:tx>
            <c:strRef>
              <c:f>'Task-1'!$J$3</c:f>
              <c:strCache>
                <c:ptCount val="1"/>
                <c:pt idx="0">
                  <c:v>2025 - Q1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'Task-1'!$J$4:$J$44</c15:sqref>
                  </c15:fullRef>
                </c:ext>
              </c:extLst>
              <c:f>'Task-1'!$J$5:$J$44</c:f>
              <c:numCache>
                <c:formatCode>General</c:formatCode>
                <c:ptCount val="40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50</c:v>
                </c:pt>
                <c:pt idx="5">
                  <c:v>0</c:v>
                </c:pt>
                <c:pt idx="6">
                  <c:v>37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32</c:v>
                </c:pt>
                <c:pt idx="11">
                  <c:v>26</c:v>
                </c:pt>
                <c:pt idx="12">
                  <c:v>23</c:v>
                </c:pt>
                <c:pt idx="13">
                  <c:v>5</c:v>
                </c:pt>
                <c:pt idx="14">
                  <c:v>6</c:v>
                </c:pt>
                <c:pt idx="15">
                  <c:v>21</c:v>
                </c:pt>
                <c:pt idx="16">
                  <c:v>0</c:v>
                </c:pt>
                <c:pt idx="17">
                  <c:v>38</c:v>
                </c:pt>
                <c:pt idx="18">
                  <c:v>31</c:v>
                </c:pt>
                <c:pt idx="19">
                  <c:v>107</c:v>
                </c:pt>
                <c:pt idx="20">
                  <c:v>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</c:v>
                </c:pt>
                <c:pt idx="27">
                  <c:v>11</c:v>
                </c:pt>
                <c:pt idx="28">
                  <c:v>50</c:v>
                </c:pt>
                <c:pt idx="29">
                  <c:v>40</c:v>
                </c:pt>
                <c:pt idx="30">
                  <c:v>16</c:v>
                </c:pt>
                <c:pt idx="31">
                  <c:v>104</c:v>
                </c:pt>
                <c:pt idx="32">
                  <c:v>22</c:v>
                </c:pt>
                <c:pt idx="33">
                  <c:v>0</c:v>
                </c:pt>
                <c:pt idx="34">
                  <c:v>0</c:v>
                </c:pt>
                <c:pt idx="35">
                  <c:v>35</c:v>
                </c:pt>
                <c:pt idx="36">
                  <c:v>13</c:v>
                </c:pt>
                <c:pt idx="37">
                  <c:v>12</c:v>
                </c:pt>
                <c:pt idx="38">
                  <c:v>2</c:v>
                </c:pt>
                <c:pt idx="3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19-4CF8-AE8B-FEEDF85CD7D7}"/>
            </c:ext>
          </c:extLst>
        </c:ser>
        <c:ser>
          <c:idx val="9"/>
          <c:order val="9"/>
          <c:tx>
            <c:strRef>
              <c:f>'Task-1'!$K$3</c:f>
              <c:strCache>
                <c:ptCount val="1"/>
                <c:pt idx="0">
                  <c:v>2025 - Q2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'Task-1'!$K$4:$K$44</c15:sqref>
                  </c15:fullRef>
                </c:ext>
              </c:extLst>
              <c:f>'Task-1'!$K$5:$K$44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28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41</c:v>
                </c:pt>
                <c:pt idx="11">
                  <c:v>11</c:v>
                </c:pt>
                <c:pt idx="12">
                  <c:v>2</c:v>
                </c:pt>
                <c:pt idx="13">
                  <c:v>27</c:v>
                </c:pt>
                <c:pt idx="14">
                  <c:v>9</c:v>
                </c:pt>
                <c:pt idx="15">
                  <c:v>70</c:v>
                </c:pt>
                <c:pt idx="16">
                  <c:v>0</c:v>
                </c:pt>
                <c:pt idx="17">
                  <c:v>5</c:v>
                </c:pt>
                <c:pt idx="18">
                  <c:v>24</c:v>
                </c:pt>
                <c:pt idx="19">
                  <c:v>1</c:v>
                </c:pt>
                <c:pt idx="20">
                  <c:v>23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7</c:v>
                </c:pt>
                <c:pt idx="30">
                  <c:v>10</c:v>
                </c:pt>
                <c:pt idx="31">
                  <c:v>17</c:v>
                </c:pt>
                <c:pt idx="32">
                  <c:v>30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9</c:v>
                </c:pt>
                <c:pt idx="38">
                  <c:v>18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19-4CF8-AE8B-FEEDF85CD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579775"/>
        <c:axId val="419580255"/>
        <c:axId val="729382336"/>
      </c:line3DChart>
      <c:catAx>
        <c:axId val="4195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80255"/>
        <c:crosses val="autoZero"/>
        <c:auto val="1"/>
        <c:lblAlgn val="ctr"/>
        <c:lblOffset val="100"/>
        <c:noMultiLvlLbl val="0"/>
      </c:catAx>
      <c:valAx>
        <c:axId val="4195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79775"/>
        <c:crosses val="autoZero"/>
        <c:crossBetween val="between"/>
      </c:valAx>
      <c:serAx>
        <c:axId val="729382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802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</a:t>
            </a:r>
            <a:r>
              <a:rPr lang="en-IN" baseline="0"/>
              <a:t>s Value Year-Quarter Wise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364971026153299E-2"/>
          <c:y val="7.3708165997322633E-2"/>
          <c:w val="0.83398046111055868"/>
          <c:h val="0.80212819783069289"/>
        </c:manualLayout>
      </c:layout>
      <c:line3DChart>
        <c:grouping val="standard"/>
        <c:varyColors val="0"/>
        <c:ser>
          <c:idx val="6"/>
          <c:order val="6"/>
          <c:tx>
            <c:strRef>
              <c:f>'Task-1'!$H$3</c:f>
              <c:strCache>
                <c:ptCount val="1"/>
                <c:pt idx="0">
                  <c:v>2023 - 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'Task-1'!$H$4:$H$44</c15:sqref>
                  </c15:fullRef>
                </c:ext>
              </c:extLst>
              <c:f>'Task-1'!$H$5:$H$44</c:f>
              <c:numCache>
                <c:formatCode>General</c:formatCode>
                <c:ptCount val="40"/>
                <c:pt idx="0">
                  <c:v>63</c:v>
                </c:pt>
                <c:pt idx="1">
                  <c:v>73</c:v>
                </c:pt>
                <c:pt idx="2">
                  <c:v>500</c:v>
                </c:pt>
                <c:pt idx="3">
                  <c:v>5</c:v>
                </c:pt>
                <c:pt idx="4">
                  <c:v>16</c:v>
                </c:pt>
                <c:pt idx="5">
                  <c:v>50</c:v>
                </c:pt>
                <c:pt idx="6">
                  <c:v>18</c:v>
                </c:pt>
                <c:pt idx="7">
                  <c:v>37</c:v>
                </c:pt>
                <c:pt idx="8">
                  <c:v>36</c:v>
                </c:pt>
                <c:pt idx="9">
                  <c:v>150</c:v>
                </c:pt>
                <c:pt idx="10">
                  <c:v>130</c:v>
                </c:pt>
                <c:pt idx="11">
                  <c:v>55</c:v>
                </c:pt>
                <c:pt idx="12">
                  <c:v>110</c:v>
                </c:pt>
                <c:pt idx="13">
                  <c:v>115</c:v>
                </c:pt>
                <c:pt idx="14">
                  <c:v>40</c:v>
                </c:pt>
                <c:pt idx="15">
                  <c:v>0</c:v>
                </c:pt>
                <c:pt idx="16">
                  <c:v>270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5E-4ECB-A861-E06E57FCF7A6}"/>
            </c:ext>
          </c:extLst>
        </c:ser>
        <c:ser>
          <c:idx val="10"/>
          <c:order val="10"/>
          <c:tx>
            <c:strRef>
              <c:f>'Task-1'!$L$3</c:f>
              <c:strCache>
                <c:ptCount val="1"/>
                <c:pt idx="0">
                  <c:v>2023 - Q2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'Task-1'!$L$4:$L$44</c15:sqref>
                  </c15:fullRef>
                </c:ext>
              </c:extLst>
              <c:f>'Task-1'!$L$5:$L$44</c:f>
              <c:numCache>
                <c:formatCode>0.000</c:formatCode>
                <c:ptCount val="40"/>
                <c:pt idx="0">
                  <c:v>1882.79384</c:v>
                </c:pt>
                <c:pt idx="1">
                  <c:v>47.576340000000002</c:v>
                </c:pt>
                <c:pt idx="2">
                  <c:v>993.77375000000006</c:v>
                </c:pt>
                <c:pt idx="3">
                  <c:v>23.285115000000001</c:v>
                </c:pt>
                <c:pt idx="4">
                  <c:v>2.7417604500000001</c:v>
                </c:pt>
                <c:pt idx="5">
                  <c:v>178.43899500000001</c:v>
                </c:pt>
                <c:pt idx="6">
                  <c:v>21.248000000000001</c:v>
                </c:pt>
                <c:pt idx="7">
                  <c:v>13.05</c:v>
                </c:pt>
                <c:pt idx="8">
                  <c:v>13.05</c:v>
                </c:pt>
                <c:pt idx="9">
                  <c:v>1.27512</c:v>
                </c:pt>
                <c:pt idx="10">
                  <c:v>131.28587999999999</c:v>
                </c:pt>
                <c:pt idx="11">
                  <c:v>110.21201000000001</c:v>
                </c:pt>
                <c:pt idx="12">
                  <c:v>151.74872000000002</c:v>
                </c:pt>
                <c:pt idx="13">
                  <c:v>218.06418000000002</c:v>
                </c:pt>
                <c:pt idx="14">
                  <c:v>36.072809999999997</c:v>
                </c:pt>
                <c:pt idx="15">
                  <c:v>327.5129</c:v>
                </c:pt>
                <c:pt idx="16">
                  <c:v>186.95375999999999</c:v>
                </c:pt>
                <c:pt idx="17">
                  <c:v>39.139319999999998</c:v>
                </c:pt>
                <c:pt idx="18">
                  <c:v>39.139319999999998</c:v>
                </c:pt>
                <c:pt idx="19">
                  <c:v>58.295160000000003</c:v>
                </c:pt>
                <c:pt idx="20">
                  <c:v>58.295159999999996</c:v>
                </c:pt>
                <c:pt idx="21">
                  <c:v>31.940805000000001</c:v>
                </c:pt>
                <c:pt idx="22">
                  <c:v>82.491903000000008</c:v>
                </c:pt>
                <c:pt idx="23">
                  <c:v>7.8484999999999996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5E-4ECB-A861-E06E57FCF7A6}"/>
            </c:ext>
          </c:extLst>
        </c:ser>
        <c:ser>
          <c:idx val="11"/>
          <c:order val="11"/>
          <c:tx>
            <c:strRef>
              <c:f>'Task-1'!$M$3</c:f>
              <c:strCache>
                <c:ptCount val="1"/>
                <c:pt idx="0">
                  <c:v>2023 - Q3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'Task-1'!$M$4:$M$44</c15:sqref>
                  </c15:fullRef>
                </c:ext>
              </c:extLst>
              <c:f>'Task-1'!$M$5:$M$44</c:f>
              <c:numCache>
                <c:formatCode>0.000</c:formatCode>
                <c:ptCount val="40"/>
                <c:pt idx="0">
                  <c:v>43.856999999999999</c:v>
                </c:pt>
                <c:pt idx="1">
                  <c:v>33.832070100000003</c:v>
                </c:pt>
                <c:pt idx="2">
                  <c:v>63.2502</c:v>
                </c:pt>
                <c:pt idx="3">
                  <c:v>38.9113452</c:v>
                </c:pt>
                <c:pt idx="4">
                  <c:v>3.8249201249999998</c:v>
                </c:pt>
                <c:pt idx="5">
                  <c:v>0</c:v>
                </c:pt>
                <c:pt idx="6">
                  <c:v>47.056739999999998</c:v>
                </c:pt>
                <c:pt idx="7">
                  <c:v>59.366190000000003</c:v>
                </c:pt>
                <c:pt idx="8">
                  <c:v>45.6663</c:v>
                </c:pt>
                <c:pt idx="9">
                  <c:v>169.47922</c:v>
                </c:pt>
                <c:pt idx="10">
                  <c:v>37.283327999999997</c:v>
                </c:pt>
                <c:pt idx="11">
                  <c:v>33.742818</c:v>
                </c:pt>
                <c:pt idx="12">
                  <c:v>30.474333000000001</c:v>
                </c:pt>
                <c:pt idx="13">
                  <c:v>28.597778999999999</c:v>
                </c:pt>
                <c:pt idx="14">
                  <c:v>3.9120569999999999</c:v>
                </c:pt>
                <c:pt idx="15">
                  <c:v>18.7474375</c:v>
                </c:pt>
                <c:pt idx="16">
                  <c:v>0</c:v>
                </c:pt>
                <c:pt idx="17">
                  <c:v>37.276800000000001</c:v>
                </c:pt>
                <c:pt idx="18">
                  <c:v>66.114840000000001</c:v>
                </c:pt>
                <c:pt idx="19">
                  <c:v>38.151299999999999</c:v>
                </c:pt>
                <c:pt idx="20">
                  <c:v>48.506039999999999</c:v>
                </c:pt>
                <c:pt idx="21">
                  <c:v>124.280676</c:v>
                </c:pt>
                <c:pt idx="22">
                  <c:v>63.658268800000002</c:v>
                </c:pt>
                <c:pt idx="23">
                  <c:v>1.9587036</c:v>
                </c:pt>
                <c:pt idx="24">
                  <c:v>137.69490000000002</c:v>
                </c:pt>
                <c:pt idx="25">
                  <c:v>37.162799999999997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D5E-4ECB-A861-E06E57FCF7A6}"/>
            </c:ext>
          </c:extLst>
        </c:ser>
        <c:ser>
          <c:idx val="12"/>
          <c:order val="12"/>
          <c:tx>
            <c:strRef>
              <c:f>'Task-1'!$N$3</c:f>
              <c:strCache>
                <c:ptCount val="1"/>
                <c:pt idx="0">
                  <c:v>2024 - Q4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'Task-1'!$N$4:$N$44</c15:sqref>
                  </c15:fullRef>
                </c:ext>
              </c:extLst>
              <c:f>'Task-1'!$N$5:$N$44</c:f>
              <c:numCache>
                <c:formatCode>0.000</c:formatCode>
                <c:ptCount val="40"/>
                <c:pt idx="0">
                  <c:v>92.690400000000011</c:v>
                </c:pt>
                <c:pt idx="1">
                  <c:v>0</c:v>
                </c:pt>
                <c:pt idx="2">
                  <c:v>0</c:v>
                </c:pt>
                <c:pt idx="3">
                  <c:v>51.510187299999998</c:v>
                </c:pt>
                <c:pt idx="4">
                  <c:v>26.733239999999999</c:v>
                </c:pt>
                <c:pt idx="5">
                  <c:v>0</c:v>
                </c:pt>
                <c:pt idx="6">
                  <c:v>18.690671999999999</c:v>
                </c:pt>
                <c:pt idx="7">
                  <c:v>16.701215999999999</c:v>
                </c:pt>
                <c:pt idx="8">
                  <c:v>21.920345999999999</c:v>
                </c:pt>
                <c:pt idx="9">
                  <c:v>0</c:v>
                </c:pt>
                <c:pt idx="10">
                  <c:v>46.6785</c:v>
                </c:pt>
                <c:pt idx="11">
                  <c:v>24.087250000000001</c:v>
                </c:pt>
                <c:pt idx="12">
                  <c:v>35.381500000000003</c:v>
                </c:pt>
                <c:pt idx="13">
                  <c:v>36.363150000000005</c:v>
                </c:pt>
                <c:pt idx="14">
                  <c:v>22.486563</c:v>
                </c:pt>
                <c:pt idx="15">
                  <c:v>18.452500000000001</c:v>
                </c:pt>
                <c:pt idx="16">
                  <c:v>0</c:v>
                </c:pt>
                <c:pt idx="17">
                  <c:v>48.055900000000001</c:v>
                </c:pt>
                <c:pt idx="18">
                  <c:v>50.97298</c:v>
                </c:pt>
                <c:pt idx="19">
                  <c:v>25.490870000000001</c:v>
                </c:pt>
                <c:pt idx="20">
                  <c:v>8.7052499999999995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45.1067562</c:v>
                </c:pt>
                <c:pt idx="27">
                  <c:v>61.509213000000003</c:v>
                </c:pt>
                <c:pt idx="28">
                  <c:v>59.908147199999995</c:v>
                </c:pt>
                <c:pt idx="29">
                  <c:v>6.2646623999999997</c:v>
                </c:pt>
                <c:pt idx="30">
                  <c:v>3.7654994999999998</c:v>
                </c:pt>
                <c:pt idx="31">
                  <c:v>27.596920000000001</c:v>
                </c:pt>
                <c:pt idx="32">
                  <c:v>8.7018749999999994</c:v>
                </c:pt>
                <c:pt idx="33">
                  <c:v>0.49120000000000003</c:v>
                </c:pt>
                <c:pt idx="34">
                  <c:v>0</c:v>
                </c:pt>
                <c:pt idx="35">
                  <c:v>45.143999999999998</c:v>
                </c:pt>
                <c:pt idx="36">
                  <c:v>79.348146</c:v>
                </c:pt>
                <c:pt idx="37">
                  <c:v>10.1504695</c:v>
                </c:pt>
                <c:pt idx="38">
                  <c:v>78.455310600000004</c:v>
                </c:pt>
                <c:pt idx="39">
                  <c:v>159.21600000000001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D5E-4ECB-A861-E06E57FCF7A6}"/>
            </c:ext>
          </c:extLst>
        </c:ser>
        <c:ser>
          <c:idx val="13"/>
          <c:order val="13"/>
          <c:tx>
            <c:strRef>
              <c:f>'Task-1'!$O$3</c:f>
              <c:strCache>
                <c:ptCount val="1"/>
                <c:pt idx="0">
                  <c:v>2024 - Q1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'Task-1'!$O$4:$O$44</c15:sqref>
                  </c15:fullRef>
                </c:ext>
              </c:extLst>
              <c:f>'Task-1'!$O$5:$O$44</c:f>
              <c:numCache>
                <c:formatCode>0.000</c:formatCode>
                <c:ptCount val="40"/>
                <c:pt idx="0">
                  <c:v>463.81439999999998</c:v>
                </c:pt>
                <c:pt idx="1">
                  <c:v>1.0718676</c:v>
                </c:pt>
                <c:pt idx="2">
                  <c:v>11.526300000000001</c:v>
                </c:pt>
                <c:pt idx="3">
                  <c:v>69.784000000000006</c:v>
                </c:pt>
                <c:pt idx="4">
                  <c:v>9.1619550000000007</c:v>
                </c:pt>
                <c:pt idx="5">
                  <c:v>5.2374600000000004</c:v>
                </c:pt>
                <c:pt idx="6">
                  <c:v>27.383749999999999</c:v>
                </c:pt>
                <c:pt idx="7">
                  <c:v>93.177000000000007</c:v>
                </c:pt>
                <c:pt idx="8">
                  <c:v>83.128500000000003</c:v>
                </c:pt>
                <c:pt idx="9">
                  <c:v>21.571200000000001</c:v>
                </c:pt>
                <c:pt idx="10">
                  <c:v>45.556800000000003</c:v>
                </c:pt>
                <c:pt idx="11">
                  <c:v>42.78</c:v>
                </c:pt>
                <c:pt idx="12">
                  <c:v>54.927599999999998</c:v>
                </c:pt>
                <c:pt idx="13">
                  <c:v>62.737200000000001</c:v>
                </c:pt>
                <c:pt idx="14">
                  <c:v>407.70828</c:v>
                </c:pt>
                <c:pt idx="15">
                  <c:v>176.0033</c:v>
                </c:pt>
                <c:pt idx="16">
                  <c:v>5.5032899999999998</c:v>
                </c:pt>
                <c:pt idx="17">
                  <c:v>63.412379999999999</c:v>
                </c:pt>
                <c:pt idx="18">
                  <c:v>125.51720999999999</c:v>
                </c:pt>
                <c:pt idx="19">
                  <c:v>111.89108999999999</c:v>
                </c:pt>
                <c:pt idx="20">
                  <c:v>120.01239</c:v>
                </c:pt>
                <c:pt idx="21">
                  <c:v>18.591080999999999</c:v>
                </c:pt>
                <c:pt idx="22">
                  <c:v>19.495803599999999</c:v>
                </c:pt>
                <c:pt idx="23">
                  <c:v>2.2352134000000001</c:v>
                </c:pt>
                <c:pt idx="24">
                  <c:v>136.38105000000002</c:v>
                </c:pt>
                <c:pt idx="25">
                  <c:v>191.831976</c:v>
                </c:pt>
                <c:pt idx="26">
                  <c:v>51.349248000000003</c:v>
                </c:pt>
                <c:pt idx="27">
                  <c:v>72.209879999999998</c:v>
                </c:pt>
                <c:pt idx="28">
                  <c:v>114.896592</c:v>
                </c:pt>
                <c:pt idx="29">
                  <c:v>21.665700000000001</c:v>
                </c:pt>
                <c:pt idx="30">
                  <c:v>21.364170000000001</c:v>
                </c:pt>
                <c:pt idx="31">
                  <c:v>75.280590000000004</c:v>
                </c:pt>
                <c:pt idx="32">
                  <c:v>8.1247500000000006</c:v>
                </c:pt>
                <c:pt idx="33">
                  <c:v>163.08629999999999</c:v>
                </c:pt>
                <c:pt idx="34">
                  <c:v>193.05545999999998</c:v>
                </c:pt>
                <c:pt idx="35">
                  <c:v>70.212999999999994</c:v>
                </c:pt>
                <c:pt idx="36">
                  <c:v>287.89670000000001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D5E-4ECB-A861-E06E57FCF7A6}"/>
            </c:ext>
          </c:extLst>
        </c:ser>
        <c:ser>
          <c:idx val="14"/>
          <c:order val="14"/>
          <c:tx>
            <c:strRef>
              <c:f>'Task-1'!$P$3</c:f>
              <c:strCache>
                <c:ptCount val="1"/>
                <c:pt idx="0">
                  <c:v>2024 - Q3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'Task-1'!$P$4:$P$44</c15:sqref>
                  </c15:fullRef>
                </c:ext>
              </c:extLst>
              <c:f>'Task-1'!$P$5:$P$44</c:f>
              <c:numCache>
                <c:formatCode>0.000</c:formatCode>
                <c:ptCount val="40"/>
                <c:pt idx="0">
                  <c:v>8.5055999999999994</c:v>
                </c:pt>
                <c:pt idx="1">
                  <c:v>0</c:v>
                </c:pt>
                <c:pt idx="2">
                  <c:v>0</c:v>
                </c:pt>
                <c:pt idx="3">
                  <c:v>54.276030399999996</c:v>
                </c:pt>
                <c:pt idx="4">
                  <c:v>3.4214639999999998</c:v>
                </c:pt>
                <c:pt idx="5">
                  <c:v>0</c:v>
                </c:pt>
                <c:pt idx="6">
                  <c:v>41.719471999999996</c:v>
                </c:pt>
                <c:pt idx="7">
                  <c:v>36.305100000000003</c:v>
                </c:pt>
                <c:pt idx="8">
                  <c:v>36.305100000000003</c:v>
                </c:pt>
                <c:pt idx="9">
                  <c:v>0</c:v>
                </c:pt>
                <c:pt idx="10">
                  <c:v>52.505749999999999</c:v>
                </c:pt>
                <c:pt idx="11">
                  <c:v>46.033625000000001</c:v>
                </c:pt>
                <c:pt idx="12">
                  <c:v>21.723625000000002</c:v>
                </c:pt>
                <c:pt idx="13">
                  <c:v>38.010449999999999</c:v>
                </c:pt>
                <c:pt idx="14">
                  <c:v>3.8813040000000001</c:v>
                </c:pt>
                <c:pt idx="15">
                  <c:v>13.42</c:v>
                </c:pt>
                <c:pt idx="16">
                  <c:v>0</c:v>
                </c:pt>
                <c:pt idx="17">
                  <c:v>49.610799999999998</c:v>
                </c:pt>
                <c:pt idx="18">
                  <c:v>57.890459999999997</c:v>
                </c:pt>
                <c:pt idx="19">
                  <c:v>64.986789999999999</c:v>
                </c:pt>
                <c:pt idx="20">
                  <c:v>74.633009999999999</c:v>
                </c:pt>
                <c:pt idx="21">
                  <c:v>0</c:v>
                </c:pt>
                <c:pt idx="22">
                  <c:v>0</c:v>
                </c:pt>
                <c:pt idx="23">
                  <c:v>102.6340122</c:v>
                </c:pt>
                <c:pt idx="24">
                  <c:v>0</c:v>
                </c:pt>
                <c:pt idx="25">
                  <c:v>0</c:v>
                </c:pt>
                <c:pt idx="26">
                  <c:v>10.4783784</c:v>
                </c:pt>
                <c:pt idx="27">
                  <c:v>14.969112000000001</c:v>
                </c:pt>
                <c:pt idx="28">
                  <c:v>50.636226800000003</c:v>
                </c:pt>
                <c:pt idx="29">
                  <c:v>51.359616000000003</c:v>
                </c:pt>
                <c:pt idx="30">
                  <c:v>49.830187500000001</c:v>
                </c:pt>
                <c:pt idx="31">
                  <c:v>137.02537999999998</c:v>
                </c:pt>
                <c:pt idx="32">
                  <c:v>11.783975</c:v>
                </c:pt>
                <c:pt idx="33">
                  <c:v>0.49120000000000003</c:v>
                </c:pt>
                <c:pt idx="34">
                  <c:v>0</c:v>
                </c:pt>
                <c:pt idx="35">
                  <c:v>213.7568</c:v>
                </c:pt>
                <c:pt idx="36">
                  <c:v>219.405</c:v>
                </c:pt>
                <c:pt idx="37">
                  <c:v>15.737057700000001</c:v>
                </c:pt>
                <c:pt idx="38">
                  <c:v>27.907800000000002</c:v>
                </c:pt>
                <c:pt idx="39">
                  <c:v>76.183999999999997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D5E-4ECB-A861-E06E57FCF7A6}"/>
            </c:ext>
          </c:extLst>
        </c:ser>
        <c:ser>
          <c:idx val="15"/>
          <c:order val="15"/>
          <c:tx>
            <c:strRef>
              <c:f>'Task-1'!$Q$3</c:f>
              <c:strCache>
                <c:ptCount val="1"/>
                <c:pt idx="0">
                  <c:v>2024 - Q2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'Task-1'!$Q$4:$Q$44</c15:sqref>
                  </c15:fullRef>
                </c:ext>
              </c:extLst>
              <c:f>'Task-1'!$Q$5:$Q$44</c:f>
              <c:numCache>
                <c:formatCode>0.000</c:formatCode>
                <c:ptCount val="40"/>
                <c:pt idx="0">
                  <c:v>25.5168</c:v>
                </c:pt>
                <c:pt idx="1">
                  <c:v>0</c:v>
                </c:pt>
                <c:pt idx="2">
                  <c:v>0</c:v>
                </c:pt>
                <c:pt idx="3">
                  <c:v>18.688972799999998</c:v>
                </c:pt>
                <c:pt idx="4">
                  <c:v>4.2960950000000002</c:v>
                </c:pt>
                <c:pt idx="5">
                  <c:v>0</c:v>
                </c:pt>
                <c:pt idx="6">
                  <c:v>131.56549999999999</c:v>
                </c:pt>
                <c:pt idx="7">
                  <c:v>94.090500000000006</c:v>
                </c:pt>
                <c:pt idx="8">
                  <c:v>81.301500000000004</c:v>
                </c:pt>
                <c:pt idx="9">
                  <c:v>0</c:v>
                </c:pt>
                <c:pt idx="10">
                  <c:v>59.500450000000001</c:v>
                </c:pt>
                <c:pt idx="11">
                  <c:v>54.278624999999998</c:v>
                </c:pt>
                <c:pt idx="12">
                  <c:v>72.050850000000011</c:v>
                </c:pt>
                <c:pt idx="13">
                  <c:v>140.41290000000001</c:v>
                </c:pt>
                <c:pt idx="14">
                  <c:v>13.584564</c:v>
                </c:pt>
                <c:pt idx="15">
                  <c:v>25.162500000000001</c:v>
                </c:pt>
                <c:pt idx="16">
                  <c:v>0</c:v>
                </c:pt>
                <c:pt idx="17">
                  <c:v>53.357699999999994</c:v>
                </c:pt>
                <c:pt idx="18">
                  <c:v>37.924469999999999</c:v>
                </c:pt>
                <c:pt idx="19">
                  <c:v>48.331050000000005</c:v>
                </c:pt>
                <c:pt idx="20">
                  <c:v>56.100449999999995</c:v>
                </c:pt>
                <c:pt idx="21">
                  <c:v>18.591080999999999</c:v>
                </c:pt>
                <c:pt idx="22">
                  <c:v>0.64998959999999995</c:v>
                </c:pt>
                <c:pt idx="23">
                  <c:v>1.0858976</c:v>
                </c:pt>
                <c:pt idx="24">
                  <c:v>0</c:v>
                </c:pt>
                <c:pt idx="25">
                  <c:v>0</c:v>
                </c:pt>
                <c:pt idx="26">
                  <c:v>82.330116000000004</c:v>
                </c:pt>
                <c:pt idx="27">
                  <c:v>52.391891999999999</c:v>
                </c:pt>
                <c:pt idx="28">
                  <c:v>68.4609016</c:v>
                </c:pt>
                <c:pt idx="29">
                  <c:v>21.064169100000001</c:v>
                </c:pt>
                <c:pt idx="30">
                  <c:v>26.508105</c:v>
                </c:pt>
                <c:pt idx="31">
                  <c:v>33.749850000000002</c:v>
                </c:pt>
                <c:pt idx="32">
                  <c:v>8.234</c:v>
                </c:pt>
                <c:pt idx="33">
                  <c:v>3.9296000000000002</c:v>
                </c:pt>
                <c:pt idx="34">
                  <c:v>0</c:v>
                </c:pt>
                <c:pt idx="35">
                  <c:v>38.775100000000002</c:v>
                </c:pt>
                <c:pt idx="36">
                  <c:v>329.88</c:v>
                </c:pt>
                <c:pt idx="37">
                  <c:v>199.63327019999997</c:v>
                </c:pt>
                <c:pt idx="38">
                  <c:v>918.31680000000006</c:v>
                </c:pt>
                <c:pt idx="39">
                  <c:v>112.56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D5E-4ECB-A861-E06E57FCF7A6}"/>
            </c:ext>
          </c:extLst>
        </c:ser>
        <c:ser>
          <c:idx val="16"/>
          <c:order val="16"/>
          <c:tx>
            <c:strRef>
              <c:f>'Task-1'!$R$3</c:f>
              <c:strCache>
                <c:ptCount val="1"/>
                <c:pt idx="0">
                  <c:v>2023 - Q1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'Task-1'!$R$4:$R$44</c15:sqref>
                  </c15:fullRef>
                </c:ext>
              </c:extLst>
              <c:f>'Task-1'!$R$5:$R$44</c:f>
              <c:numCache>
                <c:formatCode>0.000</c:formatCode>
                <c:ptCount val="40"/>
                <c:pt idx="0">
                  <c:v>144.97717499999999</c:v>
                </c:pt>
                <c:pt idx="1">
                  <c:v>24.807663000000002</c:v>
                </c:pt>
                <c:pt idx="2">
                  <c:v>564.34249999999997</c:v>
                </c:pt>
                <c:pt idx="3">
                  <c:v>3.3654446999999998</c:v>
                </c:pt>
                <c:pt idx="4">
                  <c:v>2.492</c:v>
                </c:pt>
                <c:pt idx="5">
                  <c:v>25.198250000000002</c:v>
                </c:pt>
                <c:pt idx="6">
                  <c:v>15.562155000000001</c:v>
                </c:pt>
                <c:pt idx="7">
                  <c:v>32.19</c:v>
                </c:pt>
                <c:pt idx="8">
                  <c:v>31.32</c:v>
                </c:pt>
                <c:pt idx="9">
                  <c:v>101.0844</c:v>
                </c:pt>
                <c:pt idx="10">
                  <c:v>161.2758</c:v>
                </c:pt>
                <c:pt idx="11">
                  <c:v>56.721299999999999</c:v>
                </c:pt>
                <c:pt idx="12">
                  <c:v>141.37540000000001</c:v>
                </c:pt>
                <c:pt idx="13">
                  <c:v>150.3409</c:v>
                </c:pt>
                <c:pt idx="14">
                  <c:v>49.755600000000001</c:v>
                </c:pt>
                <c:pt idx="15">
                  <c:v>0</c:v>
                </c:pt>
                <c:pt idx="16">
                  <c:v>147.22847999999999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D5E-4ECB-A861-E06E57FCF7A6}"/>
            </c:ext>
          </c:extLst>
        </c:ser>
        <c:ser>
          <c:idx val="17"/>
          <c:order val="17"/>
          <c:tx>
            <c:strRef>
              <c:f>'Task-1'!$S$3</c:f>
              <c:strCache>
                <c:ptCount val="1"/>
                <c:pt idx="0">
                  <c:v>2023 - Q4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'Task-1'!$S$4:$S$44</c15:sqref>
                  </c15:fullRef>
                </c:ext>
              </c:extLst>
              <c:f>'Task-1'!$S$5:$S$44</c:f>
              <c:numCache>
                <c:formatCode>0.000</c:formatCode>
                <c:ptCount val="40"/>
                <c:pt idx="0">
                  <c:v>4.2527999999999997</c:v>
                </c:pt>
                <c:pt idx="1">
                  <c:v>7.4992302000000004</c:v>
                </c:pt>
                <c:pt idx="2">
                  <c:v>80.379900000000006</c:v>
                </c:pt>
                <c:pt idx="3">
                  <c:v>8.4766845000000011</c:v>
                </c:pt>
                <c:pt idx="4">
                  <c:v>1.290816</c:v>
                </c:pt>
                <c:pt idx="5">
                  <c:v>6.0317999999999996</c:v>
                </c:pt>
                <c:pt idx="6">
                  <c:v>39.869999999999997</c:v>
                </c:pt>
                <c:pt idx="7">
                  <c:v>27.39978</c:v>
                </c:pt>
                <c:pt idx="8">
                  <c:v>27.39978</c:v>
                </c:pt>
                <c:pt idx="9">
                  <c:v>0</c:v>
                </c:pt>
                <c:pt idx="10">
                  <c:v>27.999400000000001</c:v>
                </c:pt>
                <c:pt idx="11">
                  <c:v>49.436199999999999</c:v>
                </c:pt>
                <c:pt idx="12">
                  <c:v>21.397199999999998</c:v>
                </c:pt>
                <c:pt idx="13">
                  <c:v>69.798299999999998</c:v>
                </c:pt>
                <c:pt idx="14">
                  <c:v>32.8797</c:v>
                </c:pt>
                <c:pt idx="15">
                  <c:v>70.401319999999998</c:v>
                </c:pt>
                <c:pt idx="16">
                  <c:v>5.2190099999999999</c:v>
                </c:pt>
                <c:pt idx="17">
                  <c:v>191.35880000000003</c:v>
                </c:pt>
                <c:pt idx="18">
                  <c:v>91.511679999999984</c:v>
                </c:pt>
                <c:pt idx="19">
                  <c:v>79.993840000000006</c:v>
                </c:pt>
                <c:pt idx="20">
                  <c:v>100.09464</c:v>
                </c:pt>
                <c:pt idx="21">
                  <c:v>133.84072800000001</c:v>
                </c:pt>
                <c:pt idx="22">
                  <c:v>9.7498439999999995</c:v>
                </c:pt>
                <c:pt idx="23">
                  <c:v>2.6963860999999998</c:v>
                </c:pt>
                <c:pt idx="24">
                  <c:v>69.623925</c:v>
                </c:pt>
                <c:pt idx="25">
                  <c:v>5.5744199999999999</c:v>
                </c:pt>
                <c:pt idx="26">
                  <c:v>302.32799999999997</c:v>
                </c:pt>
                <c:pt idx="27">
                  <c:v>305.23500000000001</c:v>
                </c:pt>
                <c:pt idx="28">
                  <c:v>190.25550000000001</c:v>
                </c:pt>
                <c:pt idx="29">
                  <c:v>44.039339999999996</c:v>
                </c:pt>
                <c:pt idx="30">
                  <c:v>36.305579999999999</c:v>
                </c:pt>
                <c:pt idx="31">
                  <c:v>98.738500000000002</c:v>
                </c:pt>
                <c:pt idx="32">
                  <c:v>13.271000000000001</c:v>
                </c:pt>
                <c:pt idx="33">
                  <c:v>22.489919999999998</c:v>
                </c:pt>
                <c:pt idx="34">
                  <c:v>3.2634400000000001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D5E-4ECB-A861-E06E57FCF7A6}"/>
            </c:ext>
          </c:extLst>
        </c:ser>
        <c:ser>
          <c:idx val="18"/>
          <c:order val="18"/>
          <c:tx>
            <c:strRef>
              <c:f>'Task-1'!$T$3</c:f>
              <c:strCache>
                <c:ptCount val="1"/>
                <c:pt idx="0">
                  <c:v>2025 - 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'Task-1'!$T$4:$T$44</c15:sqref>
                  </c15:fullRef>
                </c:ext>
              </c:extLst>
              <c:f>'Task-1'!$T$5:$T$44</c:f>
              <c:numCache>
                <c:formatCode>0.000</c:formatCode>
                <c:ptCount val="40"/>
                <c:pt idx="0">
                  <c:v>54.060600000000001</c:v>
                </c:pt>
                <c:pt idx="1">
                  <c:v>0</c:v>
                </c:pt>
                <c:pt idx="2">
                  <c:v>0</c:v>
                </c:pt>
                <c:pt idx="3">
                  <c:v>2.7567659999999998</c:v>
                </c:pt>
                <c:pt idx="4">
                  <c:v>8.8711199999999995</c:v>
                </c:pt>
                <c:pt idx="5">
                  <c:v>0</c:v>
                </c:pt>
                <c:pt idx="6">
                  <c:v>52.910223999999999</c:v>
                </c:pt>
                <c:pt idx="7">
                  <c:v>3.131478</c:v>
                </c:pt>
                <c:pt idx="8">
                  <c:v>0</c:v>
                </c:pt>
                <c:pt idx="9">
                  <c:v>0</c:v>
                </c:pt>
                <c:pt idx="10">
                  <c:v>52.28575</c:v>
                </c:pt>
                <c:pt idx="11">
                  <c:v>41.038249999999998</c:v>
                </c:pt>
                <c:pt idx="12">
                  <c:v>43.034750000000003</c:v>
                </c:pt>
                <c:pt idx="13">
                  <c:v>10.922625</c:v>
                </c:pt>
                <c:pt idx="14">
                  <c:v>11.944098</c:v>
                </c:pt>
                <c:pt idx="15">
                  <c:v>35.227499999999999</c:v>
                </c:pt>
                <c:pt idx="16">
                  <c:v>0</c:v>
                </c:pt>
                <c:pt idx="17">
                  <c:v>52.827120000000001</c:v>
                </c:pt>
                <c:pt idx="18">
                  <c:v>40.086539999999999</c:v>
                </c:pt>
                <c:pt idx="19">
                  <c:v>143.43049999999999</c:v>
                </c:pt>
                <c:pt idx="20">
                  <c:v>62.422699999999999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11.1194688</c:v>
                </c:pt>
                <c:pt idx="27">
                  <c:v>15.66873</c:v>
                </c:pt>
                <c:pt idx="28">
                  <c:v>77.738388</c:v>
                </c:pt>
                <c:pt idx="29">
                  <c:v>22.818696000000003</c:v>
                </c:pt>
                <c:pt idx="30">
                  <c:v>8.854493999999999</c:v>
                </c:pt>
                <c:pt idx="31">
                  <c:v>149.08779999999999</c:v>
                </c:pt>
                <c:pt idx="32">
                  <c:v>18.5692086</c:v>
                </c:pt>
                <c:pt idx="33">
                  <c:v>0</c:v>
                </c:pt>
                <c:pt idx="34">
                  <c:v>0</c:v>
                </c:pt>
                <c:pt idx="35">
                  <c:v>28.728000000000002</c:v>
                </c:pt>
                <c:pt idx="36">
                  <c:v>20.701499999999999</c:v>
                </c:pt>
                <c:pt idx="37">
                  <c:v>5.2009685000000001</c:v>
                </c:pt>
                <c:pt idx="38">
                  <c:v>8.9816544</c:v>
                </c:pt>
                <c:pt idx="39">
                  <c:v>42.022399999999998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D5E-4ECB-A861-E06E57FCF7A6}"/>
            </c:ext>
          </c:extLst>
        </c:ser>
        <c:ser>
          <c:idx val="19"/>
          <c:order val="19"/>
          <c:tx>
            <c:strRef>
              <c:f>'Task-1'!$U$3</c:f>
              <c:strCache>
                <c:ptCount val="1"/>
                <c:pt idx="0">
                  <c:v>2025 - 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'Task-1'!$A$4:$A$44</c15:sqref>
                  </c15:fullRef>
                </c:ext>
              </c:extLst>
              <c:f>'Task-1'!$A$5:$A$44</c:f>
              <c:strCache>
                <c:ptCount val="40"/>
                <c:pt idx="0">
                  <c:v>Tower 1</c:v>
                </c:pt>
                <c:pt idx="1">
                  <c:v>Tower 2</c:v>
                </c:pt>
                <c:pt idx="2">
                  <c:v>Tower 3</c:v>
                </c:pt>
                <c:pt idx="3">
                  <c:v>Tower 4</c:v>
                </c:pt>
                <c:pt idx="4">
                  <c:v>Tower 5</c:v>
                </c:pt>
                <c:pt idx="5">
                  <c:v>Tower 6</c:v>
                </c:pt>
                <c:pt idx="6">
                  <c:v>Tower 7</c:v>
                </c:pt>
                <c:pt idx="7">
                  <c:v>Tower 8</c:v>
                </c:pt>
                <c:pt idx="8">
                  <c:v>Tower 9</c:v>
                </c:pt>
                <c:pt idx="9">
                  <c:v>Tower 10</c:v>
                </c:pt>
                <c:pt idx="10">
                  <c:v>Tower 11</c:v>
                </c:pt>
                <c:pt idx="11">
                  <c:v>Tower 12</c:v>
                </c:pt>
                <c:pt idx="12">
                  <c:v>Tower 13</c:v>
                </c:pt>
                <c:pt idx="13">
                  <c:v>Tower 14</c:v>
                </c:pt>
                <c:pt idx="14">
                  <c:v>Tower 15</c:v>
                </c:pt>
                <c:pt idx="15">
                  <c:v>Tower 16</c:v>
                </c:pt>
                <c:pt idx="16">
                  <c:v>Tower 17</c:v>
                </c:pt>
                <c:pt idx="17">
                  <c:v>Tower 18</c:v>
                </c:pt>
                <c:pt idx="18">
                  <c:v>Tower 19</c:v>
                </c:pt>
                <c:pt idx="19">
                  <c:v>Tower 20</c:v>
                </c:pt>
                <c:pt idx="20">
                  <c:v>Tower 21</c:v>
                </c:pt>
                <c:pt idx="21">
                  <c:v>Tower 22</c:v>
                </c:pt>
                <c:pt idx="22">
                  <c:v>Tower 23</c:v>
                </c:pt>
                <c:pt idx="23">
                  <c:v>Tower 24</c:v>
                </c:pt>
                <c:pt idx="24">
                  <c:v>Tower 25</c:v>
                </c:pt>
                <c:pt idx="25">
                  <c:v>Tower 26</c:v>
                </c:pt>
                <c:pt idx="26">
                  <c:v>Tower 27</c:v>
                </c:pt>
                <c:pt idx="27">
                  <c:v>Tower 28</c:v>
                </c:pt>
                <c:pt idx="28">
                  <c:v>Tower 29</c:v>
                </c:pt>
                <c:pt idx="29">
                  <c:v>Tower 30</c:v>
                </c:pt>
                <c:pt idx="30">
                  <c:v>Tower 31</c:v>
                </c:pt>
                <c:pt idx="31">
                  <c:v>Tower 32</c:v>
                </c:pt>
                <c:pt idx="32">
                  <c:v>Tower 33</c:v>
                </c:pt>
                <c:pt idx="33">
                  <c:v>Tower 34</c:v>
                </c:pt>
                <c:pt idx="34">
                  <c:v>Tower 35</c:v>
                </c:pt>
                <c:pt idx="35">
                  <c:v>Tower 36</c:v>
                </c:pt>
                <c:pt idx="36">
                  <c:v>Tower 37</c:v>
                </c:pt>
                <c:pt idx="37">
                  <c:v>Tower 38</c:v>
                </c:pt>
                <c:pt idx="38">
                  <c:v>Tower 39</c:v>
                </c:pt>
                <c:pt idx="39">
                  <c:v>Tower 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'Task-1'!$U$4:$U$44</c15:sqref>
                  </c15:fullRef>
                </c:ext>
              </c:extLst>
              <c:f>'Task-1'!$U$5:$U$44</c:f>
              <c:numCache>
                <c:formatCode>0.000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12.032249999999999</c:v>
                </c:pt>
                <c:pt idx="4">
                  <c:v>4.9902047999999999</c:v>
                </c:pt>
                <c:pt idx="5">
                  <c:v>0</c:v>
                </c:pt>
                <c:pt idx="6">
                  <c:v>5.9999359999999999</c:v>
                </c:pt>
                <c:pt idx="7">
                  <c:v>5.0460000000000003</c:v>
                </c:pt>
                <c:pt idx="8">
                  <c:v>0</c:v>
                </c:pt>
                <c:pt idx="9">
                  <c:v>0</c:v>
                </c:pt>
                <c:pt idx="10">
                  <c:v>87.476349999999996</c:v>
                </c:pt>
                <c:pt idx="11">
                  <c:v>20.285674999999998</c:v>
                </c:pt>
                <c:pt idx="12">
                  <c:v>4.7996499999999997</c:v>
                </c:pt>
                <c:pt idx="13">
                  <c:v>61.321649999999998</c:v>
                </c:pt>
                <c:pt idx="14">
                  <c:v>17.916146999999999</c:v>
                </c:pt>
                <c:pt idx="15">
                  <c:v>117.425</c:v>
                </c:pt>
                <c:pt idx="16">
                  <c:v>0</c:v>
                </c:pt>
                <c:pt idx="17">
                  <c:v>8.0137499999999999</c:v>
                </c:pt>
                <c:pt idx="18">
                  <c:v>31.597499999999997</c:v>
                </c:pt>
                <c:pt idx="19">
                  <c:v>0.99375000000000002</c:v>
                </c:pt>
                <c:pt idx="20">
                  <c:v>36.140250000000002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4.1698008</c:v>
                </c:pt>
                <c:pt idx="27">
                  <c:v>4.2732900000000003</c:v>
                </c:pt>
                <c:pt idx="28">
                  <c:v>5.6611044000000001</c:v>
                </c:pt>
                <c:pt idx="29">
                  <c:v>3.07464</c:v>
                </c:pt>
                <c:pt idx="30">
                  <c:v>4.9017599999999995</c:v>
                </c:pt>
                <c:pt idx="31">
                  <c:v>20.567250000000001</c:v>
                </c:pt>
                <c:pt idx="32">
                  <c:v>31.691512799999998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148.01400000000001</c:v>
                </c:pt>
                <c:pt idx="37">
                  <c:v>5.9383499999999998</c:v>
                </c:pt>
                <c:pt idx="38">
                  <c:v>75.475670399999998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D5E-4ECB-A861-E06E57FCF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69920"/>
        <c:axId val="813070400"/>
        <c:axId val="734337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'Task-1'!$B$3</c15:sqref>
                        </c15:formulaRef>
                      </c:ext>
                    </c:extLst>
                    <c:strCache>
                      <c:ptCount val="1"/>
                      <c:pt idx="0">
                        <c:v>2023 - Q2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'Task-1'!$B$4:$B$44</c15:sqref>
                        </c15:fullRef>
                        <c15:formulaRef>
                          <c15:sqref>'Task-1'!$B$5:$B$44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962</c:v>
                      </c:pt>
                      <c:pt idx="1">
                        <c:v>140</c:v>
                      </c:pt>
                      <c:pt idx="2">
                        <c:v>850</c:v>
                      </c:pt>
                      <c:pt idx="3">
                        <c:v>30</c:v>
                      </c:pt>
                      <c:pt idx="4">
                        <c:v>18</c:v>
                      </c:pt>
                      <c:pt idx="5">
                        <c:v>355</c:v>
                      </c:pt>
                      <c:pt idx="6">
                        <c:v>22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2</c:v>
                      </c:pt>
                      <c:pt idx="10">
                        <c:v>132</c:v>
                      </c:pt>
                      <c:pt idx="11">
                        <c:v>108</c:v>
                      </c:pt>
                      <c:pt idx="12">
                        <c:v>110</c:v>
                      </c:pt>
                      <c:pt idx="13">
                        <c:v>159</c:v>
                      </c:pt>
                      <c:pt idx="14">
                        <c:v>29</c:v>
                      </c:pt>
                      <c:pt idx="15">
                        <c:v>200</c:v>
                      </c:pt>
                      <c:pt idx="16">
                        <c:v>340</c:v>
                      </c:pt>
                      <c:pt idx="17">
                        <c:v>35</c:v>
                      </c:pt>
                      <c:pt idx="18">
                        <c:v>35</c:v>
                      </c:pt>
                      <c:pt idx="19">
                        <c:v>51</c:v>
                      </c:pt>
                      <c:pt idx="20">
                        <c:v>51</c:v>
                      </c:pt>
                      <c:pt idx="21">
                        <c:v>50</c:v>
                      </c:pt>
                      <c:pt idx="22">
                        <c:v>275</c:v>
                      </c:pt>
                      <c:pt idx="23">
                        <c:v>21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5E-4ECB-A861-E06E57FCF7A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'Task-1'!$C$3</c15:sqref>
                        </c15:formulaRef>
                      </c:ext>
                    </c:extLst>
                    <c:strCache>
                      <c:ptCount val="1"/>
                      <c:pt idx="0">
                        <c:v>2023 - Q3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'Task-1'!$C$4:$C$44</c15:sqref>
                        </c15:fullRef>
                        <c15:formulaRef>
                          <c15:sqref>'Task-1'!$C$5:$C$44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22</c:v>
                      </c:pt>
                      <c:pt idx="1">
                        <c:v>103</c:v>
                      </c:pt>
                      <c:pt idx="2">
                        <c:v>52</c:v>
                      </c:pt>
                      <c:pt idx="3">
                        <c:v>62</c:v>
                      </c:pt>
                      <c:pt idx="4">
                        <c:v>23</c:v>
                      </c:pt>
                      <c:pt idx="5">
                        <c:v>0</c:v>
                      </c:pt>
                      <c:pt idx="6">
                        <c:v>50</c:v>
                      </c:pt>
                      <c:pt idx="7">
                        <c:v>65</c:v>
                      </c:pt>
                      <c:pt idx="8">
                        <c:v>50</c:v>
                      </c:pt>
                      <c:pt idx="9">
                        <c:v>240</c:v>
                      </c:pt>
                      <c:pt idx="10">
                        <c:v>32</c:v>
                      </c:pt>
                      <c:pt idx="11">
                        <c:v>32</c:v>
                      </c:pt>
                      <c:pt idx="12">
                        <c:v>27</c:v>
                      </c:pt>
                      <c:pt idx="13">
                        <c:v>21</c:v>
                      </c:pt>
                      <c:pt idx="14">
                        <c:v>3</c:v>
                      </c:pt>
                      <c:pt idx="15">
                        <c:v>11</c:v>
                      </c:pt>
                      <c:pt idx="16">
                        <c:v>0</c:v>
                      </c:pt>
                      <c:pt idx="17">
                        <c:v>34</c:v>
                      </c:pt>
                      <c:pt idx="18">
                        <c:v>59</c:v>
                      </c:pt>
                      <c:pt idx="19">
                        <c:v>35</c:v>
                      </c:pt>
                      <c:pt idx="20">
                        <c:v>45</c:v>
                      </c:pt>
                      <c:pt idx="21">
                        <c:v>180</c:v>
                      </c:pt>
                      <c:pt idx="22">
                        <c:v>196</c:v>
                      </c:pt>
                      <c:pt idx="23">
                        <c:v>8</c:v>
                      </c:pt>
                      <c:pt idx="24">
                        <c:v>200</c:v>
                      </c:pt>
                      <c:pt idx="25">
                        <c:v>60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5E-4ECB-A861-E06E57FCF7A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'Task-1'!$D$3</c15:sqref>
                        </c15:formulaRef>
                      </c:ext>
                    </c:extLst>
                    <c:strCache>
                      <c:ptCount val="1"/>
                      <c:pt idx="0">
                        <c:v>2024 - Q4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'Task-1'!$D$4:$D$44</c15:sqref>
                        </c15:fullRef>
                        <c15:formulaRef>
                          <c15:sqref>'Task-1'!$D$5:$D$44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42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58</c:v>
                      </c:pt>
                      <c:pt idx="4">
                        <c:v>150</c:v>
                      </c:pt>
                      <c:pt idx="5">
                        <c:v>0</c:v>
                      </c:pt>
                      <c:pt idx="6">
                        <c:v>13</c:v>
                      </c:pt>
                      <c:pt idx="7">
                        <c:v>16</c:v>
                      </c:pt>
                      <c:pt idx="8">
                        <c:v>21</c:v>
                      </c:pt>
                      <c:pt idx="9">
                        <c:v>0</c:v>
                      </c:pt>
                      <c:pt idx="10">
                        <c:v>26</c:v>
                      </c:pt>
                      <c:pt idx="11">
                        <c:v>13</c:v>
                      </c:pt>
                      <c:pt idx="12">
                        <c:v>19</c:v>
                      </c:pt>
                      <c:pt idx="13">
                        <c:v>18</c:v>
                      </c:pt>
                      <c:pt idx="14">
                        <c:v>11</c:v>
                      </c:pt>
                      <c:pt idx="15">
                        <c:v>11</c:v>
                      </c:pt>
                      <c:pt idx="16">
                        <c:v>0</c:v>
                      </c:pt>
                      <c:pt idx="17">
                        <c:v>38</c:v>
                      </c:pt>
                      <c:pt idx="18">
                        <c:v>40</c:v>
                      </c:pt>
                      <c:pt idx="19">
                        <c:v>19</c:v>
                      </c:pt>
                      <c:pt idx="20">
                        <c:v>9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33</c:v>
                      </c:pt>
                      <c:pt idx="27">
                        <c:v>45</c:v>
                      </c:pt>
                      <c:pt idx="28">
                        <c:v>44</c:v>
                      </c:pt>
                      <c:pt idx="29">
                        <c:v>13</c:v>
                      </c:pt>
                      <c:pt idx="30">
                        <c:v>7</c:v>
                      </c:pt>
                      <c:pt idx="31">
                        <c:v>22</c:v>
                      </c:pt>
                      <c:pt idx="32">
                        <c:v>9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55</c:v>
                      </c:pt>
                      <c:pt idx="36">
                        <c:v>33</c:v>
                      </c:pt>
                      <c:pt idx="37">
                        <c:v>13</c:v>
                      </c:pt>
                      <c:pt idx="38">
                        <c:v>25</c:v>
                      </c:pt>
                      <c:pt idx="39">
                        <c:v>372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D5E-4ECB-A861-E06E57FCF7A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'Task-1'!$E$3</c15:sqref>
                        </c15:formulaRef>
                      </c:ext>
                    </c:extLst>
                    <c:strCache>
                      <c:ptCount val="1"/>
                      <c:pt idx="0">
                        <c:v>2024 - Q1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'Task-1'!$E$4:$E$44</c15:sqref>
                        </c15:fullRef>
                        <c15:formulaRef>
                          <c15:sqref>'Task-1'!$E$5:$E$44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206</c:v>
                      </c:pt>
                      <c:pt idx="1">
                        <c:v>3</c:v>
                      </c:pt>
                      <c:pt idx="2">
                        <c:v>9</c:v>
                      </c:pt>
                      <c:pt idx="3">
                        <c:v>116</c:v>
                      </c:pt>
                      <c:pt idx="4">
                        <c:v>55</c:v>
                      </c:pt>
                      <c:pt idx="5">
                        <c:v>9</c:v>
                      </c:pt>
                      <c:pt idx="6">
                        <c:v>25</c:v>
                      </c:pt>
                      <c:pt idx="7">
                        <c:v>102</c:v>
                      </c:pt>
                      <c:pt idx="8">
                        <c:v>91</c:v>
                      </c:pt>
                      <c:pt idx="9">
                        <c:v>20</c:v>
                      </c:pt>
                      <c:pt idx="10">
                        <c:v>32</c:v>
                      </c:pt>
                      <c:pt idx="11">
                        <c:v>30</c:v>
                      </c:pt>
                      <c:pt idx="12">
                        <c:v>29</c:v>
                      </c:pt>
                      <c:pt idx="13">
                        <c:v>33</c:v>
                      </c:pt>
                      <c:pt idx="14">
                        <c:v>248</c:v>
                      </c:pt>
                      <c:pt idx="15">
                        <c:v>110</c:v>
                      </c:pt>
                      <c:pt idx="16">
                        <c:v>11</c:v>
                      </c:pt>
                      <c:pt idx="17">
                        <c:v>48</c:v>
                      </c:pt>
                      <c:pt idx="18">
                        <c:v>92</c:v>
                      </c:pt>
                      <c:pt idx="19">
                        <c:v>85</c:v>
                      </c:pt>
                      <c:pt idx="20">
                        <c:v>87</c:v>
                      </c:pt>
                      <c:pt idx="21">
                        <c:v>30</c:v>
                      </c:pt>
                      <c:pt idx="22">
                        <c:v>57</c:v>
                      </c:pt>
                      <c:pt idx="23">
                        <c:v>8</c:v>
                      </c:pt>
                      <c:pt idx="24">
                        <c:v>168</c:v>
                      </c:pt>
                      <c:pt idx="25">
                        <c:v>280</c:v>
                      </c:pt>
                      <c:pt idx="26">
                        <c:v>32</c:v>
                      </c:pt>
                      <c:pt idx="27">
                        <c:v>45</c:v>
                      </c:pt>
                      <c:pt idx="28">
                        <c:v>77</c:v>
                      </c:pt>
                      <c:pt idx="29">
                        <c:v>58</c:v>
                      </c:pt>
                      <c:pt idx="30">
                        <c:v>58</c:v>
                      </c:pt>
                      <c:pt idx="31">
                        <c:v>63</c:v>
                      </c:pt>
                      <c:pt idx="32">
                        <c:v>9</c:v>
                      </c:pt>
                      <c:pt idx="33">
                        <c:v>303</c:v>
                      </c:pt>
                      <c:pt idx="34">
                        <c:v>343</c:v>
                      </c:pt>
                      <c:pt idx="35">
                        <c:v>110</c:v>
                      </c:pt>
                      <c:pt idx="36">
                        <c:v>156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5E-4ECB-A861-E06E57FCF7A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'Task-1'!$F$3</c15:sqref>
                        </c15:formulaRef>
                      </c:ext>
                    </c:extLst>
                    <c:strCache>
                      <c:ptCount val="1"/>
                      <c:pt idx="0">
                        <c:v>2024 - Q3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'Task-1'!$F$4:$F$44</c15:sqref>
                        </c15:fullRef>
                        <c15:formulaRef>
                          <c15:sqref>'Task-1'!$F$5:$F$44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20</c:v>
                      </c:pt>
                      <c:pt idx="5">
                        <c:v>0</c:v>
                      </c:pt>
                      <c:pt idx="6">
                        <c:v>29</c:v>
                      </c:pt>
                      <c:pt idx="7">
                        <c:v>39</c:v>
                      </c:pt>
                      <c:pt idx="8">
                        <c:v>39</c:v>
                      </c:pt>
                      <c:pt idx="9">
                        <c:v>0</c:v>
                      </c:pt>
                      <c:pt idx="10">
                        <c:v>34</c:v>
                      </c:pt>
                      <c:pt idx="11">
                        <c:v>26</c:v>
                      </c:pt>
                      <c:pt idx="12">
                        <c:v>10</c:v>
                      </c:pt>
                      <c:pt idx="13">
                        <c:v>19</c:v>
                      </c:pt>
                      <c:pt idx="14">
                        <c:v>2</c:v>
                      </c:pt>
                      <c:pt idx="15">
                        <c:v>8</c:v>
                      </c:pt>
                      <c:pt idx="16">
                        <c:v>0</c:v>
                      </c:pt>
                      <c:pt idx="17">
                        <c:v>42</c:v>
                      </c:pt>
                      <c:pt idx="18">
                        <c:v>42</c:v>
                      </c:pt>
                      <c:pt idx="19">
                        <c:v>47</c:v>
                      </c:pt>
                      <c:pt idx="20">
                        <c:v>55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309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7</c:v>
                      </c:pt>
                      <c:pt idx="27">
                        <c:v>10</c:v>
                      </c:pt>
                      <c:pt idx="28">
                        <c:v>37</c:v>
                      </c:pt>
                      <c:pt idx="29">
                        <c:v>115</c:v>
                      </c:pt>
                      <c:pt idx="30">
                        <c:v>104</c:v>
                      </c:pt>
                      <c:pt idx="31">
                        <c:v>106</c:v>
                      </c:pt>
                      <c:pt idx="32">
                        <c:v>13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266</c:v>
                      </c:pt>
                      <c:pt idx="36">
                        <c:v>110</c:v>
                      </c:pt>
                      <c:pt idx="37">
                        <c:v>26</c:v>
                      </c:pt>
                      <c:pt idx="38">
                        <c:v>8</c:v>
                      </c:pt>
                      <c:pt idx="39">
                        <c:v>178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5E-4ECB-A861-E06E57FCF7A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'Task-1'!$G$3</c15:sqref>
                        </c15:formulaRef>
                      </c:ext>
                    </c:extLst>
                    <c:strCache>
                      <c:ptCount val="1"/>
                      <c:pt idx="0">
                        <c:v>2024 - Q2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'Task-1'!$G$4:$G$44</c15:sqref>
                        </c15:fullRef>
                        <c15:formulaRef>
                          <c15:sqref>'Task-1'!$G$5:$G$44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32</c:v>
                      </c:pt>
                      <c:pt idx="4">
                        <c:v>25</c:v>
                      </c:pt>
                      <c:pt idx="5">
                        <c:v>0</c:v>
                      </c:pt>
                      <c:pt idx="6">
                        <c:v>120</c:v>
                      </c:pt>
                      <c:pt idx="7">
                        <c:v>103</c:v>
                      </c:pt>
                      <c:pt idx="8">
                        <c:v>89</c:v>
                      </c:pt>
                      <c:pt idx="9">
                        <c:v>0</c:v>
                      </c:pt>
                      <c:pt idx="10">
                        <c:v>38</c:v>
                      </c:pt>
                      <c:pt idx="11">
                        <c:v>35</c:v>
                      </c:pt>
                      <c:pt idx="12">
                        <c:v>34</c:v>
                      </c:pt>
                      <c:pt idx="13">
                        <c:v>66</c:v>
                      </c:pt>
                      <c:pt idx="14">
                        <c:v>7</c:v>
                      </c:pt>
                      <c:pt idx="15">
                        <c:v>15</c:v>
                      </c:pt>
                      <c:pt idx="16">
                        <c:v>0</c:v>
                      </c:pt>
                      <c:pt idx="17">
                        <c:v>46</c:v>
                      </c:pt>
                      <c:pt idx="18">
                        <c:v>30</c:v>
                      </c:pt>
                      <c:pt idx="19">
                        <c:v>41</c:v>
                      </c:pt>
                      <c:pt idx="20">
                        <c:v>49</c:v>
                      </c:pt>
                      <c:pt idx="21">
                        <c:v>30</c:v>
                      </c:pt>
                      <c:pt idx="22">
                        <c:v>2</c:v>
                      </c:pt>
                      <c:pt idx="23">
                        <c:v>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55</c:v>
                      </c:pt>
                      <c:pt idx="27">
                        <c:v>35</c:v>
                      </c:pt>
                      <c:pt idx="28">
                        <c:v>50</c:v>
                      </c:pt>
                      <c:pt idx="29">
                        <c:v>59</c:v>
                      </c:pt>
                      <c:pt idx="30">
                        <c:v>58</c:v>
                      </c:pt>
                      <c:pt idx="31">
                        <c:v>27</c:v>
                      </c:pt>
                      <c:pt idx="32">
                        <c:v>8</c:v>
                      </c:pt>
                      <c:pt idx="33">
                        <c:v>8</c:v>
                      </c:pt>
                      <c:pt idx="34">
                        <c:v>0</c:v>
                      </c:pt>
                      <c:pt idx="35">
                        <c:v>59</c:v>
                      </c:pt>
                      <c:pt idx="36">
                        <c:v>153</c:v>
                      </c:pt>
                      <c:pt idx="37">
                        <c:v>290</c:v>
                      </c:pt>
                      <c:pt idx="38">
                        <c:v>297</c:v>
                      </c:pt>
                      <c:pt idx="39">
                        <c:v>300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D5E-4ECB-A861-E06E57FCF7A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'Task-1'!$I$3</c15:sqref>
                        </c15:formulaRef>
                      </c:ext>
                    </c:extLst>
                    <c:strCache>
                      <c:ptCount val="1"/>
                      <c:pt idx="0">
                        <c:v>2023 - Q4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'Task-1'!$I$4:$I$44</c15:sqref>
                        </c15:fullRef>
                        <c15:formulaRef>
                          <c15:sqref>'Task-1'!$I$5:$I$44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</c:v>
                      </c:pt>
                      <c:pt idx="1">
                        <c:v>22</c:v>
                      </c:pt>
                      <c:pt idx="2">
                        <c:v>63</c:v>
                      </c:pt>
                      <c:pt idx="3">
                        <c:v>15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40</c:v>
                      </c:pt>
                      <c:pt idx="7">
                        <c:v>30</c:v>
                      </c:pt>
                      <c:pt idx="8">
                        <c:v>30</c:v>
                      </c:pt>
                      <c:pt idx="9">
                        <c:v>0</c:v>
                      </c:pt>
                      <c:pt idx="10">
                        <c:v>22</c:v>
                      </c:pt>
                      <c:pt idx="11">
                        <c:v>36</c:v>
                      </c:pt>
                      <c:pt idx="12">
                        <c:v>16</c:v>
                      </c:pt>
                      <c:pt idx="13">
                        <c:v>39</c:v>
                      </c:pt>
                      <c:pt idx="14">
                        <c:v>20</c:v>
                      </c:pt>
                      <c:pt idx="15">
                        <c:v>44</c:v>
                      </c:pt>
                      <c:pt idx="16">
                        <c:v>9</c:v>
                      </c:pt>
                      <c:pt idx="17">
                        <c:v>152</c:v>
                      </c:pt>
                      <c:pt idx="18">
                        <c:v>82</c:v>
                      </c:pt>
                      <c:pt idx="19">
                        <c:v>70</c:v>
                      </c:pt>
                      <c:pt idx="20">
                        <c:v>87</c:v>
                      </c:pt>
                      <c:pt idx="21">
                        <c:v>216</c:v>
                      </c:pt>
                      <c:pt idx="22">
                        <c:v>20</c:v>
                      </c:pt>
                      <c:pt idx="23">
                        <c:v>10</c:v>
                      </c:pt>
                      <c:pt idx="24">
                        <c:v>109</c:v>
                      </c:pt>
                      <c:pt idx="25">
                        <c:v>9</c:v>
                      </c:pt>
                      <c:pt idx="26">
                        <c:v>208</c:v>
                      </c:pt>
                      <c:pt idx="27">
                        <c:v>210</c:v>
                      </c:pt>
                      <c:pt idx="28">
                        <c:v>119</c:v>
                      </c:pt>
                      <c:pt idx="29">
                        <c:v>86</c:v>
                      </c:pt>
                      <c:pt idx="30">
                        <c:v>82</c:v>
                      </c:pt>
                      <c:pt idx="31">
                        <c:v>80</c:v>
                      </c:pt>
                      <c:pt idx="32">
                        <c:v>14</c:v>
                      </c:pt>
                      <c:pt idx="33">
                        <c:v>36</c:v>
                      </c:pt>
                      <c:pt idx="34">
                        <c:v>6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D5E-4ECB-A861-E06E57FCF7A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'Task-1'!$J$3</c15:sqref>
                        </c15:formulaRef>
                      </c:ext>
                    </c:extLst>
                    <c:strCache>
                      <c:ptCount val="1"/>
                      <c:pt idx="0">
                        <c:v>2025 - Q1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'Task-1'!$J$4:$J$44</c15:sqref>
                        </c15:fullRef>
                        <c15:formulaRef>
                          <c15:sqref>'Task-1'!$J$5:$J$44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50</c:v>
                      </c:pt>
                      <c:pt idx="5">
                        <c:v>0</c:v>
                      </c:pt>
                      <c:pt idx="6">
                        <c:v>37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32</c:v>
                      </c:pt>
                      <c:pt idx="11">
                        <c:v>26</c:v>
                      </c:pt>
                      <c:pt idx="12">
                        <c:v>23</c:v>
                      </c:pt>
                      <c:pt idx="13">
                        <c:v>5</c:v>
                      </c:pt>
                      <c:pt idx="14">
                        <c:v>6</c:v>
                      </c:pt>
                      <c:pt idx="15">
                        <c:v>21</c:v>
                      </c:pt>
                      <c:pt idx="16">
                        <c:v>0</c:v>
                      </c:pt>
                      <c:pt idx="17">
                        <c:v>38</c:v>
                      </c:pt>
                      <c:pt idx="18">
                        <c:v>31</c:v>
                      </c:pt>
                      <c:pt idx="19">
                        <c:v>107</c:v>
                      </c:pt>
                      <c:pt idx="20">
                        <c:v>47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8</c:v>
                      </c:pt>
                      <c:pt idx="27">
                        <c:v>11</c:v>
                      </c:pt>
                      <c:pt idx="28">
                        <c:v>50</c:v>
                      </c:pt>
                      <c:pt idx="29">
                        <c:v>40</c:v>
                      </c:pt>
                      <c:pt idx="30">
                        <c:v>16</c:v>
                      </c:pt>
                      <c:pt idx="31">
                        <c:v>104</c:v>
                      </c:pt>
                      <c:pt idx="32">
                        <c:v>22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35</c:v>
                      </c:pt>
                      <c:pt idx="36">
                        <c:v>13</c:v>
                      </c:pt>
                      <c:pt idx="37">
                        <c:v>12</c:v>
                      </c:pt>
                      <c:pt idx="38">
                        <c:v>2</c:v>
                      </c:pt>
                      <c:pt idx="39">
                        <c:v>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D5E-4ECB-A861-E06E57FCF7A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'Task-1'!$K$3</c15:sqref>
                        </c15:formulaRef>
                      </c:ext>
                    </c:extLst>
                    <c:strCache>
                      <c:ptCount val="1"/>
                      <c:pt idx="0">
                        <c:v>2025 - Q2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'Task-1'!$A$4:$A$44</c15:sqref>
                        </c15:fullRef>
                        <c15:formulaRef>
                          <c15:sqref>'Task-1'!$A$5:$A$44</c15:sqref>
                        </c15:formulaRef>
                      </c:ext>
                    </c:extLst>
                    <c:strCache>
                      <c:ptCount val="40"/>
                      <c:pt idx="0">
                        <c:v>Tower 1</c:v>
                      </c:pt>
                      <c:pt idx="1">
                        <c:v>Tower 2</c:v>
                      </c:pt>
                      <c:pt idx="2">
                        <c:v>Tower 3</c:v>
                      </c:pt>
                      <c:pt idx="3">
                        <c:v>Tower 4</c:v>
                      </c:pt>
                      <c:pt idx="4">
                        <c:v>Tower 5</c:v>
                      </c:pt>
                      <c:pt idx="5">
                        <c:v>Tower 6</c:v>
                      </c:pt>
                      <c:pt idx="6">
                        <c:v>Tower 7</c:v>
                      </c:pt>
                      <c:pt idx="7">
                        <c:v>Tower 8</c:v>
                      </c:pt>
                      <c:pt idx="8">
                        <c:v>Tower 9</c:v>
                      </c:pt>
                      <c:pt idx="9">
                        <c:v>Tower 10</c:v>
                      </c:pt>
                      <c:pt idx="10">
                        <c:v>Tower 11</c:v>
                      </c:pt>
                      <c:pt idx="11">
                        <c:v>Tower 12</c:v>
                      </c:pt>
                      <c:pt idx="12">
                        <c:v>Tower 13</c:v>
                      </c:pt>
                      <c:pt idx="13">
                        <c:v>Tower 14</c:v>
                      </c:pt>
                      <c:pt idx="14">
                        <c:v>Tower 15</c:v>
                      </c:pt>
                      <c:pt idx="15">
                        <c:v>Tower 16</c:v>
                      </c:pt>
                      <c:pt idx="16">
                        <c:v>Tower 17</c:v>
                      </c:pt>
                      <c:pt idx="17">
                        <c:v>Tower 18</c:v>
                      </c:pt>
                      <c:pt idx="18">
                        <c:v>Tower 19</c:v>
                      </c:pt>
                      <c:pt idx="19">
                        <c:v>Tower 20</c:v>
                      </c:pt>
                      <c:pt idx="20">
                        <c:v>Tower 21</c:v>
                      </c:pt>
                      <c:pt idx="21">
                        <c:v>Tower 22</c:v>
                      </c:pt>
                      <c:pt idx="22">
                        <c:v>Tower 23</c:v>
                      </c:pt>
                      <c:pt idx="23">
                        <c:v>Tower 24</c:v>
                      </c:pt>
                      <c:pt idx="24">
                        <c:v>Tower 25</c:v>
                      </c:pt>
                      <c:pt idx="25">
                        <c:v>Tower 26</c:v>
                      </c:pt>
                      <c:pt idx="26">
                        <c:v>Tower 27</c:v>
                      </c:pt>
                      <c:pt idx="27">
                        <c:v>Tower 28</c:v>
                      </c:pt>
                      <c:pt idx="28">
                        <c:v>Tower 29</c:v>
                      </c:pt>
                      <c:pt idx="29">
                        <c:v>Tower 30</c:v>
                      </c:pt>
                      <c:pt idx="30">
                        <c:v>Tower 31</c:v>
                      </c:pt>
                      <c:pt idx="31">
                        <c:v>Tower 32</c:v>
                      </c:pt>
                      <c:pt idx="32">
                        <c:v>Tower 33</c:v>
                      </c:pt>
                      <c:pt idx="33">
                        <c:v>Tower 34</c:v>
                      </c:pt>
                      <c:pt idx="34">
                        <c:v>Tower 35</c:v>
                      </c:pt>
                      <c:pt idx="35">
                        <c:v>Tower 36</c:v>
                      </c:pt>
                      <c:pt idx="36">
                        <c:v>Tower 37</c:v>
                      </c:pt>
                      <c:pt idx="37">
                        <c:v>Tower 38</c:v>
                      </c:pt>
                      <c:pt idx="38">
                        <c:v>Tower 39</c:v>
                      </c:pt>
                      <c:pt idx="39">
                        <c:v>Tower 40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'Task-1'!$K$4:$K$44</c15:sqref>
                        </c15:fullRef>
                        <c15:formulaRef>
                          <c15:sqref>'Task-1'!$K$5:$K$44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15</c:v>
                      </c:pt>
                      <c:pt idx="4">
                        <c:v>28</c:v>
                      </c:pt>
                      <c:pt idx="5">
                        <c:v>0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41</c:v>
                      </c:pt>
                      <c:pt idx="11">
                        <c:v>11</c:v>
                      </c:pt>
                      <c:pt idx="12">
                        <c:v>2</c:v>
                      </c:pt>
                      <c:pt idx="13">
                        <c:v>27</c:v>
                      </c:pt>
                      <c:pt idx="14">
                        <c:v>9</c:v>
                      </c:pt>
                      <c:pt idx="15">
                        <c:v>70</c:v>
                      </c:pt>
                      <c:pt idx="16">
                        <c:v>0</c:v>
                      </c:pt>
                      <c:pt idx="17">
                        <c:v>5</c:v>
                      </c:pt>
                      <c:pt idx="18">
                        <c:v>24</c:v>
                      </c:pt>
                      <c:pt idx="19">
                        <c:v>1</c:v>
                      </c:pt>
                      <c:pt idx="20">
                        <c:v>23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7</c:v>
                      </c:pt>
                      <c:pt idx="30">
                        <c:v>10</c:v>
                      </c:pt>
                      <c:pt idx="31">
                        <c:v>17</c:v>
                      </c:pt>
                      <c:pt idx="32">
                        <c:v>30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58</c:v>
                      </c:pt>
                      <c:pt idx="37">
                        <c:v>9</c:v>
                      </c:pt>
                      <c:pt idx="38">
                        <c:v>18</c:v>
                      </c:pt>
                      <c:pt idx="3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D5E-4ECB-A861-E06E57FCF7A6}"/>
                  </c:ext>
                </c:extLst>
              </c15:ser>
            </c15:filteredLineSeries>
          </c:ext>
        </c:extLst>
      </c:line3DChart>
      <c:catAx>
        <c:axId val="81306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70400"/>
        <c:crosses val="autoZero"/>
        <c:auto val="1"/>
        <c:lblAlgn val="ctr"/>
        <c:lblOffset val="100"/>
        <c:noMultiLvlLbl val="0"/>
      </c:catAx>
      <c:valAx>
        <c:axId val="8130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69920"/>
        <c:crosses val="autoZero"/>
        <c:crossBetween val="between"/>
      </c:valAx>
      <c:serAx>
        <c:axId val="734337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704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'Task-2'!$C$2</c:f>
              <c:strCache>
                <c:ptCount val="1"/>
                <c:pt idx="0">
                  <c:v>2023 - Q2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'Task-2'!$C$3:$C$24</c15:sqref>
                  </c15:fullRef>
                </c:ext>
              </c:extLst>
              <c:f>'Task-2'!$C$4:$C$24</c:f>
              <c:numCache>
                <c:formatCode>General</c:formatCode>
                <c:ptCount val="21"/>
                <c:pt idx="0">
                  <c:v>314</c:v>
                </c:pt>
                <c:pt idx="1">
                  <c:v>128</c:v>
                </c:pt>
                <c:pt idx="2">
                  <c:v>124</c:v>
                </c:pt>
                <c:pt idx="3">
                  <c:v>436</c:v>
                </c:pt>
                <c:pt idx="4">
                  <c:v>360</c:v>
                </c:pt>
                <c:pt idx="5">
                  <c:v>39</c:v>
                </c:pt>
                <c:pt idx="6">
                  <c:v>1911</c:v>
                </c:pt>
                <c:pt idx="7">
                  <c:v>688</c:v>
                </c:pt>
                <c:pt idx="8">
                  <c:v>260</c:v>
                </c:pt>
                <c:pt idx="9">
                  <c:v>363</c:v>
                </c:pt>
                <c:pt idx="10">
                  <c:v>1688</c:v>
                </c:pt>
                <c:pt idx="11">
                  <c:v>456</c:v>
                </c:pt>
                <c:pt idx="12">
                  <c:v>275</c:v>
                </c:pt>
                <c:pt idx="13">
                  <c:v>330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1-419B-9707-A32688333F5F}"/>
            </c:ext>
          </c:extLst>
        </c:ser>
        <c:ser>
          <c:idx val="1"/>
          <c:order val="1"/>
          <c:tx>
            <c:strRef>
              <c:f>'Task-2'!$D$2</c:f>
              <c:strCache>
                <c:ptCount val="1"/>
                <c:pt idx="0">
                  <c:v>2023 - Q3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'Task-2'!$D$3:$D$24</c15:sqref>
                  </c15:fullRef>
                </c:ext>
              </c:extLst>
              <c:f>'Task-2'!$D$4:$D$24</c:f>
              <c:numCache>
                <c:formatCode>General</c:formatCode>
                <c:ptCount val="21"/>
                <c:pt idx="0">
                  <c:v>292</c:v>
                </c:pt>
                <c:pt idx="1">
                  <c:v>25</c:v>
                </c:pt>
                <c:pt idx="2">
                  <c:v>72</c:v>
                </c:pt>
                <c:pt idx="3">
                  <c:v>381</c:v>
                </c:pt>
                <c:pt idx="4">
                  <c:v>337</c:v>
                </c:pt>
                <c:pt idx="5">
                  <c:v>316</c:v>
                </c:pt>
                <c:pt idx="6">
                  <c:v>1739</c:v>
                </c:pt>
                <c:pt idx="7">
                  <c:v>573</c:v>
                </c:pt>
                <c:pt idx="8">
                  <c:v>20</c:v>
                </c:pt>
                <c:pt idx="9">
                  <c:v>360</c:v>
                </c:pt>
                <c:pt idx="10">
                  <c:v>1493</c:v>
                </c:pt>
                <c:pt idx="11">
                  <c:v>276</c:v>
                </c:pt>
                <c:pt idx="12">
                  <c:v>79</c:v>
                </c:pt>
                <c:pt idx="13">
                  <c:v>325</c:v>
                </c:pt>
                <c:pt idx="14">
                  <c:v>289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1-419B-9707-A32688333F5F}"/>
            </c:ext>
          </c:extLst>
        </c:ser>
        <c:ser>
          <c:idx val="2"/>
          <c:order val="2"/>
          <c:tx>
            <c:strRef>
              <c:f>'Task-2'!$E$2</c:f>
              <c:strCache>
                <c:ptCount val="1"/>
                <c:pt idx="0">
                  <c:v>2024 - Q4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'Task-2'!$E$3:$E$24</c15:sqref>
                  </c15:fullRef>
                </c:ext>
              </c:extLst>
              <c:f>'Task-2'!$E$4:$E$24</c:f>
              <c:numCache>
                <c:formatCode>General</c:formatCode>
                <c:ptCount val="21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66</c:v>
                </c:pt>
                <c:pt idx="4">
                  <c:v>78</c:v>
                </c:pt>
                <c:pt idx="5">
                  <c:v>133</c:v>
                </c:pt>
                <c:pt idx="6">
                  <c:v>756</c:v>
                </c:pt>
                <c:pt idx="7">
                  <c:v>15</c:v>
                </c:pt>
                <c:pt idx="8">
                  <c:v>0</c:v>
                </c:pt>
                <c:pt idx="9">
                  <c:v>72</c:v>
                </c:pt>
                <c:pt idx="10">
                  <c:v>498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214</c:v>
                </c:pt>
                <c:pt idx="16">
                  <c:v>256</c:v>
                </c:pt>
                <c:pt idx="17">
                  <c:v>99</c:v>
                </c:pt>
                <c:pt idx="18">
                  <c:v>214</c:v>
                </c:pt>
                <c:pt idx="19">
                  <c:v>52</c:v>
                </c:pt>
                <c:pt idx="2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1-419B-9707-A32688333F5F}"/>
            </c:ext>
          </c:extLst>
        </c:ser>
        <c:ser>
          <c:idx val="3"/>
          <c:order val="3"/>
          <c:tx>
            <c:strRef>
              <c:f>'Task-2'!$F$2</c:f>
              <c:strCache>
                <c:ptCount val="1"/>
                <c:pt idx="0">
                  <c:v>2024 - Q1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'Task-2'!$F$3:$F$24</c15:sqref>
                  </c15:fullRef>
                </c:ext>
              </c:extLst>
              <c:f>'Task-2'!$F$4:$F$24</c:f>
              <c:numCache>
                <c:formatCode>General</c:formatCode>
                <c:ptCount val="21"/>
                <c:pt idx="0">
                  <c:v>84</c:v>
                </c:pt>
                <c:pt idx="1">
                  <c:v>0</c:v>
                </c:pt>
                <c:pt idx="2">
                  <c:v>0</c:v>
                </c:pt>
                <c:pt idx="3">
                  <c:v>220</c:v>
                </c:pt>
                <c:pt idx="4">
                  <c:v>273</c:v>
                </c:pt>
                <c:pt idx="5">
                  <c:v>425</c:v>
                </c:pt>
                <c:pt idx="6">
                  <c:v>1290</c:v>
                </c:pt>
                <c:pt idx="7">
                  <c:v>320</c:v>
                </c:pt>
                <c:pt idx="8">
                  <c:v>0</c:v>
                </c:pt>
                <c:pt idx="9">
                  <c:v>92</c:v>
                </c:pt>
                <c:pt idx="10">
                  <c:v>867</c:v>
                </c:pt>
                <c:pt idx="11">
                  <c:v>30</c:v>
                </c:pt>
                <c:pt idx="12">
                  <c:v>2</c:v>
                </c:pt>
                <c:pt idx="13">
                  <c:v>313</c:v>
                </c:pt>
                <c:pt idx="14">
                  <c:v>0</c:v>
                </c:pt>
                <c:pt idx="15">
                  <c:v>482</c:v>
                </c:pt>
                <c:pt idx="16">
                  <c:v>202</c:v>
                </c:pt>
                <c:pt idx="17">
                  <c:v>391</c:v>
                </c:pt>
                <c:pt idx="18">
                  <c:v>510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1-419B-9707-A32688333F5F}"/>
            </c:ext>
          </c:extLst>
        </c:ser>
        <c:ser>
          <c:idx val="4"/>
          <c:order val="4"/>
          <c:tx>
            <c:strRef>
              <c:f>'Task-2'!$G$2</c:f>
              <c:strCache>
                <c:ptCount val="1"/>
                <c:pt idx="0">
                  <c:v>2024 - Q3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'Task-2'!$G$3:$G$24</c15:sqref>
                  </c15:fullRef>
                </c:ext>
              </c:extLst>
              <c:f>'Task-2'!$G$4:$G$24</c:f>
              <c:numCache>
                <c:formatCode>General</c:formatCode>
                <c:ptCount val="2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124</c:v>
                </c:pt>
                <c:pt idx="4">
                  <c:v>228</c:v>
                </c:pt>
                <c:pt idx="5">
                  <c:v>559</c:v>
                </c:pt>
                <c:pt idx="6">
                  <c:v>856</c:v>
                </c:pt>
                <c:pt idx="7">
                  <c:v>52</c:v>
                </c:pt>
                <c:pt idx="8">
                  <c:v>0</c:v>
                </c:pt>
                <c:pt idx="9">
                  <c:v>83</c:v>
                </c:pt>
                <c:pt idx="10">
                  <c:v>615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320</c:v>
                </c:pt>
                <c:pt idx="16">
                  <c:v>276</c:v>
                </c:pt>
                <c:pt idx="17">
                  <c:v>102</c:v>
                </c:pt>
                <c:pt idx="18">
                  <c:v>247</c:v>
                </c:pt>
                <c:pt idx="19">
                  <c:v>65</c:v>
                </c:pt>
                <c:pt idx="2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E1-419B-9707-A32688333F5F}"/>
            </c:ext>
          </c:extLst>
        </c:ser>
        <c:ser>
          <c:idx val="5"/>
          <c:order val="5"/>
          <c:tx>
            <c:strRef>
              <c:f>'Task-2'!$H$2</c:f>
              <c:strCache>
                <c:ptCount val="1"/>
                <c:pt idx="0">
                  <c:v>2024 - Q2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'Task-2'!$H$3:$H$24</c15:sqref>
                  </c15:fullRef>
                </c:ext>
              </c:extLst>
              <c:f>'Task-2'!$H$4:$H$24</c:f>
              <c:numCache>
                <c:formatCode>General</c:formatCode>
                <c:ptCount val="21"/>
                <c:pt idx="0">
                  <c:v>72</c:v>
                </c:pt>
                <c:pt idx="1">
                  <c:v>0</c:v>
                </c:pt>
                <c:pt idx="2">
                  <c:v>0</c:v>
                </c:pt>
                <c:pt idx="3">
                  <c:v>204</c:v>
                </c:pt>
                <c:pt idx="4">
                  <c:v>248</c:v>
                </c:pt>
                <c:pt idx="5">
                  <c:v>1004</c:v>
                </c:pt>
                <c:pt idx="6">
                  <c:v>982</c:v>
                </c:pt>
                <c:pt idx="7">
                  <c:v>130</c:v>
                </c:pt>
                <c:pt idx="8">
                  <c:v>0</c:v>
                </c:pt>
                <c:pt idx="9">
                  <c:v>85</c:v>
                </c:pt>
                <c:pt idx="10">
                  <c:v>743</c:v>
                </c:pt>
                <c:pt idx="11">
                  <c:v>0</c:v>
                </c:pt>
                <c:pt idx="12">
                  <c:v>0</c:v>
                </c:pt>
                <c:pt idx="13">
                  <c:v>309</c:v>
                </c:pt>
                <c:pt idx="14">
                  <c:v>0</c:v>
                </c:pt>
                <c:pt idx="15">
                  <c:v>351</c:v>
                </c:pt>
                <c:pt idx="16">
                  <c:v>186</c:v>
                </c:pt>
                <c:pt idx="17">
                  <c:v>383</c:v>
                </c:pt>
                <c:pt idx="18">
                  <c:v>357</c:v>
                </c:pt>
                <c:pt idx="19">
                  <c:v>91</c:v>
                </c:pt>
                <c:pt idx="20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1-419B-9707-A32688333F5F}"/>
            </c:ext>
          </c:extLst>
        </c:ser>
        <c:ser>
          <c:idx val="6"/>
          <c:order val="6"/>
          <c:tx>
            <c:strRef>
              <c:f>'Task-2'!$I$2</c:f>
              <c:strCache>
                <c:ptCount val="1"/>
                <c:pt idx="0">
                  <c:v>2023 - 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'Task-2'!$I$3:$I$24</c15:sqref>
                  </c15:fullRef>
                </c:ext>
              </c:extLst>
              <c:f>'Task-2'!$I$4:$I$24</c:f>
              <c:numCache>
                <c:formatCode>General</c:formatCode>
                <c:ptCount val="21"/>
                <c:pt idx="0">
                  <c:v>364</c:v>
                </c:pt>
                <c:pt idx="1">
                  <c:v>268</c:v>
                </c:pt>
                <c:pt idx="2">
                  <c:v>974</c:v>
                </c:pt>
                <c:pt idx="3">
                  <c:v>466</c:v>
                </c:pt>
                <c:pt idx="4">
                  <c:v>378</c:v>
                </c:pt>
                <c:pt idx="5">
                  <c:v>734</c:v>
                </c:pt>
                <c:pt idx="6">
                  <c:v>2131</c:v>
                </c:pt>
                <c:pt idx="7">
                  <c:v>718</c:v>
                </c:pt>
                <c:pt idx="8">
                  <c:v>262</c:v>
                </c:pt>
                <c:pt idx="9">
                  <c:v>392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1-419B-9707-A32688333F5F}"/>
            </c:ext>
          </c:extLst>
        </c:ser>
        <c:ser>
          <c:idx val="7"/>
          <c:order val="7"/>
          <c:tx>
            <c:strRef>
              <c:f>'Task-2'!$J$2</c:f>
              <c:strCache>
                <c:ptCount val="1"/>
                <c:pt idx="0">
                  <c:v>2023 - Q4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'Task-2'!$J$3:$J$24</c15:sqref>
                  </c15:fullRef>
                </c:ext>
              </c:extLst>
              <c:f>'Task-2'!$J$4:$J$24</c:f>
              <c:numCache>
                <c:formatCode>General</c:formatCode>
                <c:ptCount val="21"/>
                <c:pt idx="0">
                  <c:v>290</c:v>
                </c:pt>
                <c:pt idx="1">
                  <c:v>3</c:v>
                </c:pt>
                <c:pt idx="2">
                  <c:v>9</c:v>
                </c:pt>
                <c:pt idx="3">
                  <c:v>352</c:v>
                </c:pt>
                <c:pt idx="4">
                  <c:v>328</c:v>
                </c:pt>
                <c:pt idx="5">
                  <c:v>844</c:v>
                </c:pt>
                <c:pt idx="6">
                  <c:v>1549</c:v>
                </c:pt>
                <c:pt idx="7">
                  <c:v>513</c:v>
                </c:pt>
                <c:pt idx="8">
                  <c:v>20</c:v>
                </c:pt>
                <c:pt idx="9">
                  <c:v>340</c:v>
                </c:pt>
                <c:pt idx="10">
                  <c:v>1315</c:v>
                </c:pt>
                <c:pt idx="11">
                  <c:v>60</c:v>
                </c:pt>
                <c:pt idx="12">
                  <c:v>59</c:v>
                </c:pt>
                <c:pt idx="13">
                  <c:v>317</c:v>
                </c:pt>
                <c:pt idx="14">
                  <c:v>280</c:v>
                </c:pt>
                <c:pt idx="15">
                  <c:v>634</c:v>
                </c:pt>
                <c:pt idx="16">
                  <c:v>214</c:v>
                </c:pt>
                <c:pt idx="17">
                  <c:v>400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E1-419B-9707-A32688333F5F}"/>
            </c:ext>
          </c:extLst>
        </c:ser>
        <c:ser>
          <c:idx val="8"/>
          <c:order val="8"/>
          <c:tx>
            <c:strRef>
              <c:f>'Task-2'!$K$2</c:f>
              <c:strCache>
                <c:ptCount val="1"/>
                <c:pt idx="0">
                  <c:v>2025 - Q1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'Task-2'!$K$3:$K$24</c15:sqref>
                  </c15:fullRef>
                </c:ext>
              </c:extLst>
              <c:f>'Task-2'!$K$4:$K$24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28</c:v>
                </c:pt>
                <c:pt idx="5">
                  <c:v>0</c:v>
                </c:pt>
                <c:pt idx="6">
                  <c:v>612</c:v>
                </c:pt>
                <c:pt idx="7">
                  <c:v>12</c:v>
                </c:pt>
                <c:pt idx="8">
                  <c:v>0</c:v>
                </c:pt>
                <c:pt idx="9">
                  <c:v>66</c:v>
                </c:pt>
                <c:pt idx="10">
                  <c:v>154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179</c:v>
                </c:pt>
                <c:pt idx="16">
                  <c:v>200</c:v>
                </c:pt>
                <c:pt idx="17">
                  <c:v>228</c:v>
                </c:pt>
                <c:pt idx="18">
                  <c:v>201</c:v>
                </c:pt>
                <c:pt idx="19">
                  <c:v>40</c:v>
                </c:pt>
                <c:pt idx="2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E1-419B-9707-A32688333F5F}"/>
            </c:ext>
          </c:extLst>
        </c:ser>
        <c:ser>
          <c:idx val="9"/>
          <c:order val="9"/>
          <c:tx>
            <c:strRef>
              <c:f>'Task-2'!$L$2</c:f>
              <c:strCache>
                <c:ptCount val="1"/>
                <c:pt idx="0">
                  <c:v>2025 - Q2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'Task-2'!$B$3:$B$24</c15:sqref>
                  </c15:fullRef>
                </c:ext>
              </c:extLst>
              <c:f>'Task-2'!$B$4:$B$24</c:f>
              <c:strCache>
                <c:ptCount val="21"/>
                <c:pt idx="0">
                  <c:v>Badshahpur</c:v>
                </c:pt>
                <c:pt idx="1">
                  <c:v>Gunjuru</c:v>
                </c:pt>
                <c:pt idx="2">
                  <c:v>Mohammadpur Jharsa</c:v>
                </c:pt>
                <c:pt idx="3">
                  <c:v>Patnoli</c:v>
                </c:pt>
                <c:pt idx="4">
                  <c:v>Chakan</c:v>
                </c:pt>
                <c:pt idx="5">
                  <c:v>Manchappanahosahalli</c:v>
                </c:pt>
                <c:pt idx="6">
                  <c:v>New Gurgaon</c:v>
                </c:pt>
                <c:pt idx="7">
                  <c:v>POTHINAMALLAYYA PALEM</c:v>
                </c:pt>
                <c:pt idx="8">
                  <c:v>Hennagara</c:v>
                </c:pt>
                <c:pt idx="9">
                  <c:v>Wazirpur</c:v>
                </c:pt>
                <c:pt idx="10">
                  <c:v>Patighanpur</c:v>
                </c:pt>
                <c:pt idx="11">
                  <c:v>Pashan</c:v>
                </c:pt>
                <c:pt idx="12">
                  <c:v>Wadgaon Sheri</c:v>
                </c:pt>
                <c:pt idx="13">
                  <c:v>Virar West</c:v>
                </c:pt>
                <c:pt idx="14">
                  <c:v>Seegehalli Thoppu</c:v>
                </c:pt>
                <c:pt idx="15">
                  <c:v>Gaganpahad</c:v>
                </c:pt>
                <c:pt idx="16">
                  <c:v>Shil Village</c:v>
                </c:pt>
                <c:pt idx="17">
                  <c:v>Bowrampet</c:v>
                </c:pt>
                <c:pt idx="18">
                  <c:v>SANCOALE</c:v>
                </c:pt>
                <c:pt idx="19">
                  <c:v>Gulimangala</c:v>
                </c:pt>
                <c:pt idx="20">
                  <c:v>Malad East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'Task-2'!$L$3:$L$24</c15:sqref>
                  </c15:fullRef>
                </c:ext>
              </c:extLst>
              <c:f>'Task-2'!$L$4:$L$24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</c:v>
                </c:pt>
                <c:pt idx="4">
                  <c:v>0</c:v>
                </c:pt>
                <c:pt idx="5">
                  <c:v>0</c:v>
                </c:pt>
                <c:pt idx="6">
                  <c:v>457</c:v>
                </c:pt>
                <c:pt idx="7">
                  <c:v>7</c:v>
                </c:pt>
                <c:pt idx="8">
                  <c:v>0</c:v>
                </c:pt>
                <c:pt idx="9">
                  <c:v>57</c:v>
                </c:pt>
                <c:pt idx="10">
                  <c:v>124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170</c:v>
                </c:pt>
                <c:pt idx="16">
                  <c:v>183</c:v>
                </c:pt>
                <c:pt idx="17">
                  <c:v>198</c:v>
                </c:pt>
                <c:pt idx="18">
                  <c:v>143</c:v>
                </c:pt>
                <c:pt idx="19">
                  <c:v>31</c:v>
                </c:pt>
                <c:pt idx="2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E1-419B-9707-A32688333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34992"/>
        <c:axId val="802433552"/>
        <c:axId val="414295471"/>
      </c:line3DChart>
      <c:catAx>
        <c:axId val="8024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33552"/>
        <c:crosses val="autoZero"/>
        <c:auto val="1"/>
        <c:lblAlgn val="ctr"/>
        <c:lblOffset val="100"/>
        <c:noMultiLvlLbl val="0"/>
      </c:catAx>
      <c:valAx>
        <c:axId val="8024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34992"/>
        <c:crosses val="autoZero"/>
        <c:crossBetween val="between"/>
      </c:valAx>
      <c:serAx>
        <c:axId val="4142954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335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46</xdr:row>
      <xdr:rowOff>87630</xdr:rowOff>
    </xdr:from>
    <xdr:to>
      <xdr:col>11</xdr:col>
      <xdr:colOff>251460</xdr:colOff>
      <xdr:row>72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E01C40-DF70-93B9-F8F5-896A01A27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426720</xdr:colOff>
      <xdr:row>48</xdr:row>
      <xdr:rowOff>167640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916E6A-309D-53FC-C529-A3694666D7B9}"/>
            </a:ext>
          </a:extLst>
        </xdr:cNvPr>
        <xdr:cNvSpPr txBox="1"/>
      </xdr:nvSpPr>
      <xdr:spPr>
        <a:xfrm>
          <a:off x="9974580" y="895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11</xdr:col>
      <xdr:colOff>403860</xdr:colOff>
      <xdr:row>46</xdr:row>
      <xdr:rowOff>87630</xdr:rowOff>
    </xdr:from>
    <xdr:to>
      <xdr:col>21</xdr:col>
      <xdr:colOff>449580</xdr:colOff>
      <xdr:row>72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B23B50A-D137-BA77-F634-DB497C817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1</xdr:row>
      <xdr:rowOff>38100</xdr:rowOff>
    </xdr:from>
    <xdr:to>
      <xdr:col>22</xdr:col>
      <xdr:colOff>457200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01760-D636-6022-4A24-90B777EED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626AB-B704-4CDE-9595-8741908BEFB3}" name="Table1" displayName="Table1" ref="A1:AH609" totalsRowShown="0">
  <autoFilter ref="A1:AH609" xr:uid="{113626AB-B704-4CDE-9595-8741908BEFB3}"/>
  <tableColumns count="34">
    <tableColumn id="1" xr3:uid="{6454F3DD-B1C0-461A-8D10-A77B5073F177}" name="Qtr-Year" dataDxfId="6"/>
    <tableColumn id="2" xr3:uid="{909955F8-7A2F-427C-B692-8C78369A08EF}" name="Tower ID"/>
    <tableColumn id="3" xr3:uid="{FF9C5E63-BAAE-4972-914B-EDEE590315F1}" name="Tower Name"/>
    <tableColumn id="4" xr3:uid="{35C994A7-4249-4663-ADE8-979366772B35}" name="Flat ID"/>
    <tableColumn id="5" xr3:uid="{36DE06C7-3ED2-49D1-B74D-AA22789540FE}" name=" Flat"/>
    <tableColumn id="6" xr3:uid="{2361AC89-F726-46E6-8EC9-3C759401C9E5}" name="Developer ID"/>
    <tableColumn id="7" xr3:uid="{58783202-102D-4658-9DEB-D4DFF54461B4}" name="Developer Name"/>
    <tableColumn id="8" xr3:uid="{D68DDDFF-6587-41FB-83F0-073D19D2D6A5}" name="Carpet Flat Size (Sqft)"/>
    <tableColumn id="9" xr3:uid="{1706AC85-4D47-4AC8-9B23-922AE0317982}" name="Saleable Flat Size (Sqft.)"/>
    <tableColumn id="10" xr3:uid="{4588BC35-3B77-4CB0-A6F7-A9B9FE362031}" name="Saleable rate (Rs/ Sqft)"/>
    <tableColumn id="11" xr3:uid="{2674E5EC-0115-48F1-B7BB-7F04F49ED7C2}" name="Carpet Rate (Rs/Sqft.)"/>
    <tableColumn id="12" xr3:uid="{85C3AD5F-FC9C-4085-8874-610AB70F7897}" name="Unsold Saleable Area Asondate(Sqft.)"/>
    <tableColumn id="13" xr3:uid="{2CE414DE-D6A5-49B7-AF35-5A3D327D7B8C}" name="Unsold Carpet area Asondate(Sqft.)"/>
    <tableColumn id="14" xr3:uid="{E9618BAB-54C2-47CC-8E5C-A12B46B2904E}" name="Unsold Supply Asondate(Units)"/>
    <tableColumn id="15" xr3:uid="{D3108646-F688-4DE5-B961-CB00FBCEB59C}" name="Total Supply Saleable Asondate (Sqft)"/>
    <tableColumn id="16" xr3:uid="{26102FB6-C735-4A33-A5F1-42BD5AB1F8CC}" name="Total Supply Carpet Asondate(Sqft.)"/>
    <tableColumn id="17" xr3:uid="{F716F1C0-97C1-464A-A2A3-25FE19DE989F}" name="Total Supply Asondate(Units)"/>
    <tableColumn id="18" xr3:uid="{178F717C-3452-4960-BA0B-B306AC778C7A}" name="Unsold Saleable Value Asondate (Cr)"/>
    <tableColumn id="19" xr3:uid="{2794AFD1-F123-4BCD-BD13-697905378960}" name="Unsold Carpet Value Asondate (Cr)"/>
    <tableColumn id="20" xr3:uid="{29C5A7BB-E3F9-4A0A-B668-344BB61E8BE6}" name="Unitcost(Cr)"/>
    <tableColumn id="21" xr3:uid="{29E0475D-A376-46AC-9F9E-91488DF564CE}" name="Total Supply Value Asondate (Cr)"/>
    <tableColumn id="22" xr3:uid="{C3B3AD25-A7CB-4B0F-B57E-EBC8FB52A788}" name="City ID"/>
    <tableColumn id="23" xr3:uid="{DE40ED15-084C-4169-9588-189288258B7C}" name="City"/>
    <tableColumn id="24" xr3:uid="{358F6AC0-6C38-4643-A6E9-A0FF12047EFF}" name="Location ID"/>
    <tableColumn id="25" xr3:uid="{F003F4E2-1B06-4A9D-BC9D-6168492BA0C5}" name="Location"/>
    <tableColumn id="26" xr3:uid="{DC4E8A6A-222C-4A2A-9C44-ED2839FA9C4B}" name="Quarterly Sales In Units"/>
    <tableColumn id="27" xr3:uid="{A7E4F754-8E7D-49EE-AFB3-BDD2F384471C}" name="Quarterly Sales Value (Cr)"/>
    <tableColumn id="28" xr3:uid="{B1EEA8D9-68DA-45E4-A937-B627E9332A84}" name="Quarterly Sales (In Sqft.)"/>
    <tableColumn id="29" xr3:uid="{24A8DB1B-1D75-4117-A010-E10EA8DB1091}" name="Month Num" dataDxfId="5">
      <calculatedColumnFormula>MONTH(Table1[[#This Row],[Qtr-Year]])</calculatedColumnFormula>
    </tableColumn>
    <tableColumn id="30" xr3:uid="{81E5A150-2F44-4718-B5B0-75FBE159E4A4}" name="Qtr" dataDxfId="4">
      <calculatedColumnFormula>Table1[[#This Row],[Month Num]]/3</calculatedColumnFormula>
    </tableColumn>
    <tableColumn id="31" xr3:uid="{84A1C8C4-A7B0-4EAB-B36B-B6BE840C43BB}" name="Year" dataDxfId="3">
      <calculatedColumnFormula>YEAR(Table1[[#This Row],[Qtr-Year]])</calculatedColumnFormula>
    </tableColumn>
    <tableColumn id="32" xr3:uid="{FFCBDD58-F1D5-405D-A3E9-5F3E26166D58}" name="Y-Q" dataDxfId="2">
      <calculatedColumnFormula>Table1[[#This Row],[Year]]&amp;" - Q"&amp;Table1[[#This Row],[Qtr]]</calculatedColumnFormula>
    </tableColumn>
    <tableColumn id="33" xr3:uid="{D3167A2D-E209-449A-A845-8F07E9F702AD}" name="Date" dataDxfId="1">
      <calculatedColumnFormula>Table1[[#This Row],[Qtr-Year]]</calculatedColumnFormula>
    </tableColumn>
    <tableColumn id="34" xr3:uid="{E2D7AF4D-0D80-44F0-B010-8945B1EF7256}" name="Flat Extracted" dataDxfId="0">
      <calculatedColumnFormula xml:space="preserve"> IF(OR(ISNUMBER(SEARCH("studio", E2)), ISNUMBER(SEARCH("1rk", E2))),
     "Studio",
     IF(ISNUMBER(SEARCH("penthouse", E2)),
        "Penthouse",
        IF(OR(ISNUMBER(SEARCH("2 1/2", E2)), ISNUMBER(SEARCH("2 ½", E2))),
           "2BHK",
           IF(OR(ISNUMBER(SEARCH("3 1/2", E2)), ISNUMBER(SEARCH("3 ½", E2))),
              "3BHK",
              IF(ISNUMBER(SEARCH("4bhk", E2)),
                 "4BHK",
                 IF(ISNUMBER(SEARCH("3bhk", E2)),
                    "3BHK",
                    IF(ISNUMBER(SEARCH("2bhk", E2)),
                       "2BHK",
                       IF(ISNUMBER(SEARCH("1bhk", E2)), "1BHK", "Other"))))))))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0E1B78-8620-4114-8A5E-9B25224EF277}">
  <we:reference id="wa200001584" version="3.0.5.6" store="en-US" storeType="OMEX"/>
  <we:alternateReferences>
    <we:reference id="wa200001584" version="3.0.5.6" store="wa200001584" storeType="OMEX"/>
  </we:alternateReferences>
  <we:properties/>
  <we:bindings>
    <we:binding id="anID" type="matrix" appref="{9DEE2E06-58E3-4FD1-9E78-2427B1860B8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0998-548B-4362-9B3A-9B73398FC96E}">
  <dimension ref="A1:AH609"/>
  <sheetViews>
    <sheetView workbookViewId="0">
      <selection activeCell="AG378" sqref="AG378:AG395"/>
    </sheetView>
  </sheetViews>
  <sheetFormatPr defaultRowHeight="14.4" x14ac:dyDescent="0.3"/>
  <cols>
    <col min="1" max="1" width="10.21875" bestFit="1" customWidth="1"/>
    <col min="2" max="2" width="10.33203125" customWidth="1"/>
    <col min="3" max="3" width="13.5546875" customWidth="1"/>
    <col min="4" max="4" width="8.109375" customWidth="1"/>
    <col min="5" max="5" width="25.5546875" bestFit="1" customWidth="1"/>
    <col min="6" max="6" width="13.6640625" customWidth="1"/>
    <col min="7" max="7" width="16.88671875" customWidth="1"/>
    <col min="8" max="8" width="20.77734375" customWidth="1"/>
    <col min="9" max="9" width="22.77734375" customWidth="1"/>
    <col min="10" max="10" width="22.109375" customWidth="1"/>
    <col min="11" max="11" width="21.21875" customWidth="1"/>
    <col min="12" max="12" width="34.33203125" customWidth="1"/>
    <col min="13" max="13" width="32.6640625" customWidth="1"/>
    <col min="14" max="14" width="29.109375" customWidth="1"/>
    <col min="15" max="15" width="34.44140625" customWidth="1"/>
    <col min="16" max="16" width="33.109375" customWidth="1"/>
    <col min="17" max="17" width="27.44140625" customWidth="1"/>
    <col min="18" max="18" width="33.44140625" customWidth="1"/>
    <col min="19" max="19" width="32" customWidth="1"/>
    <col min="20" max="20" width="13" customWidth="1"/>
    <col min="21" max="21" width="30.5546875" customWidth="1"/>
    <col min="22" max="22" width="8.33203125" customWidth="1"/>
    <col min="23" max="23" width="9.77734375" bestFit="1" customWidth="1"/>
    <col min="24" max="24" width="12.33203125" customWidth="1"/>
    <col min="25" max="25" width="23.77734375" bestFit="1" customWidth="1"/>
    <col min="26" max="26" width="22.33203125" customWidth="1"/>
    <col min="27" max="27" width="24.21875" customWidth="1"/>
    <col min="28" max="28" width="23.33203125" customWidth="1"/>
    <col min="29" max="29" width="13.5546875" bestFit="1" customWidth="1"/>
    <col min="33" max="33" width="10.33203125" bestFit="1" customWidth="1"/>
    <col min="34" max="34" width="14.5546875" bestFit="1" customWidth="1"/>
  </cols>
  <sheetData>
    <row r="1" spans="1:34" x14ac:dyDescent="0.3">
      <c r="A1" t="s">
        <v>125</v>
      </c>
      <c r="B1" t="s">
        <v>1</v>
      </c>
      <c r="C1" t="s">
        <v>2</v>
      </c>
      <c r="D1" t="s">
        <v>123</v>
      </c>
      <c r="E1" t="s">
        <v>124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126</v>
      </c>
      <c r="AD1" t="s">
        <v>0</v>
      </c>
      <c r="AE1" t="s">
        <v>127</v>
      </c>
      <c r="AF1" t="s">
        <v>128</v>
      </c>
      <c r="AG1" t="s">
        <v>136</v>
      </c>
      <c r="AH1" t="s">
        <v>138</v>
      </c>
    </row>
    <row r="2" spans="1:34" x14ac:dyDescent="0.3">
      <c r="A2" s="1">
        <v>45078</v>
      </c>
      <c r="B2">
        <v>232505</v>
      </c>
      <c r="C2" t="s">
        <v>26</v>
      </c>
      <c r="D2">
        <v>78</v>
      </c>
      <c r="E2" t="s">
        <v>27</v>
      </c>
      <c r="F2">
        <v>36256</v>
      </c>
      <c r="G2" t="s">
        <v>28</v>
      </c>
      <c r="H2">
        <v>1206</v>
      </c>
      <c r="I2">
        <v>1509</v>
      </c>
      <c r="J2">
        <v>14800</v>
      </c>
      <c r="K2">
        <v>18500</v>
      </c>
      <c r="L2">
        <v>298782</v>
      </c>
      <c r="M2">
        <v>238788</v>
      </c>
      <c r="N2">
        <v>198</v>
      </c>
      <c r="O2">
        <v>1581432</v>
      </c>
      <c r="P2">
        <v>1263888</v>
      </c>
      <c r="Q2">
        <v>1048</v>
      </c>
      <c r="R2">
        <v>442.19736</v>
      </c>
      <c r="S2">
        <v>441.75779999999997</v>
      </c>
      <c r="T2">
        <v>2.23332</v>
      </c>
      <c r="U2">
        <v>2340.5193599999998</v>
      </c>
      <c r="V2">
        <v>2</v>
      </c>
      <c r="W2" t="s">
        <v>29</v>
      </c>
      <c r="X2">
        <v>775</v>
      </c>
      <c r="Y2" t="s">
        <v>30</v>
      </c>
      <c r="Z2">
        <v>462</v>
      </c>
      <c r="AA2">
        <v>1031.79384</v>
      </c>
      <c r="AB2">
        <v>697158</v>
      </c>
      <c r="AC2">
        <f>MONTH(Table1[[#This Row],[Qtr-Year]])</f>
        <v>6</v>
      </c>
      <c r="AD2">
        <f>Table1[[#This Row],[Month Num]]/3</f>
        <v>2</v>
      </c>
      <c r="AE2">
        <f>YEAR(Table1[[#This Row],[Qtr-Year]])</f>
        <v>2023</v>
      </c>
      <c r="AF2" t="str">
        <f>Table1[[#This Row],[Year]]&amp;" - Q"&amp;Table1[[#This Row],[Qtr]]</f>
        <v>2023 - Q2</v>
      </c>
      <c r="AG2" s="21">
        <f>Table1[[#This Row],[Qtr-Year]]</f>
        <v>45078</v>
      </c>
      <c r="AH2" t="str">
        <f t="shared" ref="AH2:AH65" si="0" xml:space="preserve"> IF(OR(ISNUMBER(SEARCH("studio", E2)), ISNUMBER(SEARCH("1rk", E2))),
     "Studio",
     IF(ISNUMBER(SEARCH("penthouse", E2)),
        "Penthouse",
        IF(OR(ISNUMBER(SEARCH("2 1/2", E2)), ISNUMBER(SEARCH("2 ½", E2))),
           "2BHK",
           IF(OR(ISNUMBER(SEARCH("3 1/2", E2)), ISNUMBER(SEARCH("3 ½", E2))),
              "3BHK",
              IF(ISNUMBER(SEARCH("4bhk", E2)),
                 "4BHK",
                 IF(ISNUMBER(SEARCH("3bhk", E2)),
                    "3BHK",
                    IF(ISNUMBER(SEARCH("2bhk", E2)),
                       "2BHK",
                       IF(ISNUMBER(SEARCH("1bhk", E2)), "1BHK", "Other"))))))))</f>
        <v>3BHK</v>
      </c>
    </row>
    <row r="3" spans="1:34" x14ac:dyDescent="0.3">
      <c r="A3" s="1">
        <v>45078</v>
      </c>
      <c r="B3">
        <v>232505</v>
      </c>
      <c r="C3" t="s">
        <v>26</v>
      </c>
      <c r="D3">
        <v>115</v>
      </c>
      <c r="E3" t="s">
        <v>31</v>
      </c>
      <c r="F3">
        <v>36256</v>
      </c>
      <c r="G3" t="s">
        <v>28</v>
      </c>
      <c r="H3">
        <v>920</v>
      </c>
      <c r="I3">
        <v>1150</v>
      </c>
      <c r="J3">
        <v>14800</v>
      </c>
      <c r="K3">
        <v>18500</v>
      </c>
      <c r="L3">
        <v>133400</v>
      </c>
      <c r="M3">
        <v>106720</v>
      </c>
      <c r="N3">
        <v>116</v>
      </c>
      <c r="O3">
        <v>708400</v>
      </c>
      <c r="P3">
        <v>566720</v>
      </c>
      <c r="Q3">
        <v>616</v>
      </c>
      <c r="R3">
        <v>197.43199999999999</v>
      </c>
      <c r="S3">
        <v>197.43199999999999</v>
      </c>
      <c r="T3">
        <v>1.702</v>
      </c>
      <c r="U3">
        <v>1048.432</v>
      </c>
      <c r="V3">
        <v>2</v>
      </c>
      <c r="W3" t="s">
        <v>29</v>
      </c>
      <c r="X3">
        <v>775</v>
      </c>
      <c r="Y3" t="s">
        <v>30</v>
      </c>
      <c r="Z3">
        <v>500</v>
      </c>
      <c r="AA3">
        <v>851</v>
      </c>
      <c r="AB3">
        <v>575000</v>
      </c>
      <c r="AC3">
        <f>MONTH(Table1[[#This Row],[Qtr-Year]])</f>
        <v>6</v>
      </c>
      <c r="AD3">
        <f>Table1[[#This Row],[Month Num]]/3</f>
        <v>2</v>
      </c>
      <c r="AE3">
        <f>YEAR(Table1[[#This Row],[Qtr-Year]])</f>
        <v>2023</v>
      </c>
      <c r="AF3" t="str">
        <f>Table1[[#This Row],[Year]]&amp;" - Q"&amp;Table1[[#This Row],[Qtr]]</f>
        <v>2023 - Q2</v>
      </c>
      <c r="AG3" s="21">
        <f>Table1[[#This Row],[Qtr-Year]]</f>
        <v>45078</v>
      </c>
      <c r="AH3" t="str">
        <f t="shared" si="0"/>
        <v>2BHK</v>
      </c>
    </row>
    <row r="4" spans="1:34" x14ac:dyDescent="0.3">
      <c r="A4" s="1">
        <v>45170</v>
      </c>
      <c r="B4">
        <v>232505</v>
      </c>
      <c r="C4" t="s">
        <v>26</v>
      </c>
      <c r="D4">
        <v>78</v>
      </c>
      <c r="E4" t="s">
        <v>27</v>
      </c>
      <c r="F4">
        <v>36256</v>
      </c>
      <c r="G4" t="s">
        <v>28</v>
      </c>
      <c r="H4">
        <v>1206</v>
      </c>
      <c r="I4">
        <v>1508</v>
      </c>
      <c r="J4">
        <v>15000</v>
      </c>
      <c r="K4">
        <v>18750</v>
      </c>
      <c r="L4">
        <v>281996</v>
      </c>
      <c r="M4">
        <v>225522</v>
      </c>
      <c r="N4">
        <v>187</v>
      </c>
      <c r="O4">
        <v>1580384</v>
      </c>
      <c r="P4">
        <v>1263888</v>
      </c>
      <c r="Q4">
        <v>1048</v>
      </c>
      <c r="R4">
        <v>422.99400000000003</v>
      </c>
      <c r="S4">
        <v>422.85374999999999</v>
      </c>
      <c r="T4">
        <v>2.262</v>
      </c>
      <c r="U4">
        <v>2370.576</v>
      </c>
      <c r="V4">
        <v>2</v>
      </c>
      <c r="W4" t="s">
        <v>29</v>
      </c>
      <c r="X4">
        <v>775</v>
      </c>
      <c r="Y4" t="s">
        <v>30</v>
      </c>
      <c r="Z4">
        <v>11</v>
      </c>
      <c r="AA4">
        <v>24.882000000000001</v>
      </c>
      <c r="AB4">
        <v>16588</v>
      </c>
      <c r="AC4">
        <f>MONTH(Table1[[#This Row],[Qtr-Year]])</f>
        <v>9</v>
      </c>
      <c r="AD4">
        <f>Table1[[#This Row],[Month Num]]/3</f>
        <v>3</v>
      </c>
      <c r="AE4">
        <f>YEAR(Table1[[#This Row],[Qtr-Year]])</f>
        <v>2023</v>
      </c>
      <c r="AF4" t="str">
        <f>Table1[[#This Row],[Year]]&amp;" - Q"&amp;Table1[[#This Row],[Qtr]]</f>
        <v>2023 - Q3</v>
      </c>
      <c r="AG4" s="21">
        <f>Table1[[#This Row],[Qtr-Year]]</f>
        <v>45170</v>
      </c>
      <c r="AH4" t="str">
        <f t="shared" si="0"/>
        <v>3BHK</v>
      </c>
    </row>
    <row r="5" spans="1:34" x14ac:dyDescent="0.3">
      <c r="A5" s="1">
        <v>45627</v>
      </c>
      <c r="B5">
        <v>232505</v>
      </c>
      <c r="C5" t="s">
        <v>26</v>
      </c>
      <c r="D5">
        <v>115</v>
      </c>
      <c r="E5" t="s">
        <v>31</v>
      </c>
      <c r="F5">
        <v>36256</v>
      </c>
      <c r="G5" t="s">
        <v>28</v>
      </c>
      <c r="H5">
        <v>920</v>
      </c>
      <c r="I5">
        <v>1150</v>
      </c>
      <c r="J5">
        <v>16500</v>
      </c>
      <c r="K5">
        <v>20625</v>
      </c>
      <c r="L5">
        <v>20700</v>
      </c>
      <c r="M5">
        <v>16560</v>
      </c>
      <c r="N5">
        <v>18</v>
      </c>
      <c r="O5">
        <v>708400</v>
      </c>
      <c r="P5">
        <v>566720</v>
      </c>
      <c r="Q5">
        <v>616</v>
      </c>
      <c r="R5">
        <v>34.155000000000001</v>
      </c>
      <c r="S5">
        <v>34.155000000000001</v>
      </c>
      <c r="T5">
        <v>1.8975</v>
      </c>
      <c r="U5">
        <v>1168.8599999999999</v>
      </c>
      <c r="V5">
        <v>2</v>
      </c>
      <c r="W5" t="s">
        <v>29</v>
      </c>
      <c r="X5">
        <v>775</v>
      </c>
      <c r="Y5" t="s">
        <v>30</v>
      </c>
      <c r="Z5">
        <v>20</v>
      </c>
      <c r="AA5">
        <v>37.950000000000003</v>
      </c>
      <c r="AB5">
        <v>23000</v>
      </c>
      <c r="AC5">
        <f>MONTH(Table1[[#This Row],[Qtr-Year]])</f>
        <v>12</v>
      </c>
      <c r="AD5">
        <f>Table1[[#This Row],[Month Num]]/3</f>
        <v>4</v>
      </c>
      <c r="AE5">
        <f>YEAR(Table1[[#This Row],[Qtr-Year]])</f>
        <v>2024</v>
      </c>
      <c r="AF5" t="str">
        <f>Table1[[#This Row],[Year]]&amp;" - Q"&amp;Table1[[#This Row],[Qtr]]</f>
        <v>2024 - Q4</v>
      </c>
      <c r="AG5" s="21">
        <f>Table1[[#This Row],[Qtr-Year]]</f>
        <v>45627</v>
      </c>
      <c r="AH5" t="str">
        <f t="shared" si="0"/>
        <v>2BHK</v>
      </c>
    </row>
    <row r="6" spans="1:34" x14ac:dyDescent="0.3">
      <c r="A6" s="1">
        <v>45627</v>
      </c>
      <c r="B6">
        <v>232505</v>
      </c>
      <c r="C6" t="s">
        <v>26</v>
      </c>
      <c r="D6">
        <v>78</v>
      </c>
      <c r="E6" t="s">
        <v>27</v>
      </c>
      <c r="F6">
        <v>36256</v>
      </c>
      <c r="G6" t="s">
        <v>28</v>
      </c>
      <c r="H6">
        <v>1206</v>
      </c>
      <c r="I6">
        <v>1508</v>
      </c>
      <c r="J6">
        <v>16500</v>
      </c>
      <c r="K6">
        <v>20625</v>
      </c>
      <c r="L6">
        <v>12064</v>
      </c>
      <c r="M6">
        <v>9648</v>
      </c>
      <c r="N6">
        <v>8</v>
      </c>
      <c r="O6">
        <v>1580384</v>
      </c>
      <c r="P6">
        <v>1263888</v>
      </c>
      <c r="Q6">
        <v>1048</v>
      </c>
      <c r="R6">
        <v>19.9056</v>
      </c>
      <c r="S6">
        <v>19.899000000000001</v>
      </c>
      <c r="T6">
        <v>2.4882</v>
      </c>
      <c r="U6">
        <v>2607.6336000000001</v>
      </c>
      <c r="V6">
        <v>2</v>
      </c>
      <c r="W6" t="s">
        <v>29</v>
      </c>
      <c r="X6">
        <v>775</v>
      </c>
      <c r="Y6" t="s">
        <v>30</v>
      </c>
      <c r="Z6">
        <v>22</v>
      </c>
      <c r="AA6">
        <v>54.740400000000001</v>
      </c>
      <c r="AB6">
        <v>33176</v>
      </c>
      <c r="AC6">
        <f>MONTH(Table1[[#This Row],[Qtr-Year]])</f>
        <v>12</v>
      </c>
      <c r="AD6">
        <f>Table1[[#This Row],[Month Num]]/3</f>
        <v>4</v>
      </c>
      <c r="AE6">
        <f>YEAR(Table1[[#This Row],[Qtr-Year]])</f>
        <v>2024</v>
      </c>
      <c r="AF6" t="str">
        <f>Table1[[#This Row],[Year]]&amp;" - Q"&amp;Table1[[#This Row],[Qtr]]</f>
        <v>2024 - Q4</v>
      </c>
      <c r="AG6" s="21">
        <f>Table1[[#This Row],[Qtr-Year]]</f>
        <v>45627</v>
      </c>
      <c r="AH6" t="str">
        <f t="shared" si="0"/>
        <v>3BHK</v>
      </c>
    </row>
    <row r="7" spans="1:34" x14ac:dyDescent="0.3">
      <c r="A7" s="1">
        <v>45170</v>
      </c>
      <c r="B7">
        <v>232505</v>
      </c>
      <c r="C7" t="s">
        <v>26</v>
      </c>
      <c r="D7">
        <v>115</v>
      </c>
      <c r="E7" t="s">
        <v>31</v>
      </c>
      <c r="F7">
        <v>36256</v>
      </c>
      <c r="G7" t="s">
        <v>28</v>
      </c>
      <c r="H7">
        <v>920</v>
      </c>
      <c r="I7">
        <v>1150</v>
      </c>
      <c r="J7">
        <v>15000</v>
      </c>
      <c r="K7">
        <v>18750</v>
      </c>
      <c r="L7">
        <v>120750</v>
      </c>
      <c r="M7">
        <v>96600</v>
      </c>
      <c r="N7">
        <v>105</v>
      </c>
      <c r="O7">
        <v>708400</v>
      </c>
      <c r="P7">
        <v>566720</v>
      </c>
      <c r="Q7">
        <v>616</v>
      </c>
      <c r="R7">
        <v>181.125</v>
      </c>
      <c r="S7">
        <v>181.125</v>
      </c>
      <c r="T7">
        <v>1.7250000000000001</v>
      </c>
      <c r="U7">
        <v>1062.5999999999999</v>
      </c>
      <c r="V7">
        <v>2</v>
      </c>
      <c r="W7" t="s">
        <v>29</v>
      </c>
      <c r="X7">
        <v>775</v>
      </c>
      <c r="Y7" t="s">
        <v>30</v>
      </c>
      <c r="Z7">
        <v>11</v>
      </c>
      <c r="AA7">
        <v>18.975000000000001</v>
      </c>
      <c r="AB7">
        <v>12650</v>
      </c>
      <c r="AC7">
        <f>MONTH(Table1[[#This Row],[Qtr-Year]])</f>
        <v>9</v>
      </c>
      <c r="AD7">
        <f>Table1[[#This Row],[Month Num]]/3</f>
        <v>3</v>
      </c>
      <c r="AE7">
        <f>YEAR(Table1[[#This Row],[Qtr-Year]])</f>
        <v>2023</v>
      </c>
      <c r="AF7" t="str">
        <f>Table1[[#This Row],[Year]]&amp;" - Q"&amp;Table1[[#This Row],[Qtr]]</f>
        <v>2023 - Q3</v>
      </c>
      <c r="AG7" s="21">
        <f>Table1[[#This Row],[Qtr-Year]]</f>
        <v>45170</v>
      </c>
      <c r="AH7" t="str">
        <f t="shared" si="0"/>
        <v>2BHK</v>
      </c>
    </row>
    <row r="8" spans="1:34" x14ac:dyDescent="0.3">
      <c r="A8" s="1">
        <v>45352</v>
      </c>
      <c r="B8">
        <v>232505</v>
      </c>
      <c r="C8" t="s">
        <v>26</v>
      </c>
      <c r="D8">
        <v>78</v>
      </c>
      <c r="E8" t="s">
        <v>27</v>
      </c>
      <c r="F8">
        <v>36256</v>
      </c>
      <c r="G8" t="s">
        <v>28</v>
      </c>
      <c r="H8">
        <v>1206</v>
      </c>
      <c r="I8">
        <v>1508</v>
      </c>
      <c r="J8">
        <v>16000</v>
      </c>
      <c r="K8">
        <v>20000</v>
      </c>
      <c r="L8">
        <v>57304</v>
      </c>
      <c r="M8">
        <v>45828</v>
      </c>
      <c r="N8">
        <v>38</v>
      </c>
      <c r="O8">
        <v>1580384</v>
      </c>
      <c r="P8">
        <v>1263888</v>
      </c>
      <c r="Q8">
        <v>1048</v>
      </c>
      <c r="R8">
        <v>91.686400000000006</v>
      </c>
      <c r="S8">
        <v>91.656000000000006</v>
      </c>
      <c r="T8">
        <v>2.4127999999999998</v>
      </c>
      <c r="U8">
        <v>2528.6143999999999</v>
      </c>
      <c r="V8">
        <v>2</v>
      </c>
      <c r="W8" t="s">
        <v>29</v>
      </c>
      <c r="X8">
        <v>775</v>
      </c>
      <c r="Y8" t="s">
        <v>30</v>
      </c>
      <c r="Z8">
        <v>148</v>
      </c>
      <c r="AA8">
        <v>357.09440000000001</v>
      </c>
      <c r="AB8">
        <v>223184</v>
      </c>
      <c r="AC8">
        <f>MONTH(Table1[[#This Row],[Qtr-Year]])</f>
        <v>3</v>
      </c>
      <c r="AD8">
        <f>Table1[[#This Row],[Month Num]]/3</f>
        <v>1</v>
      </c>
      <c r="AE8">
        <f>YEAR(Table1[[#This Row],[Qtr-Year]])</f>
        <v>2024</v>
      </c>
      <c r="AF8" t="str">
        <f>Table1[[#This Row],[Year]]&amp;" - Q"&amp;Table1[[#This Row],[Qtr]]</f>
        <v>2024 - Q1</v>
      </c>
      <c r="AG8" s="21">
        <f>Table1[[#This Row],[Qtr-Year]]</f>
        <v>45352</v>
      </c>
      <c r="AH8" t="str">
        <f t="shared" si="0"/>
        <v>3BHK</v>
      </c>
    </row>
    <row r="9" spans="1:34" x14ac:dyDescent="0.3">
      <c r="A9" s="1">
        <v>45352</v>
      </c>
      <c r="B9">
        <v>232505</v>
      </c>
      <c r="C9" t="s">
        <v>26</v>
      </c>
      <c r="D9">
        <v>115</v>
      </c>
      <c r="E9" t="s">
        <v>31</v>
      </c>
      <c r="F9">
        <v>36256</v>
      </c>
      <c r="G9" t="s">
        <v>28</v>
      </c>
      <c r="H9">
        <v>920</v>
      </c>
      <c r="I9">
        <v>1150</v>
      </c>
      <c r="J9">
        <v>16000</v>
      </c>
      <c r="K9">
        <v>20000</v>
      </c>
      <c r="L9">
        <v>52900</v>
      </c>
      <c r="M9">
        <v>42320</v>
      </c>
      <c r="N9">
        <v>46</v>
      </c>
      <c r="O9">
        <v>708400</v>
      </c>
      <c r="P9">
        <v>566720</v>
      </c>
      <c r="Q9">
        <v>616</v>
      </c>
      <c r="R9">
        <v>84.64</v>
      </c>
      <c r="S9">
        <v>84.64</v>
      </c>
      <c r="T9">
        <v>1.84</v>
      </c>
      <c r="U9">
        <v>1133.44</v>
      </c>
      <c r="V9">
        <v>2</v>
      </c>
      <c r="W9" t="s">
        <v>29</v>
      </c>
      <c r="X9">
        <v>775</v>
      </c>
      <c r="Y9" t="s">
        <v>30</v>
      </c>
      <c r="Z9">
        <v>58</v>
      </c>
      <c r="AA9">
        <v>106.72</v>
      </c>
      <c r="AB9">
        <v>66700</v>
      </c>
      <c r="AC9">
        <f>MONTH(Table1[[#This Row],[Qtr-Year]])</f>
        <v>3</v>
      </c>
      <c r="AD9">
        <f>Table1[[#This Row],[Month Num]]/3</f>
        <v>1</v>
      </c>
      <c r="AE9">
        <f>YEAR(Table1[[#This Row],[Qtr-Year]])</f>
        <v>2024</v>
      </c>
      <c r="AF9" t="str">
        <f>Table1[[#This Row],[Year]]&amp;" - Q"&amp;Table1[[#This Row],[Qtr]]</f>
        <v>2024 - Q1</v>
      </c>
      <c r="AG9" s="21">
        <f>Table1[[#This Row],[Qtr-Year]]</f>
        <v>45352</v>
      </c>
      <c r="AH9" t="str">
        <f t="shared" si="0"/>
        <v>2BHK</v>
      </c>
    </row>
    <row r="10" spans="1:34" x14ac:dyDescent="0.3">
      <c r="A10" s="1">
        <v>45536</v>
      </c>
      <c r="B10">
        <v>232505</v>
      </c>
      <c r="C10" t="s">
        <v>26</v>
      </c>
      <c r="D10">
        <v>115</v>
      </c>
      <c r="E10" t="s">
        <v>31</v>
      </c>
      <c r="F10">
        <v>36256</v>
      </c>
      <c r="G10" t="s">
        <v>28</v>
      </c>
      <c r="H10">
        <v>920</v>
      </c>
      <c r="I10">
        <v>1150</v>
      </c>
      <c r="J10">
        <v>16000</v>
      </c>
      <c r="K10">
        <v>20000</v>
      </c>
      <c r="L10">
        <v>43700</v>
      </c>
      <c r="M10">
        <v>34960</v>
      </c>
      <c r="N10">
        <v>38</v>
      </c>
      <c r="O10">
        <v>708400</v>
      </c>
      <c r="P10">
        <v>566720</v>
      </c>
      <c r="Q10">
        <v>616</v>
      </c>
      <c r="R10">
        <v>69.92</v>
      </c>
      <c r="S10">
        <v>69.92</v>
      </c>
      <c r="T10">
        <v>1.84</v>
      </c>
      <c r="U10">
        <v>1133.44</v>
      </c>
      <c r="V10">
        <v>2</v>
      </c>
      <c r="W10" t="s">
        <v>29</v>
      </c>
      <c r="X10">
        <v>775</v>
      </c>
      <c r="Y10" t="s">
        <v>30</v>
      </c>
      <c r="Z10">
        <v>2</v>
      </c>
      <c r="AA10">
        <v>3.68</v>
      </c>
      <c r="AB10">
        <v>2300</v>
      </c>
      <c r="AC10">
        <f>MONTH(Table1[[#This Row],[Qtr-Year]])</f>
        <v>9</v>
      </c>
      <c r="AD10">
        <f>Table1[[#This Row],[Month Num]]/3</f>
        <v>3</v>
      </c>
      <c r="AE10">
        <f>YEAR(Table1[[#This Row],[Qtr-Year]])</f>
        <v>2024</v>
      </c>
      <c r="AF10" t="str">
        <f>Table1[[#This Row],[Year]]&amp;" - Q"&amp;Table1[[#This Row],[Qtr]]</f>
        <v>2024 - Q3</v>
      </c>
      <c r="AG10" s="21">
        <f>Table1[[#This Row],[Qtr-Year]]</f>
        <v>45536</v>
      </c>
      <c r="AH10" t="str">
        <f t="shared" si="0"/>
        <v>2BHK</v>
      </c>
    </row>
    <row r="11" spans="1:34" x14ac:dyDescent="0.3">
      <c r="A11" s="1">
        <v>45536</v>
      </c>
      <c r="B11">
        <v>232505</v>
      </c>
      <c r="C11" t="s">
        <v>26</v>
      </c>
      <c r="D11">
        <v>78</v>
      </c>
      <c r="E11" t="s">
        <v>27</v>
      </c>
      <c r="F11">
        <v>36256</v>
      </c>
      <c r="G11" t="s">
        <v>28</v>
      </c>
      <c r="H11">
        <v>1206</v>
      </c>
      <c r="I11">
        <v>1508</v>
      </c>
      <c r="J11">
        <v>16000</v>
      </c>
      <c r="K11">
        <v>20000</v>
      </c>
      <c r="L11">
        <v>45240</v>
      </c>
      <c r="M11">
        <v>36180</v>
      </c>
      <c r="N11">
        <v>30</v>
      </c>
      <c r="O11">
        <v>1580384</v>
      </c>
      <c r="P11">
        <v>1263888</v>
      </c>
      <c r="Q11">
        <v>1048</v>
      </c>
      <c r="R11">
        <v>72.384</v>
      </c>
      <c r="S11">
        <v>72.36</v>
      </c>
      <c r="T11">
        <v>2.4127999999999998</v>
      </c>
      <c r="U11">
        <v>2528.6143999999999</v>
      </c>
      <c r="V11">
        <v>2</v>
      </c>
      <c r="W11" t="s">
        <v>29</v>
      </c>
      <c r="X11">
        <v>775</v>
      </c>
      <c r="Y11" t="s">
        <v>30</v>
      </c>
      <c r="Z11">
        <v>2</v>
      </c>
      <c r="AA11">
        <v>4.8255999999999997</v>
      </c>
      <c r="AB11">
        <v>3016</v>
      </c>
      <c r="AC11">
        <f>MONTH(Table1[[#This Row],[Qtr-Year]])</f>
        <v>9</v>
      </c>
      <c r="AD11">
        <f>Table1[[#This Row],[Month Num]]/3</f>
        <v>3</v>
      </c>
      <c r="AE11">
        <f>YEAR(Table1[[#This Row],[Qtr-Year]])</f>
        <v>2024</v>
      </c>
      <c r="AF11" t="str">
        <f>Table1[[#This Row],[Year]]&amp;" - Q"&amp;Table1[[#This Row],[Qtr]]</f>
        <v>2024 - Q3</v>
      </c>
      <c r="AG11" s="21">
        <f>Table1[[#This Row],[Qtr-Year]]</f>
        <v>45536</v>
      </c>
      <c r="AH11" t="str">
        <f t="shared" si="0"/>
        <v>3BHK</v>
      </c>
    </row>
    <row r="12" spans="1:34" x14ac:dyDescent="0.3">
      <c r="A12" s="1">
        <v>45444</v>
      </c>
      <c r="B12">
        <v>232505</v>
      </c>
      <c r="C12" t="s">
        <v>26</v>
      </c>
      <c r="D12">
        <v>78</v>
      </c>
      <c r="E12" t="s">
        <v>27</v>
      </c>
      <c r="F12">
        <v>36256</v>
      </c>
      <c r="G12" t="s">
        <v>28</v>
      </c>
      <c r="H12">
        <v>1206</v>
      </c>
      <c r="I12">
        <v>1508</v>
      </c>
      <c r="J12">
        <v>16000</v>
      </c>
      <c r="K12">
        <v>20000</v>
      </c>
      <c r="L12">
        <v>48256</v>
      </c>
      <c r="M12">
        <v>38592</v>
      </c>
      <c r="N12">
        <v>32</v>
      </c>
      <c r="O12">
        <v>1580384</v>
      </c>
      <c r="P12">
        <v>1263888</v>
      </c>
      <c r="Q12">
        <v>1048</v>
      </c>
      <c r="R12">
        <v>77.209599999999995</v>
      </c>
      <c r="S12">
        <v>77.183999999999997</v>
      </c>
      <c r="T12">
        <v>2.4127999999999998</v>
      </c>
      <c r="U12">
        <v>2528.6143999999999</v>
      </c>
      <c r="V12">
        <v>2</v>
      </c>
      <c r="W12" t="s">
        <v>29</v>
      </c>
      <c r="X12">
        <v>775</v>
      </c>
      <c r="Y12" t="s">
        <v>30</v>
      </c>
      <c r="Z12">
        <v>6</v>
      </c>
      <c r="AA12">
        <v>14.476800000000001</v>
      </c>
      <c r="AB12">
        <v>9048</v>
      </c>
      <c r="AC12">
        <f>MONTH(Table1[[#This Row],[Qtr-Year]])</f>
        <v>6</v>
      </c>
      <c r="AD12">
        <f>Table1[[#This Row],[Month Num]]/3</f>
        <v>2</v>
      </c>
      <c r="AE12">
        <f>YEAR(Table1[[#This Row],[Qtr-Year]])</f>
        <v>2024</v>
      </c>
      <c r="AF12" t="str">
        <f>Table1[[#This Row],[Year]]&amp;" - Q"&amp;Table1[[#This Row],[Qtr]]</f>
        <v>2024 - Q2</v>
      </c>
      <c r="AG12" s="21">
        <f>Table1[[#This Row],[Qtr-Year]]</f>
        <v>45444</v>
      </c>
      <c r="AH12" t="str">
        <f t="shared" si="0"/>
        <v>3BHK</v>
      </c>
    </row>
    <row r="13" spans="1:34" x14ac:dyDescent="0.3">
      <c r="A13" s="1">
        <v>45444</v>
      </c>
      <c r="B13">
        <v>232505</v>
      </c>
      <c r="C13" t="s">
        <v>26</v>
      </c>
      <c r="D13">
        <v>115</v>
      </c>
      <c r="E13" t="s">
        <v>31</v>
      </c>
      <c r="F13">
        <v>36256</v>
      </c>
      <c r="G13" t="s">
        <v>28</v>
      </c>
      <c r="H13">
        <v>920</v>
      </c>
      <c r="I13">
        <v>1150</v>
      </c>
      <c r="J13">
        <v>16000</v>
      </c>
      <c r="K13">
        <v>20000</v>
      </c>
      <c r="L13">
        <v>46000</v>
      </c>
      <c r="M13">
        <v>36800</v>
      </c>
      <c r="N13">
        <v>40</v>
      </c>
      <c r="O13">
        <v>708400</v>
      </c>
      <c r="P13">
        <v>566720</v>
      </c>
      <c r="Q13">
        <v>616</v>
      </c>
      <c r="R13">
        <v>73.599999999999994</v>
      </c>
      <c r="S13">
        <v>73.599999999999994</v>
      </c>
      <c r="T13">
        <v>1.84</v>
      </c>
      <c r="U13">
        <v>1133.44</v>
      </c>
      <c r="V13">
        <v>2</v>
      </c>
      <c r="W13" t="s">
        <v>29</v>
      </c>
      <c r="X13">
        <v>775</v>
      </c>
      <c r="Y13" t="s">
        <v>30</v>
      </c>
      <c r="Z13">
        <v>6</v>
      </c>
      <c r="AA13">
        <v>11.04</v>
      </c>
      <c r="AB13">
        <v>6900</v>
      </c>
      <c r="AC13">
        <f>MONTH(Table1[[#This Row],[Qtr-Year]])</f>
        <v>6</v>
      </c>
      <c r="AD13">
        <f>Table1[[#This Row],[Month Num]]/3</f>
        <v>2</v>
      </c>
      <c r="AE13">
        <f>YEAR(Table1[[#This Row],[Qtr-Year]])</f>
        <v>2024</v>
      </c>
      <c r="AF13" t="str">
        <f>Table1[[#This Row],[Year]]&amp;" - Q"&amp;Table1[[#This Row],[Qtr]]</f>
        <v>2024 - Q2</v>
      </c>
      <c r="AG13" s="21">
        <f>Table1[[#This Row],[Qtr-Year]]</f>
        <v>45444</v>
      </c>
      <c r="AH13" t="str">
        <f t="shared" si="0"/>
        <v>2BHK</v>
      </c>
    </row>
    <row r="14" spans="1:34" x14ac:dyDescent="0.3">
      <c r="A14" s="1">
        <v>44986</v>
      </c>
      <c r="B14">
        <v>232505</v>
      </c>
      <c r="C14" t="s">
        <v>26</v>
      </c>
      <c r="D14">
        <v>78</v>
      </c>
      <c r="E14" t="s">
        <v>27</v>
      </c>
      <c r="F14">
        <v>36256</v>
      </c>
      <c r="G14" t="s">
        <v>28</v>
      </c>
      <c r="H14">
        <v>1206</v>
      </c>
      <c r="I14">
        <v>1509</v>
      </c>
      <c r="J14">
        <v>15250</v>
      </c>
      <c r="K14">
        <v>19063</v>
      </c>
      <c r="L14">
        <v>549276</v>
      </c>
      <c r="M14">
        <v>438984</v>
      </c>
      <c r="N14">
        <v>364</v>
      </c>
      <c r="O14">
        <v>1134768</v>
      </c>
      <c r="P14">
        <v>906912</v>
      </c>
      <c r="Q14">
        <v>752</v>
      </c>
      <c r="R14">
        <v>837.64589999999998</v>
      </c>
      <c r="S14">
        <v>836.83519920000003</v>
      </c>
      <c r="T14">
        <v>2.3012250000000001</v>
      </c>
      <c r="U14">
        <v>1730.5211999999999</v>
      </c>
      <c r="V14">
        <v>2</v>
      </c>
      <c r="W14" t="s">
        <v>29</v>
      </c>
      <c r="X14">
        <v>775</v>
      </c>
      <c r="Y14" t="s">
        <v>30</v>
      </c>
      <c r="Z14">
        <v>63</v>
      </c>
      <c r="AA14">
        <v>144.97717499999999</v>
      </c>
      <c r="AB14">
        <v>95067</v>
      </c>
      <c r="AC14">
        <f>MONTH(Table1[[#This Row],[Qtr-Year]])</f>
        <v>3</v>
      </c>
      <c r="AD14">
        <f>Table1[[#This Row],[Month Num]]/3</f>
        <v>1</v>
      </c>
      <c r="AE14">
        <f>YEAR(Table1[[#This Row],[Qtr-Year]])</f>
        <v>2023</v>
      </c>
      <c r="AF14" t="str">
        <f>Table1[[#This Row],[Year]]&amp;" - Q"&amp;Table1[[#This Row],[Qtr]]</f>
        <v>2023 - Q1</v>
      </c>
      <c r="AG14" s="21">
        <f>Table1[[#This Row],[Qtr-Year]]</f>
        <v>44986</v>
      </c>
      <c r="AH14" t="str">
        <f t="shared" si="0"/>
        <v>3BHK</v>
      </c>
    </row>
    <row r="15" spans="1:34" x14ac:dyDescent="0.3">
      <c r="A15" s="1">
        <v>45261</v>
      </c>
      <c r="B15">
        <v>232505</v>
      </c>
      <c r="C15" t="s">
        <v>26</v>
      </c>
      <c r="D15">
        <v>115</v>
      </c>
      <c r="E15" t="s">
        <v>31</v>
      </c>
      <c r="F15">
        <v>36256</v>
      </c>
      <c r="G15" t="s">
        <v>28</v>
      </c>
      <c r="H15">
        <v>920</v>
      </c>
      <c r="I15">
        <v>1150</v>
      </c>
      <c r="J15">
        <v>16000</v>
      </c>
      <c r="K15">
        <v>20000</v>
      </c>
      <c r="L15">
        <v>119600</v>
      </c>
      <c r="M15">
        <v>95680</v>
      </c>
      <c r="N15">
        <v>104</v>
      </c>
      <c r="O15">
        <v>708400</v>
      </c>
      <c r="P15">
        <v>566720</v>
      </c>
      <c r="Q15">
        <v>616</v>
      </c>
      <c r="R15">
        <v>191.36</v>
      </c>
      <c r="S15">
        <v>191.36</v>
      </c>
      <c r="T15">
        <v>1.84</v>
      </c>
      <c r="U15">
        <v>1133.44</v>
      </c>
      <c r="V15">
        <v>2</v>
      </c>
      <c r="W15" t="s">
        <v>29</v>
      </c>
      <c r="X15">
        <v>775</v>
      </c>
      <c r="Y15" t="s">
        <v>30</v>
      </c>
      <c r="Z15">
        <v>1</v>
      </c>
      <c r="AA15">
        <v>1.84</v>
      </c>
      <c r="AB15">
        <v>1150</v>
      </c>
      <c r="AC15">
        <f>MONTH(Table1[[#This Row],[Qtr-Year]])</f>
        <v>12</v>
      </c>
      <c r="AD15">
        <f>Table1[[#This Row],[Month Num]]/3</f>
        <v>4</v>
      </c>
      <c r="AE15">
        <f>YEAR(Table1[[#This Row],[Qtr-Year]])</f>
        <v>2023</v>
      </c>
      <c r="AF15" t="str">
        <f>Table1[[#This Row],[Year]]&amp;" - Q"&amp;Table1[[#This Row],[Qtr]]</f>
        <v>2023 - Q4</v>
      </c>
      <c r="AG15" s="21">
        <f>Table1[[#This Row],[Qtr-Year]]</f>
        <v>45261</v>
      </c>
      <c r="AH15" t="str">
        <f t="shared" si="0"/>
        <v>2BHK</v>
      </c>
    </row>
    <row r="16" spans="1:34" x14ac:dyDescent="0.3">
      <c r="A16" s="1">
        <v>45261</v>
      </c>
      <c r="B16">
        <v>232505</v>
      </c>
      <c r="C16" t="s">
        <v>26</v>
      </c>
      <c r="D16">
        <v>78</v>
      </c>
      <c r="E16" t="s">
        <v>27</v>
      </c>
      <c r="F16">
        <v>36256</v>
      </c>
      <c r="G16" t="s">
        <v>28</v>
      </c>
      <c r="H16">
        <v>1206</v>
      </c>
      <c r="I16">
        <v>1508</v>
      </c>
      <c r="J16">
        <v>16000</v>
      </c>
      <c r="K16">
        <v>20000</v>
      </c>
      <c r="L16">
        <v>280488</v>
      </c>
      <c r="M16">
        <v>224316</v>
      </c>
      <c r="N16">
        <v>186</v>
      </c>
      <c r="O16">
        <v>1580384</v>
      </c>
      <c r="P16">
        <v>1263888</v>
      </c>
      <c r="Q16">
        <v>1048</v>
      </c>
      <c r="R16">
        <v>448.7808</v>
      </c>
      <c r="S16">
        <v>448.63200000000001</v>
      </c>
      <c r="T16">
        <v>2.4127999999999998</v>
      </c>
      <c r="U16">
        <v>2528.6143999999999</v>
      </c>
      <c r="V16">
        <v>2</v>
      </c>
      <c r="W16" t="s">
        <v>29</v>
      </c>
      <c r="X16">
        <v>775</v>
      </c>
      <c r="Y16" t="s">
        <v>30</v>
      </c>
      <c r="Z16">
        <v>1</v>
      </c>
      <c r="AA16">
        <v>2.4127999999999998</v>
      </c>
      <c r="AB16">
        <v>1508</v>
      </c>
      <c r="AC16">
        <f>MONTH(Table1[[#This Row],[Qtr-Year]])</f>
        <v>12</v>
      </c>
      <c r="AD16">
        <f>Table1[[#This Row],[Month Num]]/3</f>
        <v>4</v>
      </c>
      <c r="AE16">
        <f>YEAR(Table1[[#This Row],[Qtr-Year]])</f>
        <v>2023</v>
      </c>
      <c r="AF16" t="str">
        <f>Table1[[#This Row],[Year]]&amp;" - Q"&amp;Table1[[#This Row],[Qtr]]</f>
        <v>2023 - Q4</v>
      </c>
      <c r="AG16" s="21">
        <f>Table1[[#This Row],[Qtr-Year]]</f>
        <v>45261</v>
      </c>
      <c r="AH16" t="str">
        <f t="shared" si="0"/>
        <v>3BHK</v>
      </c>
    </row>
    <row r="17" spans="1:34" x14ac:dyDescent="0.3">
      <c r="A17" s="1">
        <v>45717</v>
      </c>
      <c r="B17">
        <v>232505</v>
      </c>
      <c r="C17" t="s">
        <v>26</v>
      </c>
      <c r="D17">
        <v>115</v>
      </c>
      <c r="E17" t="s">
        <v>31</v>
      </c>
      <c r="F17">
        <v>36256</v>
      </c>
      <c r="G17" t="s">
        <v>28</v>
      </c>
      <c r="H17">
        <v>920</v>
      </c>
      <c r="I17">
        <v>1150</v>
      </c>
      <c r="J17">
        <v>16500</v>
      </c>
      <c r="K17">
        <v>20625</v>
      </c>
      <c r="L17">
        <v>0</v>
      </c>
      <c r="M17">
        <v>0</v>
      </c>
      <c r="N17">
        <v>0</v>
      </c>
      <c r="O17">
        <v>708400</v>
      </c>
      <c r="P17">
        <v>566720</v>
      </c>
      <c r="Q17">
        <v>616</v>
      </c>
      <c r="R17">
        <v>0</v>
      </c>
      <c r="S17">
        <v>0</v>
      </c>
      <c r="T17">
        <v>1.8975</v>
      </c>
      <c r="U17">
        <v>1168.8599999999999</v>
      </c>
      <c r="V17">
        <v>2</v>
      </c>
      <c r="W17" t="s">
        <v>29</v>
      </c>
      <c r="X17">
        <v>775</v>
      </c>
      <c r="Y17" t="s">
        <v>30</v>
      </c>
      <c r="Z17">
        <v>18</v>
      </c>
      <c r="AA17">
        <v>34.155000000000001</v>
      </c>
      <c r="AB17">
        <v>20700</v>
      </c>
      <c r="AC17">
        <f>MONTH(Table1[[#This Row],[Qtr-Year]])</f>
        <v>3</v>
      </c>
      <c r="AD17">
        <f>Table1[[#This Row],[Month Num]]/3</f>
        <v>1</v>
      </c>
      <c r="AE17">
        <f>YEAR(Table1[[#This Row],[Qtr-Year]])</f>
        <v>2025</v>
      </c>
      <c r="AF17" t="str">
        <f>Table1[[#This Row],[Year]]&amp;" - Q"&amp;Table1[[#This Row],[Qtr]]</f>
        <v>2025 - Q1</v>
      </c>
      <c r="AG17" s="21">
        <f>Table1[[#This Row],[Qtr-Year]]</f>
        <v>45717</v>
      </c>
      <c r="AH17" t="str">
        <f t="shared" si="0"/>
        <v>2BHK</v>
      </c>
    </row>
    <row r="18" spans="1:34" x14ac:dyDescent="0.3">
      <c r="A18" s="1">
        <v>45717</v>
      </c>
      <c r="B18">
        <v>232505</v>
      </c>
      <c r="C18" t="s">
        <v>26</v>
      </c>
      <c r="D18">
        <v>78</v>
      </c>
      <c r="E18" t="s">
        <v>27</v>
      </c>
      <c r="F18">
        <v>36256</v>
      </c>
      <c r="G18" t="s">
        <v>28</v>
      </c>
      <c r="H18">
        <v>1206</v>
      </c>
      <c r="I18">
        <v>1508</v>
      </c>
      <c r="J18">
        <v>16500</v>
      </c>
      <c r="K18">
        <v>20625</v>
      </c>
      <c r="L18">
        <v>0</v>
      </c>
      <c r="M18">
        <v>0</v>
      </c>
      <c r="N18">
        <v>0</v>
      </c>
      <c r="O18">
        <v>1580384</v>
      </c>
      <c r="P18">
        <v>1263888</v>
      </c>
      <c r="Q18">
        <v>1048</v>
      </c>
      <c r="R18">
        <v>0</v>
      </c>
      <c r="S18">
        <v>0</v>
      </c>
      <c r="T18">
        <v>2.4882</v>
      </c>
      <c r="U18">
        <v>2607.6336000000001</v>
      </c>
      <c r="V18">
        <v>2</v>
      </c>
      <c r="W18" t="s">
        <v>29</v>
      </c>
      <c r="X18">
        <v>775</v>
      </c>
      <c r="Y18" t="s">
        <v>30</v>
      </c>
      <c r="Z18">
        <v>8</v>
      </c>
      <c r="AA18">
        <v>19.9056</v>
      </c>
      <c r="AB18">
        <v>12064</v>
      </c>
      <c r="AC18">
        <f>MONTH(Table1[[#This Row],[Qtr-Year]])</f>
        <v>3</v>
      </c>
      <c r="AD18">
        <f>Table1[[#This Row],[Month Num]]/3</f>
        <v>1</v>
      </c>
      <c r="AE18">
        <f>YEAR(Table1[[#This Row],[Qtr-Year]])</f>
        <v>2025</v>
      </c>
      <c r="AF18" t="str">
        <f>Table1[[#This Row],[Year]]&amp;" - Q"&amp;Table1[[#This Row],[Qtr]]</f>
        <v>2025 - Q1</v>
      </c>
      <c r="AG18" s="21">
        <f>Table1[[#This Row],[Qtr-Year]]</f>
        <v>45717</v>
      </c>
      <c r="AH18" t="str">
        <f t="shared" si="0"/>
        <v>3BHK</v>
      </c>
    </row>
    <row r="19" spans="1:34" x14ac:dyDescent="0.3">
      <c r="A19" s="1">
        <v>45261</v>
      </c>
      <c r="B19">
        <v>232984</v>
      </c>
      <c r="C19" t="s">
        <v>32</v>
      </c>
      <c r="D19">
        <v>27</v>
      </c>
      <c r="E19" t="s">
        <v>33</v>
      </c>
      <c r="F19">
        <v>65</v>
      </c>
      <c r="G19" t="s">
        <v>34</v>
      </c>
      <c r="H19">
        <v>329</v>
      </c>
      <c r="I19">
        <v>549</v>
      </c>
      <c r="J19">
        <v>6209</v>
      </c>
      <c r="K19">
        <v>10348</v>
      </c>
      <c r="L19">
        <v>1647</v>
      </c>
      <c r="M19">
        <v>987</v>
      </c>
      <c r="N19">
        <v>3</v>
      </c>
      <c r="O19">
        <v>256932</v>
      </c>
      <c r="P19">
        <v>153972</v>
      </c>
      <c r="Q19">
        <v>468</v>
      </c>
      <c r="R19">
        <v>1.0226223000000001</v>
      </c>
      <c r="S19">
        <v>1.0213475999999999</v>
      </c>
      <c r="T19">
        <v>0.34087410000000001</v>
      </c>
      <c r="U19">
        <v>159.52907880000001</v>
      </c>
      <c r="V19">
        <v>3</v>
      </c>
      <c r="W19" t="s">
        <v>35</v>
      </c>
      <c r="X19">
        <v>1756</v>
      </c>
      <c r="Y19" t="s">
        <v>36</v>
      </c>
      <c r="Z19">
        <v>22</v>
      </c>
      <c r="AA19">
        <v>7.4992302000000004</v>
      </c>
      <c r="AB19">
        <v>12078</v>
      </c>
      <c r="AC19">
        <f>MONTH(Table1[[#This Row],[Qtr-Year]])</f>
        <v>12</v>
      </c>
      <c r="AD19">
        <f>Table1[[#This Row],[Month Num]]/3</f>
        <v>4</v>
      </c>
      <c r="AE19">
        <f>YEAR(Table1[[#This Row],[Qtr-Year]])</f>
        <v>2023</v>
      </c>
      <c r="AF19" t="str">
        <f>Table1[[#This Row],[Year]]&amp;" - Q"&amp;Table1[[#This Row],[Qtr]]</f>
        <v>2023 - Q4</v>
      </c>
      <c r="AG19" s="21">
        <f>Table1[[#This Row],[Qtr-Year]]</f>
        <v>45261</v>
      </c>
      <c r="AH19" t="str">
        <f t="shared" si="0"/>
        <v>Studio</v>
      </c>
    </row>
    <row r="20" spans="1:34" x14ac:dyDescent="0.3">
      <c r="A20" s="1">
        <v>44986</v>
      </c>
      <c r="B20">
        <v>232984</v>
      </c>
      <c r="C20" t="s">
        <v>32</v>
      </c>
      <c r="D20">
        <v>27</v>
      </c>
      <c r="E20" t="s">
        <v>33</v>
      </c>
      <c r="F20">
        <v>65</v>
      </c>
      <c r="G20" t="s">
        <v>34</v>
      </c>
      <c r="H20">
        <v>329</v>
      </c>
      <c r="I20">
        <v>549</v>
      </c>
      <c r="J20">
        <v>6190</v>
      </c>
      <c r="K20">
        <v>10317</v>
      </c>
      <c r="L20">
        <v>147132</v>
      </c>
      <c r="M20">
        <v>88172</v>
      </c>
      <c r="N20">
        <v>268</v>
      </c>
      <c r="O20">
        <v>256932</v>
      </c>
      <c r="P20">
        <v>153972</v>
      </c>
      <c r="Q20">
        <v>468</v>
      </c>
      <c r="R20">
        <v>91.074708000000001</v>
      </c>
      <c r="S20">
        <v>90.9670524</v>
      </c>
      <c r="T20">
        <v>0.33983099999999999</v>
      </c>
      <c r="U20">
        <v>159.040908</v>
      </c>
      <c r="V20">
        <v>3</v>
      </c>
      <c r="W20" t="s">
        <v>35</v>
      </c>
      <c r="X20">
        <v>1756</v>
      </c>
      <c r="Y20" t="s">
        <v>36</v>
      </c>
      <c r="Z20">
        <v>73</v>
      </c>
      <c r="AA20">
        <v>24.807663000000002</v>
      </c>
      <c r="AB20">
        <v>40077</v>
      </c>
      <c r="AC20">
        <f>MONTH(Table1[[#This Row],[Qtr-Year]])</f>
        <v>3</v>
      </c>
      <c r="AD20">
        <f>Table1[[#This Row],[Month Num]]/3</f>
        <v>1</v>
      </c>
      <c r="AE20">
        <f>YEAR(Table1[[#This Row],[Qtr-Year]])</f>
        <v>2023</v>
      </c>
      <c r="AF20" t="str">
        <f>Table1[[#This Row],[Year]]&amp;" - Q"&amp;Table1[[#This Row],[Qtr]]</f>
        <v>2023 - Q1</v>
      </c>
      <c r="AG20" s="21">
        <f>Table1[[#This Row],[Qtr-Year]]</f>
        <v>44986</v>
      </c>
      <c r="AH20" t="str">
        <f t="shared" si="0"/>
        <v>Studio</v>
      </c>
    </row>
    <row r="21" spans="1:34" x14ac:dyDescent="0.3">
      <c r="A21" s="1">
        <v>45170</v>
      </c>
      <c r="B21">
        <v>232984</v>
      </c>
      <c r="C21" t="s">
        <v>32</v>
      </c>
      <c r="D21">
        <v>27</v>
      </c>
      <c r="E21" t="s">
        <v>33</v>
      </c>
      <c r="F21">
        <v>65</v>
      </c>
      <c r="G21" t="s">
        <v>34</v>
      </c>
      <c r="H21">
        <v>329</v>
      </c>
      <c r="I21">
        <v>549</v>
      </c>
      <c r="J21">
        <v>5983</v>
      </c>
      <c r="K21">
        <v>9972</v>
      </c>
      <c r="L21">
        <v>13725</v>
      </c>
      <c r="M21">
        <v>8225</v>
      </c>
      <c r="N21">
        <v>25</v>
      </c>
      <c r="O21">
        <v>256932</v>
      </c>
      <c r="P21">
        <v>153972</v>
      </c>
      <c r="Q21">
        <v>468</v>
      </c>
      <c r="R21">
        <v>8.2116675000000008</v>
      </c>
      <c r="S21">
        <v>8.2019699999999993</v>
      </c>
      <c r="T21">
        <v>0.3284667</v>
      </c>
      <c r="U21">
        <v>153.72241560000001</v>
      </c>
      <c r="V21">
        <v>3</v>
      </c>
      <c r="W21" t="s">
        <v>35</v>
      </c>
      <c r="X21">
        <v>1756</v>
      </c>
      <c r="Y21" t="s">
        <v>36</v>
      </c>
      <c r="Z21">
        <v>103</v>
      </c>
      <c r="AA21">
        <v>33.832070100000003</v>
      </c>
      <c r="AB21">
        <v>56547</v>
      </c>
      <c r="AC21">
        <f>MONTH(Table1[[#This Row],[Qtr-Year]])</f>
        <v>9</v>
      </c>
      <c r="AD21">
        <f>Table1[[#This Row],[Month Num]]/3</f>
        <v>3</v>
      </c>
      <c r="AE21">
        <f>YEAR(Table1[[#This Row],[Qtr-Year]])</f>
        <v>2023</v>
      </c>
      <c r="AF21" t="str">
        <f>Table1[[#This Row],[Year]]&amp;" - Q"&amp;Table1[[#This Row],[Qtr]]</f>
        <v>2023 - Q3</v>
      </c>
      <c r="AG21" s="21">
        <f>Table1[[#This Row],[Qtr-Year]]</f>
        <v>45170</v>
      </c>
      <c r="AH21" t="str">
        <f t="shared" si="0"/>
        <v>Studio</v>
      </c>
    </row>
    <row r="22" spans="1:34" x14ac:dyDescent="0.3">
      <c r="A22" s="1">
        <v>45078</v>
      </c>
      <c r="B22">
        <v>232984</v>
      </c>
      <c r="C22" t="s">
        <v>32</v>
      </c>
      <c r="D22">
        <v>27</v>
      </c>
      <c r="E22" t="s">
        <v>33</v>
      </c>
      <c r="F22">
        <v>65</v>
      </c>
      <c r="G22" t="s">
        <v>34</v>
      </c>
      <c r="H22">
        <v>329</v>
      </c>
      <c r="I22">
        <v>549</v>
      </c>
      <c r="J22">
        <v>6190</v>
      </c>
      <c r="K22">
        <v>10317</v>
      </c>
      <c r="L22">
        <v>70272</v>
      </c>
      <c r="M22">
        <v>42112</v>
      </c>
      <c r="N22">
        <v>128</v>
      </c>
      <c r="O22">
        <v>256932</v>
      </c>
      <c r="P22">
        <v>153972</v>
      </c>
      <c r="Q22">
        <v>468</v>
      </c>
      <c r="R22">
        <v>43.498367999999999</v>
      </c>
      <c r="S22">
        <v>43.446950399999999</v>
      </c>
      <c r="T22">
        <v>0.33983099999999999</v>
      </c>
      <c r="U22">
        <v>159.040908</v>
      </c>
      <c r="V22">
        <v>3</v>
      </c>
      <c r="W22" t="s">
        <v>35</v>
      </c>
      <c r="X22">
        <v>1756</v>
      </c>
      <c r="Y22" t="s">
        <v>36</v>
      </c>
      <c r="Z22">
        <v>140</v>
      </c>
      <c r="AA22">
        <v>47.576340000000002</v>
      </c>
      <c r="AB22">
        <v>76860</v>
      </c>
      <c r="AC22">
        <f>MONTH(Table1[[#This Row],[Qtr-Year]])</f>
        <v>6</v>
      </c>
      <c r="AD22">
        <f>Table1[[#This Row],[Month Num]]/3</f>
        <v>2</v>
      </c>
      <c r="AE22">
        <f>YEAR(Table1[[#This Row],[Qtr-Year]])</f>
        <v>2023</v>
      </c>
      <c r="AF22" t="str">
        <f>Table1[[#This Row],[Year]]&amp;" - Q"&amp;Table1[[#This Row],[Qtr]]</f>
        <v>2023 - Q2</v>
      </c>
      <c r="AG22" s="21">
        <f>Table1[[#This Row],[Qtr-Year]]</f>
        <v>45078</v>
      </c>
      <c r="AH22" t="str">
        <f t="shared" si="0"/>
        <v>Studio</v>
      </c>
    </row>
    <row r="23" spans="1:34" x14ac:dyDescent="0.3">
      <c r="A23" s="1">
        <v>45352</v>
      </c>
      <c r="B23">
        <v>232984</v>
      </c>
      <c r="C23" t="s">
        <v>32</v>
      </c>
      <c r="D23">
        <v>27</v>
      </c>
      <c r="E23" t="s">
        <v>33</v>
      </c>
      <c r="F23">
        <v>65</v>
      </c>
      <c r="G23" t="s">
        <v>34</v>
      </c>
      <c r="H23">
        <v>329</v>
      </c>
      <c r="I23">
        <v>549</v>
      </c>
      <c r="J23">
        <v>6508</v>
      </c>
      <c r="K23">
        <v>10847</v>
      </c>
      <c r="L23">
        <v>0</v>
      </c>
      <c r="M23">
        <v>0</v>
      </c>
      <c r="N23">
        <v>0</v>
      </c>
      <c r="O23">
        <v>256932</v>
      </c>
      <c r="P23">
        <v>153972</v>
      </c>
      <c r="Q23">
        <v>468</v>
      </c>
      <c r="R23">
        <v>0</v>
      </c>
      <c r="S23">
        <v>0</v>
      </c>
      <c r="T23">
        <v>0.35728919999999997</v>
      </c>
      <c r="U23">
        <v>167.21134559999999</v>
      </c>
      <c r="V23">
        <v>3</v>
      </c>
      <c r="W23" t="s">
        <v>35</v>
      </c>
      <c r="X23">
        <v>1756</v>
      </c>
      <c r="Y23" t="s">
        <v>36</v>
      </c>
      <c r="Z23">
        <v>3</v>
      </c>
      <c r="AA23">
        <v>1.0718676</v>
      </c>
      <c r="AB23">
        <v>1647</v>
      </c>
      <c r="AC23">
        <f>MONTH(Table1[[#This Row],[Qtr-Year]])</f>
        <v>3</v>
      </c>
      <c r="AD23">
        <f>Table1[[#This Row],[Month Num]]/3</f>
        <v>1</v>
      </c>
      <c r="AE23">
        <f>YEAR(Table1[[#This Row],[Qtr-Year]])</f>
        <v>2024</v>
      </c>
      <c r="AF23" t="str">
        <f>Table1[[#This Row],[Year]]&amp;" - Q"&amp;Table1[[#This Row],[Qtr]]</f>
        <v>2024 - Q1</v>
      </c>
      <c r="AG23" s="21">
        <f>Table1[[#This Row],[Qtr-Year]]</f>
        <v>45352</v>
      </c>
      <c r="AH23" t="str">
        <f t="shared" si="0"/>
        <v>Studio</v>
      </c>
    </row>
    <row r="24" spans="1:34" x14ac:dyDescent="0.3">
      <c r="A24" s="1">
        <v>45444</v>
      </c>
      <c r="B24">
        <v>232984</v>
      </c>
      <c r="C24" t="s">
        <v>32</v>
      </c>
      <c r="D24">
        <v>27</v>
      </c>
      <c r="E24" t="s">
        <v>33</v>
      </c>
      <c r="F24">
        <v>65</v>
      </c>
      <c r="G24" t="s">
        <v>34</v>
      </c>
      <c r="H24">
        <v>329</v>
      </c>
      <c r="I24">
        <v>549</v>
      </c>
      <c r="J24">
        <v>6508</v>
      </c>
      <c r="K24">
        <v>10847</v>
      </c>
      <c r="L24">
        <v>0</v>
      </c>
      <c r="M24">
        <v>0</v>
      </c>
      <c r="N24">
        <v>0</v>
      </c>
      <c r="O24">
        <v>256932</v>
      </c>
      <c r="P24">
        <v>153972</v>
      </c>
      <c r="Q24">
        <v>468</v>
      </c>
      <c r="R24">
        <v>0</v>
      </c>
      <c r="S24">
        <v>0</v>
      </c>
      <c r="T24">
        <v>0.35728919999999997</v>
      </c>
      <c r="U24">
        <v>167.21134559999999</v>
      </c>
      <c r="V24">
        <v>3</v>
      </c>
      <c r="W24" t="s">
        <v>35</v>
      </c>
      <c r="X24">
        <v>1756</v>
      </c>
      <c r="Y24" t="s">
        <v>36</v>
      </c>
      <c r="Z24">
        <v>0</v>
      </c>
      <c r="AA24">
        <v>0</v>
      </c>
      <c r="AB24">
        <v>0</v>
      </c>
      <c r="AC24">
        <f>MONTH(Table1[[#This Row],[Qtr-Year]])</f>
        <v>6</v>
      </c>
      <c r="AD24">
        <f>Table1[[#This Row],[Month Num]]/3</f>
        <v>2</v>
      </c>
      <c r="AE24">
        <f>YEAR(Table1[[#This Row],[Qtr-Year]])</f>
        <v>2024</v>
      </c>
      <c r="AF24" t="str">
        <f>Table1[[#This Row],[Year]]&amp;" - Q"&amp;Table1[[#This Row],[Qtr]]</f>
        <v>2024 - Q2</v>
      </c>
      <c r="AG24" s="21">
        <f>Table1[[#This Row],[Qtr-Year]]</f>
        <v>45444</v>
      </c>
      <c r="AH24" t="str">
        <f t="shared" si="0"/>
        <v>Studio</v>
      </c>
    </row>
    <row r="25" spans="1:34" x14ac:dyDescent="0.3">
      <c r="A25" s="1">
        <v>45078</v>
      </c>
      <c r="B25">
        <v>234007</v>
      </c>
      <c r="C25" t="s">
        <v>37</v>
      </c>
      <c r="D25">
        <v>116</v>
      </c>
      <c r="E25" t="s">
        <v>38</v>
      </c>
      <c r="F25">
        <v>36256</v>
      </c>
      <c r="G25" t="s">
        <v>28</v>
      </c>
      <c r="H25">
        <v>925</v>
      </c>
      <c r="I25">
        <v>1423</v>
      </c>
      <c r="J25">
        <v>9250</v>
      </c>
      <c r="K25">
        <v>14231</v>
      </c>
      <c r="L25">
        <v>159376</v>
      </c>
      <c r="M25">
        <v>103600</v>
      </c>
      <c r="N25">
        <v>112</v>
      </c>
      <c r="O25">
        <v>1440076</v>
      </c>
      <c r="P25">
        <v>936100</v>
      </c>
      <c r="Q25">
        <v>1012</v>
      </c>
      <c r="R25">
        <v>147.4228</v>
      </c>
      <c r="S25">
        <v>147.43315999999999</v>
      </c>
      <c r="T25">
        <v>1.3162750000000001</v>
      </c>
      <c r="U25">
        <v>1332.0703000000001</v>
      </c>
      <c r="V25">
        <v>2</v>
      </c>
      <c r="W25" t="s">
        <v>29</v>
      </c>
      <c r="X25">
        <v>1243</v>
      </c>
      <c r="Y25" t="s">
        <v>39</v>
      </c>
      <c r="Z25">
        <v>450</v>
      </c>
      <c r="AA25">
        <v>592.32375000000002</v>
      </c>
      <c r="AB25">
        <v>640350</v>
      </c>
      <c r="AC25">
        <f>MONTH(Table1[[#This Row],[Qtr-Year]])</f>
        <v>6</v>
      </c>
      <c r="AD25">
        <f>Table1[[#This Row],[Month Num]]/3</f>
        <v>2</v>
      </c>
      <c r="AE25">
        <f>YEAR(Table1[[#This Row],[Qtr-Year]])</f>
        <v>2023</v>
      </c>
      <c r="AF25" t="str">
        <f>Table1[[#This Row],[Year]]&amp;" - Q"&amp;Table1[[#This Row],[Qtr]]</f>
        <v>2023 - Q2</v>
      </c>
      <c r="AG25" s="21">
        <f>Table1[[#This Row],[Qtr-Year]]</f>
        <v>45078</v>
      </c>
      <c r="AH25" t="str">
        <f t="shared" si="0"/>
        <v>3BHK</v>
      </c>
    </row>
    <row r="26" spans="1:34" x14ac:dyDescent="0.3">
      <c r="A26" s="1">
        <v>45078</v>
      </c>
      <c r="B26">
        <v>234007</v>
      </c>
      <c r="C26" t="s">
        <v>37</v>
      </c>
      <c r="D26">
        <v>77</v>
      </c>
      <c r="E26" t="s">
        <v>40</v>
      </c>
      <c r="F26">
        <v>36256</v>
      </c>
      <c r="G26" t="s">
        <v>28</v>
      </c>
      <c r="H26">
        <v>705</v>
      </c>
      <c r="I26">
        <v>1085</v>
      </c>
      <c r="J26">
        <v>9250</v>
      </c>
      <c r="K26">
        <v>14231</v>
      </c>
      <c r="L26">
        <v>13020</v>
      </c>
      <c r="M26">
        <v>8460</v>
      </c>
      <c r="N26">
        <v>12</v>
      </c>
      <c r="O26">
        <v>1098020</v>
      </c>
      <c r="P26">
        <v>713460</v>
      </c>
      <c r="Q26">
        <v>1012</v>
      </c>
      <c r="R26">
        <v>12.0435</v>
      </c>
      <c r="S26">
        <v>12.039426000000001</v>
      </c>
      <c r="T26">
        <v>1.003625</v>
      </c>
      <c r="U26">
        <v>1015.6685</v>
      </c>
      <c r="V26">
        <v>2</v>
      </c>
      <c r="W26" t="s">
        <v>29</v>
      </c>
      <c r="X26">
        <v>1243</v>
      </c>
      <c r="Y26" t="s">
        <v>39</v>
      </c>
      <c r="Z26">
        <v>400</v>
      </c>
      <c r="AA26">
        <v>401.45</v>
      </c>
      <c r="AB26">
        <v>434000</v>
      </c>
      <c r="AC26">
        <f>MONTH(Table1[[#This Row],[Qtr-Year]])</f>
        <v>6</v>
      </c>
      <c r="AD26">
        <f>Table1[[#This Row],[Month Num]]/3</f>
        <v>2</v>
      </c>
      <c r="AE26">
        <f>YEAR(Table1[[#This Row],[Qtr-Year]])</f>
        <v>2023</v>
      </c>
      <c r="AF26" t="str">
        <f>Table1[[#This Row],[Year]]&amp;" - Q"&amp;Table1[[#This Row],[Qtr]]</f>
        <v>2023 - Q2</v>
      </c>
      <c r="AG26" s="21">
        <f>Table1[[#This Row],[Qtr-Year]]</f>
        <v>45078</v>
      </c>
      <c r="AH26" t="str">
        <f t="shared" si="0"/>
        <v>2BHK</v>
      </c>
    </row>
    <row r="27" spans="1:34" x14ac:dyDescent="0.3">
      <c r="A27" s="1">
        <v>44986</v>
      </c>
      <c r="B27">
        <v>234007</v>
      </c>
      <c r="C27" t="s">
        <v>37</v>
      </c>
      <c r="D27">
        <v>77</v>
      </c>
      <c r="E27" t="s">
        <v>40</v>
      </c>
      <c r="F27">
        <v>36256</v>
      </c>
      <c r="G27" t="s">
        <v>28</v>
      </c>
      <c r="H27">
        <v>705</v>
      </c>
      <c r="I27">
        <v>1085</v>
      </c>
      <c r="J27">
        <v>9250</v>
      </c>
      <c r="K27">
        <v>14231</v>
      </c>
      <c r="L27">
        <v>447020</v>
      </c>
      <c r="M27">
        <v>290460</v>
      </c>
      <c r="N27">
        <v>412</v>
      </c>
      <c r="O27">
        <v>1098020</v>
      </c>
      <c r="P27">
        <v>713460</v>
      </c>
      <c r="Q27">
        <v>1012</v>
      </c>
      <c r="R27">
        <v>413.49349999999998</v>
      </c>
      <c r="S27">
        <v>413.35362600000002</v>
      </c>
      <c r="T27">
        <v>1.003625</v>
      </c>
      <c r="U27">
        <v>1015.6685</v>
      </c>
      <c r="V27">
        <v>2</v>
      </c>
      <c r="W27" t="s">
        <v>29</v>
      </c>
      <c r="X27">
        <v>1243</v>
      </c>
      <c r="Y27" t="s">
        <v>39</v>
      </c>
      <c r="Z27">
        <v>300</v>
      </c>
      <c r="AA27">
        <v>301.08749999999998</v>
      </c>
      <c r="AB27">
        <v>325500</v>
      </c>
      <c r="AC27">
        <f>MONTH(Table1[[#This Row],[Qtr-Year]])</f>
        <v>3</v>
      </c>
      <c r="AD27">
        <f>Table1[[#This Row],[Month Num]]/3</f>
        <v>1</v>
      </c>
      <c r="AE27">
        <f>YEAR(Table1[[#This Row],[Qtr-Year]])</f>
        <v>2023</v>
      </c>
      <c r="AF27" t="str">
        <f>Table1[[#This Row],[Year]]&amp;" - Q"&amp;Table1[[#This Row],[Qtr]]</f>
        <v>2023 - Q1</v>
      </c>
      <c r="AG27" s="21">
        <f>Table1[[#This Row],[Qtr-Year]]</f>
        <v>44986</v>
      </c>
      <c r="AH27" t="str">
        <f t="shared" si="0"/>
        <v>2BHK</v>
      </c>
    </row>
    <row r="28" spans="1:34" x14ac:dyDescent="0.3">
      <c r="A28" s="1">
        <v>44986</v>
      </c>
      <c r="B28">
        <v>234007</v>
      </c>
      <c r="C28" t="s">
        <v>37</v>
      </c>
      <c r="D28">
        <v>116</v>
      </c>
      <c r="E28" t="s">
        <v>38</v>
      </c>
      <c r="F28">
        <v>36256</v>
      </c>
      <c r="G28" t="s">
        <v>28</v>
      </c>
      <c r="H28">
        <v>925</v>
      </c>
      <c r="I28">
        <v>1423</v>
      </c>
      <c r="J28">
        <v>9250</v>
      </c>
      <c r="K28">
        <v>14231</v>
      </c>
      <c r="L28">
        <v>799726</v>
      </c>
      <c r="M28">
        <v>519850</v>
      </c>
      <c r="N28">
        <v>562</v>
      </c>
      <c r="O28">
        <v>1440076</v>
      </c>
      <c r="P28">
        <v>936100</v>
      </c>
      <c r="Q28">
        <v>1012</v>
      </c>
      <c r="R28">
        <v>739.74654999999996</v>
      </c>
      <c r="S28">
        <v>739.79853500000002</v>
      </c>
      <c r="T28">
        <v>1.3162750000000001</v>
      </c>
      <c r="U28">
        <v>1332.0703000000001</v>
      </c>
      <c r="V28">
        <v>2</v>
      </c>
      <c r="W28" t="s">
        <v>29</v>
      </c>
      <c r="X28">
        <v>1243</v>
      </c>
      <c r="Y28" t="s">
        <v>39</v>
      </c>
      <c r="Z28">
        <v>200</v>
      </c>
      <c r="AA28">
        <v>263.255</v>
      </c>
      <c r="AB28">
        <v>284600</v>
      </c>
      <c r="AC28">
        <f>MONTH(Table1[[#This Row],[Qtr-Year]])</f>
        <v>3</v>
      </c>
      <c r="AD28">
        <f>Table1[[#This Row],[Month Num]]/3</f>
        <v>1</v>
      </c>
      <c r="AE28">
        <f>YEAR(Table1[[#This Row],[Qtr-Year]])</f>
        <v>2023</v>
      </c>
      <c r="AF28" t="str">
        <f>Table1[[#This Row],[Year]]&amp;" - Q"&amp;Table1[[#This Row],[Qtr]]</f>
        <v>2023 - Q1</v>
      </c>
      <c r="AG28" s="21">
        <f>Table1[[#This Row],[Qtr-Year]]</f>
        <v>44986</v>
      </c>
      <c r="AH28" t="str">
        <f t="shared" si="0"/>
        <v>3BHK</v>
      </c>
    </row>
    <row r="29" spans="1:34" x14ac:dyDescent="0.3">
      <c r="A29" s="1">
        <v>45261</v>
      </c>
      <c r="B29">
        <v>234007</v>
      </c>
      <c r="C29" t="s">
        <v>37</v>
      </c>
      <c r="D29">
        <v>77</v>
      </c>
      <c r="E29" t="s">
        <v>40</v>
      </c>
      <c r="F29">
        <v>36256</v>
      </c>
      <c r="G29" t="s">
        <v>28</v>
      </c>
      <c r="H29">
        <v>705</v>
      </c>
      <c r="I29">
        <v>1085</v>
      </c>
      <c r="J29">
        <v>9000</v>
      </c>
      <c r="K29">
        <v>13846</v>
      </c>
      <c r="L29">
        <v>0</v>
      </c>
      <c r="M29">
        <v>0</v>
      </c>
      <c r="N29">
        <v>0</v>
      </c>
      <c r="O29">
        <v>1098020</v>
      </c>
      <c r="P29">
        <v>713460</v>
      </c>
      <c r="Q29">
        <v>1012</v>
      </c>
      <c r="R29">
        <v>0</v>
      </c>
      <c r="S29">
        <v>0</v>
      </c>
      <c r="T29">
        <v>0.97650000000000003</v>
      </c>
      <c r="U29">
        <v>988.21799999999996</v>
      </c>
      <c r="V29">
        <v>2</v>
      </c>
      <c r="W29" t="s">
        <v>29</v>
      </c>
      <c r="X29">
        <v>1243</v>
      </c>
      <c r="Y29" t="s">
        <v>39</v>
      </c>
      <c r="Z29">
        <v>1</v>
      </c>
      <c r="AA29">
        <v>0.97650000000000003</v>
      </c>
      <c r="AB29">
        <v>1085</v>
      </c>
      <c r="AC29">
        <f>MONTH(Table1[[#This Row],[Qtr-Year]])</f>
        <v>12</v>
      </c>
      <c r="AD29">
        <f>Table1[[#This Row],[Month Num]]/3</f>
        <v>4</v>
      </c>
      <c r="AE29">
        <f>YEAR(Table1[[#This Row],[Qtr-Year]])</f>
        <v>2023</v>
      </c>
      <c r="AF29" t="str">
        <f>Table1[[#This Row],[Year]]&amp;" - Q"&amp;Table1[[#This Row],[Qtr]]</f>
        <v>2023 - Q4</v>
      </c>
      <c r="AG29" s="21">
        <f>Table1[[#This Row],[Qtr-Year]]</f>
        <v>45261</v>
      </c>
      <c r="AH29" t="str">
        <f t="shared" si="0"/>
        <v>2BHK</v>
      </c>
    </row>
    <row r="30" spans="1:34" x14ac:dyDescent="0.3">
      <c r="A30" s="1">
        <v>45261</v>
      </c>
      <c r="B30">
        <v>234007</v>
      </c>
      <c r="C30" t="s">
        <v>37</v>
      </c>
      <c r="D30">
        <v>116</v>
      </c>
      <c r="E30" t="s">
        <v>38</v>
      </c>
      <c r="F30">
        <v>36256</v>
      </c>
      <c r="G30" t="s">
        <v>28</v>
      </c>
      <c r="H30">
        <v>925</v>
      </c>
      <c r="I30">
        <v>1423</v>
      </c>
      <c r="J30">
        <v>9000</v>
      </c>
      <c r="K30">
        <v>13846</v>
      </c>
      <c r="L30">
        <v>12807</v>
      </c>
      <c r="M30">
        <v>8325</v>
      </c>
      <c r="N30">
        <v>9</v>
      </c>
      <c r="O30">
        <v>1440076</v>
      </c>
      <c r="P30">
        <v>936100</v>
      </c>
      <c r="Q30">
        <v>1012</v>
      </c>
      <c r="R30">
        <v>11.526300000000001</v>
      </c>
      <c r="S30">
        <v>11.526795</v>
      </c>
      <c r="T30">
        <v>1.2806999999999999</v>
      </c>
      <c r="U30">
        <v>1296.0684000000001</v>
      </c>
      <c r="V30">
        <v>2</v>
      </c>
      <c r="W30" t="s">
        <v>29</v>
      </c>
      <c r="X30">
        <v>1243</v>
      </c>
      <c r="Y30" t="s">
        <v>39</v>
      </c>
      <c r="Z30">
        <v>62</v>
      </c>
      <c r="AA30">
        <v>79.403400000000005</v>
      </c>
      <c r="AB30">
        <v>88226</v>
      </c>
      <c r="AC30">
        <f>MONTH(Table1[[#This Row],[Qtr-Year]])</f>
        <v>12</v>
      </c>
      <c r="AD30">
        <f>Table1[[#This Row],[Month Num]]/3</f>
        <v>4</v>
      </c>
      <c r="AE30">
        <f>YEAR(Table1[[#This Row],[Qtr-Year]])</f>
        <v>2023</v>
      </c>
      <c r="AF30" t="str">
        <f>Table1[[#This Row],[Year]]&amp;" - Q"&amp;Table1[[#This Row],[Qtr]]</f>
        <v>2023 - Q4</v>
      </c>
      <c r="AG30" s="21">
        <f>Table1[[#This Row],[Qtr-Year]]</f>
        <v>45261</v>
      </c>
      <c r="AH30" t="str">
        <f t="shared" si="0"/>
        <v>3BHK</v>
      </c>
    </row>
    <row r="31" spans="1:34" x14ac:dyDescent="0.3">
      <c r="A31" s="1">
        <v>45352</v>
      </c>
      <c r="B31">
        <v>234007</v>
      </c>
      <c r="C31" t="s">
        <v>37</v>
      </c>
      <c r="D31">
        <v>116</v>
      </c>
      <c r="E31" t="s">
        <v>38</v>
      </c>
      <c r="F31">
        <v>36256</v>
      </c>
      <c r="G31" t="s">
        <v>28</v>
      </c>
      <c r="H31">
        <v>925</v>
      </c>
      <c r="I31">
        <v>1423</v>
      </c>
      <c r="J31">
        <v>9000</v>
      </c>
      <c r="K31">
        <v>13846</v>
      </c>
      <c r="L31">
        <v>0</v>
      </c>
      <c r="M31">
        <v>0</v>
      </c>
      <c r="N31">
        <v>0</v>
      </c>
      <c r="O31">
        <v>1440076</v>
      </c>
      <c r="P31">
        <v>936100</v>
      </c>
      <c r="Q31">
        <v>1012</v>
      </c>
      <c r="R31">
        <v>0</v>
      </c>
      <c r="S31">
        <v>0</v>
      </c>
      <c r="T31">
        <v>1.2806999999999999</v>
      </c>
      <c r="U31">
        <v>1296.0684000000001</v>
      </c>
      <c r="V31">
        <v>2</v>
      </c>
      <c r="W31" t="s">
        <v>29</v>
      </c>
      <c r="X31">
        <v>1243</v>
      </c>
      <c r="Y31" t="s">
        <v>39</v>
      </c>
      <c r="Z31">
        <v>9</v>
      </c>
      <c r="AA31">
        <v>11.526300000000001</v>
      </c>
      <c r="AB31">
        <v>12807</v>
      </c>
      <c r="AC31">
        <f>MONTH(Table1[[#This Row],[Qtr-Year]])</f>
        <v>3</v>
      </c>
      <c r="AD31">
        <f>Table1[[#This Row],[Month Num]]/3</f>
        <v>1</v>
      </c>
      <c r="AE31">
        <f>YEAR(Table1[[#This Row],[Qtr-Year]])</f>
        <v>2024</v>
      </c>
      <c r="AF31" t="str">
        <f>Table1[[#This Row],[Year]]&amp;" - Q"&amp;Table1[[#This Row],[Qtr]]</f>
        <v>2024 - Q1</v>
      </c>
      <c r="AG31" s="21">
        <f>Table1[[#This Row],[Qtr-Year]]</f>
        <v>45352</v>
      </c>
      <c r="AH31" t="str">
        <f t="shared" si="0"/>
        <v>3BHK</v>
      </c>
    </row>
    <row r="32" spans="1:34" x14ac:dyDescent="0.3">
      <c r="A32" s="1">
        <v>45352</v>
      </c>
      <c r="B32">
        <v>234007</v>
      </c>
      <c r="C32" t="s">
        <v>37</v>
      </c>
      <c r="D32">
        <v>77</v>
      </c>
      <c r="E32" t="s">
        <v>40</v>
      </c>
      <c r="F32">
        <v>36256</v>
      </c>
      <c r="G32" t="s">
        <v>28</v>
      </c>
      <c r="H32">
        <v>705</v>
      </c>
      <c r="I32">
        <v>1085</v>
      </c>
      <c r="J32">
        <v>9000</v>
      </c>
      <c r="K32">
        <v>13846</v>
      </c>
      <c r="L32">
        <v>0</v>
      </c>
      <c r="M32">
        <v>0</v>
      </c>
      <c r="N32">
        <v>0</v>
      </c>
      <c r="O32">
        <v>1098020</v>
      </c>
      <c r="P32">
        <v>713460</v>
      </c>
      <c r="Q32">
        <v>1012</v>
      </c>
      <c r="R32">
        <v>0</v>
      </c>
      <c r="S32">
        <v>0</v>
      </c>
      <c r="T32">
        <v>0.97650000000000003</v>
      </c>
      <c r="U32">
        <v>988.21799999999996</v>
      </c>
      <c r="V32">
        <v>2</v>
      </c>
      <c r="W32" t="s">
        <v>29</v>
      </c>
      <c r="X32">
        <v>1243</v>
      </c>
      <c r="Y32" t="s">
        <v>39</v>
      </c>
      <c r="Z32">
        <v>0</v>
      </c>
      <c r="AA32">
        <v>0</v>
      </c>
      <c r="AB32">
        <v>0</v>
      </c>
      <c r="AC32">
        <f>MONTH(Table1[[#This Row],[Qtr-Year]])</f>
        <v>3</v>
      </c>
      <c r="AD32">
        <f>Table1[[#This Row],[Month Num]]/3</f>
        <v>1</v>
      </c>
      <c r="AE32">
        <f>YEAR(Table1[[#This Row],[Qtr-Year]])</f>
        <v>2024</v>
      </c>
      <c r="AF32" t="str">
        <f>Table1[[#This Row],[Year]]&amp;" - Q"&amp;Table1[[#This Row],[Qtr]]</f>
        <v>2024 - Q1</v>
      </c>
      <c r="AG32" s="21">
        <f>Table1[[#This Row],[Qtr-Year]]</f>
        <v>45352</v>
      </c>
      <c r="AH32" t="str">
        <f t="shared" si="0"/>
        <v>2BHK</v>
      </c>
    </row>
    <row r="33" spans="1:34" x14ac:dyDescent="0.3">
      <c r="A33" s="1">
        <v>45444</v>
      </c>
      <c r="B33">
        <v>234007</v>
      </c>
      <c r="C33" t="s">
        <v>37</v>
      </c>
      <c r="D33">
        <v>116</v>
      </c>
      <c r="E33" t="s">
        <v>38</v>
      </c>
      <c r="F33">
        <v>36256</v>
      </c>
      <c r="G33" t="s">
        <v>28</v>
      </c>
      <c r="H33">
        <v>925</v>
      </c>
      <c r="I33">
        <v>1423</v>
      </c>
      <c r="J33">
        <v>9000</v>
      </c>
      <c r="K33">
        <v>13846</v>
      </c>
      <c r="L33">
        <v>0</v>
      </c>
      <c r="M33">
        <v>0</v>
      </c>
      <c r="N33">
        <v>0</v>
      </c>
      <c r="O33">
        <v>1440076</v>
      </c>
      <c r="P33">
        <v>936100</v>
      </c>
      <c r="Q33">
        <v>1012</v>
      </c>
      <c r="R33">
        <v>0</v>
      </c>
      <c r="S33">
        <v>0</v>
      </c>
      <c r="T33">
        <v>1.2806999999999999</v>
      </c>
      <c r="U33">
        <v>1296.0684000000001</v>
      </c>
      <c r="V33">
        <v>2</v>
      </c>
      <c r="W33" t="s">
        <v>29</v>
      </c>
      <c r="X33">
        <v>1243</v>
      </c>
      <c r="Y33" t="s">
        <v>39</v>
      </c>
      <c r="Z33">
        <v>0</v>
      </c>
      <c r="AA33">
        <v>0</v>
      </c>
      <c r="AB33">
        <v>0</v>
      </c>
      <c r="AC33">
        <f>MONTH(Table1[[#This Row],[Qtr-Year]])</f>
        <v>6</v>
      </c>
      <c r="AD33">
        <f>Table1[[#This Row],[Month Num]]/3</f>
        <v>2</v>
      </c>
      <c r="AE33">
        <f>YEAR(Table1[[#This Row],[Qtr-Year]])</f>
        <v>2024</v>
      </c>
      <c r="AF33" t="str">
        <f>Table1[[#This Row],[Year]]&amp;" - Q"&amp;Table1[[#This Row],[Qtr]]</f>
        <v>2024 - Q2</v>
      </c>
      <c r="AG33" s="21">
        <f>Table1[[#This Row],[Qtr-Year]]</f>
        <v>45444</v>
      </c>
      <c r="AH33" t="str">
        <f t="shared" si="0"/>
        <v>3BHK</v>
      </c>
    </row>
    <row r="34" spans="1:34" x14ac:dyDescent="0.3">
      <c r="A34" s="1">
        <v>45444</v>
      </c>
      <c r="B34">
        <v>234007</v>
      </c>
      <c r="C34" t="s">
        <v>37</v>
      </c>
      <c r="D34">
        <v>77</v>
      </c>
      <c r="E34" t="s">
        <v>40</v>
      </c>
      <c r="F34">
        <v>36256</v>
      </c>
      <c r="G34" t="s">
        <v>28</v>
      </c>
      <c r="H34">
        <v>705</v>
      </c>
      <c r="I34">
        <v>1085</v>
      </c>
      <c r="J34">
        <v>9000</v>
      </c>
      <c r="K34">
        <v>13846</v>
      </c>
      <c r="L34">
        <v>0</v>
      </c>
      <c r="M34">
        <v>0</v>
      </c>
      <c r="N34">
        <v>0</v>
      </c>
      <c r="O34">
        <v>1098020</v>
      </c>
      <c r="P34">
        <v>713460</v>
      </c>
      <c r="Q34">
        <v>1012</v>
      </c>
      <c r="R34">
        <v>0</v>
      </c>
      <c r="S34">
        <v>0</v>
      </c>
      <c r="T34">
        <v>0.97650000000000003</v>
      </c>
      <c r="U34">
        <v>988.21799999999996</v>
      </c>
      <c r="V34">
        <v>2</v>
      </c>
      <c r="W34" t="s">
        <v>29</v>
      </c>
      <c r="X34">
        <v>1243</v>
      </c>
      <c r="Y34" t="s">
        <v>39</v>
      </c>
      <c r="Z34">
        <v>0</v>
      </c>
      <c r="AA34">
        <v>0</v>
      </c>
      <c r="AB34">
        <v>0</v>
      </c>
      <c r="AC34">
        <f>MONTH(Table1[[#This Row],[Qtr-Year]])</f>
        <v>6</v>
      </c>
      <c r="AD34">
        <f>Table1[[#This Row],[Month Num]]/3</f>
        <v>2</v>
      </c>
      <c r="AE34">
        <f>YEAR(Table1[[#This Row],[Qtr-Year]])</f>
        <v>2024</v>
      </c>
      <c r="AF34" t="str">
        <f>Table1[[#This Row],[Year]]&amp;" - Q"&amp;Table1[[#This Row],[Qtr]]</f>
        <v>2024 - Q2</v>
      </c>
      <c r="AG34" s="21">
        <f>Table1[[#This Row],[Qtr-Year]]</f>
        <v>45444</v>
      </c>
      <c r="AH34" t="str">
        <f t="shared" si="0"/>
        <v>2BHK</v>
      </c>
    </row>
    <row r="35" spans="1:34" x14ac:dyDescent="0.3">
      <c r="A35" s="1">
        <v>45170</v>
      </c>
      <c r="B35">
        <v>234007</v>
      </c>
      <c r="C35" t="s">
        <v>37</v>
      </c>
      <c r="D35">
        <v>116</v>
      </c>
      <c r="E35" t="s">
        <v>38</v>
      </c>
      <c r="F35">
        <v>36256</v>
      </c>
      <c r="G35" t="s">
        <v>28</v>
      </c>
      <c r="H35">
        <v>925</v>
      </c>
      <c r="I35">
        <v>1423</v>
      </c>
      <c r="J35">
        <v>9000</v>
      </c>
      <c r="K35">
        <v>13846</v>
      </c>
      <c r="L35">
        <v>101033</v>
      </c>
      <c r="M35">
        <v>65675</v>
      </c>
      <c r="N35">
        <v>71</v>
      </c>
      <c r="O35">
        <v>1440076</v>
      </c>
      <c r="P35">
        <v>936100</v>
      </c>
      <c r="Q35">
        <v>1012</v>
      </c>
      <c r="R35">
        <v>90.929699999999997</v>
      </c>
      <c r="S35">
        <v>90.933605</v>
      </c>
      <c r="T35">
        <v>1.2806999999999999</v>
      </c>
      <c r="U35">
        <v>1296.0684000000001</v>
      </c>
      <c r="V35">
        <v>2</v>
      </c>
      <c r="W35" t="s">
        <v>29</v>
      </c>
      <c r="X35">
        <v>1243</v>
      </c>
      <c r="Y35" t="s">
        <v>39</v>
      </c>
      <c r="Z35">
        <v>41</v>
      </c>
      <c r="AA35">
        <v>52.508699999999997</v>
      </c>
      <c r="AB35">
        <v>58343</v>
      </c>
      <c r="AC35">
        <f>MONTH(Table1[[#This Row],[Qtr-Year]])</f>
        <v>9</v>
      </c>
      <c r="AD35">
        <f>Table1[[#This Row],[Month Num]]/3</f>
        <v>3</v>
      </c>
      <c r="AE35">
        <f>YEAR(Table1[[#This Row],[Qtr-Year]])</f>
        <v>2023</v>
      </c>
      <c r="AF35" t="str">
        <f>Table1[[#This Row],[Year]]&amp;" - Q"&amp;Table1[[#This Row],[Qtr]]</f>
        <v>2023 - Q3</v>
      </c>
      <c r="AG35" s="21">
        <f>Table1[[#This Row],[Qtr-Year]]</f>
        <v>45170</v>
      </c>
      <c r="AH35" t="str">
        <f t="shared" si="0"/>
        <v>3BHK</v>
      </c>
    </row>
    <row r="36" spans="1:34" x14ac:dyDescent="0.3">
      <c r="A36" s="1">
        <v>45170</v>
      </c>
      <c r="B36">
        <v>234007</v>
      </c>
      <c r="C36" t="s">
        <v>37</v>
      </c>
      <c r="D36">
        <v>77</v>
      </c>
      <c r="E36" t="s">
        <v>40</v>
      </c>
      <c r="F36">
        <v>36256</v>
      </c>
      <c r="G36" t="s">
        <v>28</v>
      </c>
      <c r="H36">
        <v>705</v>
      </c>
      <c r="I36">
        <v>1085</v>
      </c>
      <c r="J36">
        <v>9000</v>
      </c>
      <c r="K36">
        <v>13846</v>
      </c>
      <c r="L36">
        <v>1085</v>
      </c>
      <c r="M36">
        <v>705</v>
      </c>
      <c r="N36">
        <v>1</v>
      </c>
      <c r="O36">
        <v>1098020</v>
      </c>
      <c r="P36">
        <v>713460</v>
      </c>
      <c r="Q36">
        <v>1012</v>
      </c>
      <c r="R36">
        <v>0.97650000000000003</v>
      </c>
      <c r="S36">
        <v>0.97614299999999998</v>
      </c>
      <c r="T36">
        <v>0.97650000000000003</v>
      </c>
      <c r="U36">
        <v>988.21799999999996</v>
      </c>
      <c r="V36">
        <v>2</v>
      </c>
      <c r="W36" t="s">
        <v>29</v>
      </c>
      <c r="X36">
        <v>1243</v>
      </c>
      <c r="Y36" t="s">
        <v>39</v>
      </c>
      <c r="Z36">
        <v>11</v>
      </c>
      <c r="AA36">
        <v>10.7415</v>
      </c>
      <c r="AB36">
        <v>11935</v>
      </c>
      <c r="AC36">
        <f>MONTH(Table1[[#This Row],[Qtr-Year]])</f>
        <v>9</v>
      </c>
      <c r="AD36">
        <f>Table1[[#This Row],[Month Num]]/3</f>
        <v>3</v>
      </c>
      <c r="AE36">
        <f>YEAR(Table1[[#This Row],[Qtr-Year]])</f>
        <v>2023</v>
      </c>
      <c r="AF36" t="str">
        <f>Table1[[#This Row],[Year]]&amp;" - Q"&amp;Table1[[#This Row],[Qtr]]</f>
        <v>2023 - Q3</v>
      </c>
      <c r="AG36" s="21">
        <f>Table1[[#This Row],[Qtr-Year]]</f>
        <v>45170</v>
      </c>
      <c r="AH36" t="str">
        <f t="shared" si="0"/>
        <v>2BHK</v>
      </c>
    </row>
    <row r="37" spans="1:34" x14ac:dyDescent="0.3">
      <c r="A37" s="1">
        <v>45536</v>
      </c>
      <c r="B37">
        <v>238143</v>
      </c>
      <c r="C37" t="s">
        <v>41</v>
      </c>
      <c r="D37">
        <v>3</v>
      </c>
      <c r="E37" t="s">
        <v>42</v>
      </c>
      <c r="F37">
        <v>1300</v>
      </c>
      <c r="G37" t="s">
        <v>43</v>
      </c>
      <c r="H37">
        <v>402</v>
      </c>
      <c r="I37">
        <v>659</v>
      </c>
      <c r="J37">
        <v>6928</v>
      </c>
      <c r="K37">
        <v>11358</v>
      </c>
      <c r="L37">
        <v>5272</v>
      </c>
      <c r="M37">
        <v>3216</v>
      </c>
      <c r="N37">
        <v>8</v>
      </c>
      <c r="O37">
        <v>110053</v>
      </c>
      <c r="P37">
        <v>67134</v>
      </c>
      <c r="Q37">
        <v>167</v>
      </c>
      <c r="R37">
        <v>3.6524416</v>
      </c>
      <c r="S37">
        <v>3.6527327999999999</v>
      </c>
      <c r="T37">
        <v>0.45655519999999999</v>
      </c>
      <c r="U37">
        <v>76.244718399999996</v>
      </c>
      <c r="V37">
        <v>1</v>
      </c>
      <c r="W37" t="s">
        <v>44</v>
      </c>
      <c r="X37">
        <v>309</v>
      </c>
      <c r="Y37" t="s">
        <v>45</v>
      </c>
      <c r="Z37">
        <v>7</v>
      </c>
      <c r="AA37">
        <v>3.1958864</v>
      </c>
      <c r="AB37">
        <v>4613</v>
      </c>
      <c r="AC37">
        <f>MONTH(Table1[[#This Row],[Qtr-Year]])</f>
        <v>9</v>
      </c>
      <c r="AD37">
        <f>Table1[[#This Row],[Month Num]]/3</f>
        <v>3</v>
      </c>
      <c r="AE37">
        <f>YEAR(Table1[[#This Row],[Qtr-Year]])</f>
        <v>2024</v>
      </c>
      <c r="AF37" t="str">
        <f>Table1[[#This Row],[Year]]&amp;" - Q"&amp;Table1[[#This Row],[Qtr]]</f>
        <v>2024 - Q3</v>
      </c>
      <c r="AG37" s="21">
        <f>Table1[[#This Row],[Qtr-Year]]</f>
        <v>45536</v>
      </c>
      <c r="AH37" t="str">
        <f t="shared" si="0"/>
        <v>1BHK</v>
      </c>
    </row>
    <row r="38" spans="1:34" x14ac:dyDescent="0.3">
      <c r="A38" s="1">
        <v>45078</v>
      </c>
      <c r="B38">
        <v>238143</v>
      </c>
      <c r="C38" t="s">
        <v>41</v>
      </c>
      <c r="D38">
        <v>3</v>
      </c>
      <c r="E38" t="s">
        <v>42</v>
      </c>
      <c r="F38">
        <v>1300</v>
      </c>
      <c r="G38" t="s">
        <v>43</v>
      </c>
      <c r="H38">
        <v>413</v>
      </c>
      <c r="I38">
        <v>678</v>
      </c>
      <c r="J38">
        <v>7647</v>
      </c>
      <c r="K38">
        <v>12536</v>
      </c>
      <c r="L38">
        <v>104412</v>
      </c>
      <c r="M38">
        <v>63602</v>
      </c>
      <c r="N38">
        <v>154</v>
      </c>
      <c r="O38">
        <v>116616</v>
      </c>
      <c r="P38">
        <v>71036</v>
      </c>
      <c r="Q38">
        <v>172</v>
      </c>
      <c r="R38">
        <v>79.843856400000007</v>
      </c>
      <c r="S38">
        <v>79.731467199999997</v>
      </c>
      <c r="T38">
        <v>0.5184666</v>
      </c>
      <c r="U38">
        <v>89.1762552</v>
      </c>
      <c r="V38">
        <v>1</v>
      </c>
      <c r="W38" t="s">
        <v>44</v>
      </c>
      <c r="X38">
        <v>309</v>
      </c>
      <c r="Y38" t="s">
        <v>45</v>
      </c>
      <c r="Z38">
        <v>0</v>
      </c>
      <c r="AA38">
        <v>0</v>
      </c>
      <c r="AB38">
        <v>0</v>
      </c>
      <c r="AC38">
        <f>MONTH(Table1[[#This Row],[Qtr-Year]])</f>
        <v>6</v>
      </c>
      <c r="AD38">
        <f>Table1[[#This Row],[Month Num]]/3</f>
        <v>2</v>
      </c>
      <c r="AE38">
        <f>YEAR(Table1[[#This Row],[Qtr-Year]])</f>
        <v>2023</v>
      </c>
      <c r="AF38" t="str">
        <f>Table1[[#This Row],[Year]]&amp;" - Q"&amp;Table1[[#This Row],[Qtr]]</f>
        <v>2023 - Q2</v>
      </c>
      <c r="AG38" s="21">
        <f>Table1[[#This Row],[Qtr-Year]]</f>
        <v>45078</v>
      </c>
      <c r="AH38" t="str">
        <f t="shared" si="0"/>
        <v>1BHK</v>
      </c>
    </row>
    <row r="39" spans="1:34" x14ac:dyDescent="0.3">
      <c r="A39" s="1">
        <v>45078</v>
      </c>
      <c r="B39">
        <v>238143</v>
      </c>
      <c r="C39" t="s">
        <v>41</v>
      </c>
      <c r="D39">
        <v>4</v>
      </c>
      <c r="E39" t="s">
        <v>46</v>
      </c>
      <c r="F39">
        <v>1300</v>
      </c>
      <c r="G39" t="s">
        <v>43</v>
      </c>
      <c r="H39">
        <v>619</v>
      </c>
      <c r="I39">
        <v>1015</v>
      </c>
      <c r="J39">
        <v>7647</v>
      </c>
      <c r="K39">
        <v>12536</v>
      </c>
      <c r="L39">
        <v>286230</v>
      </c>
      <c r="M39">
        <v>174558</v>
      </c>
      <c r="N39">
        <v>282</v>
      </c>
      <c r="O39">
        <v>336980</v>
      </c>
      <c r="P39">
        <v>205508</v>
      </c>
      <c r="Q39">
        <v>332</v>
      </c>
      <c r="R39">
        <v>218.88008099999999</v>
      </c>
      <c r="S39">
        <v>218.82590880000001</v>
      </c>
      <c r="T39">
        <v>0.77617049999999999</v>
      </c>
      <c r="U39">
        <v>257.68860599999999</v>
      </c>
      <c r="V39">
        <v>1</v>
      </c>
      <c r="W39" t="s">
        <v>44</v>
      </c>
      <c r="X39">
        <v>309</v>
      </c>
      <c r="Y39" t="s">
        <v>45</v>
      </c>
      <c r="Z39">
        <v>30</v>
      </c>
      <c r="AA39">
        <v>23.285115000000001</v>
      </c>
      <c r="AB39">
        <v>30450</v>
      </c>
      <c r="AC39">
        <f>MONTH(Table1[[#This Row],[Qtr-Year]])</f>
        <v>6</v>
      </c>
      <c r="AD39">
        <f>Table1[[#This Row],[Month Num]]/3</f>
        <v>2</v>
      </c>
      <c r="AE39">
        <f>YEAR(Table1[[#This Row],[Qtr-Year]])</f>
        <v>2023</v>
      </c>
      <c r="AF39" t="str">
        <f>Table1[[#This Row],[Year]]&amp;" - Q"&amp;Table1[[#This Row],[Qtr]]</f>
        <v>2023 - Q2</v>
      </c>
      <c r="AG39" s="21">
        <f>Table1[[#This Row],[Qtr-Year]]</f>
        <v>45078</v>
      </c>
      <c r="AH39" t="str">
        <f t="shared" si="0"/>
        <v>2BHK</v>
      </c>
    </row>
    <row r="40" spans="1:34" x14ac:dyDescent="0.3">
      <c r="A40" s="1">
        <v>45809</v>
      </c>
      <c r="B40">
        <v>238143</v>
      </c>
      <c r="C40" t="s">
        <v>41</v>
      </c>
      <c r="D40">
        <v>4</v>
      </c>
      <c r="E40" t="s">
        <v>46</v>
      </c>
      <c r="F40">
        <v>1300</v>
      </c>
      <c r="G40" t="s">
        <v>43</v>
      </c>
      <c r="H40">
        <v>642</v>
      </c>
      <c r="I40">
        <v>1052</v>
      </c>
      <c r="J40">
        <v>7625</v>
      </c>
      <c r="K40">
        <v>12500</v>
      </c>
      <c r="L40">
        <v>47340</v>
      </c>
      <c r="M40">
        <v>28890</v>
      </c>
      <c r="N40">
        <v>45</v>
      </c>
      <c r="O40">
        <v>347160</v>
      </c>
      <c r="P40">
        <v>211860</v>
      </c>
      <c r="Q40">
        <v>330</v>
      </c>
      <c r="R40">
        <v>36.09675</v>
      </c>
      <c r="S40">
        <v>36.112499999999997</v>
      </c>
      <c r="T40">
        <v>0.80215000000000003</v>
      </c>
      <c r="U40">
        <v>264.70949999999999</v>
      </c>
      <c r="V40">
        <v>1</v>
      </c>
      <c r="W40" t="s">
        <v>44</v>
      </c>
      <c r="X40">
        <v>309</v>
      </c>
      <c r="Y40" t="s">
        <v>45</v>
      </c>
      <c r="Z40">
        <v>15</v>
      </c>
      <c r="AA40">
        <v>12.032249999999999</v>
      </c>
      <c r="AB40">
        <v>15780</v>
      </c>
      <c r="AC40">
        <f>MONTH(Table1[[#This Row],[Qtr-Year]])</f>
        <v>6</v>
      </c>
      <c r="AD40">
        <f>Table1[[#This Row],[Month Num]]/3</f>
        <v>2</v>
      </c>
      <c r="AE40">
        <f>YEAR(Table1[[#This Row],[Qtr-Year]])</f>
        <v>2025</v>
      </c>
      <c r="AF40" t="str">
        <f>Table1[[#This Row],[Year]]&amp;" - Q"&amp;Table1[[#This Row],[Qtr]]</f>
        <v>2025 - Q2</v>
      </c>
      <c r="AG40" s="21">
        <f>Table1[[#This Row],[Qtr-Year]]</f>
        <v>45809</v>
      </c>
      <c r="AH40" t="str">
        <f t="shared" si="0"/>
        <v>2BHK</v>
      </c>
    </row>
    <row r="41" spans="1:34" x14ac:dyDescent="0.3">
      <c r="A41" s="1">
        <v>45352</v>
      </c>
      <c r="B41">
        <v>238143</v>
      </c>
      <c r="C41" t="s">
        <v>41</v>
      </c>
      <c r="D41">
        <v>4</v>
      </c>
      <c r="E41" t="s">
        <v>46</v>
      </c>
      <c r="F41">
        <v>1300</v>
      </c>
      <c r="G41" t="s">
        <v>43</v>
      </c>
      <c r="H41">
        <v>619</v>
      </c>
      <c r="I41">
        <v>1015</v>
      </c>
      <c r="J41">
        <v>7625</v>
      </c>
      <c r="K41">
        <v>12500</v>
      </c>
      <c r="L41">
        <v>208075</v>
      </c>
      <c r="M41">
        <v>126895</v>
      </c>
      <c r="N41">
        <v>205</v>
      </c>
      <c r="O41">
        <v>334950</v>
      </c>
      <c r="P41">
        <v>204270</v>
      </c>
      <c r="Q41">
        <v>330</v>
      </c>
      <c r="R41">
        <v>158.65718749999999</v>
      </c>
      <c r="S41">
        <v>158.61875000000001</v>
      </c>
      <c r="T41">
        <v>0.77393749999999994</v>
      </c>
      <c r="U41">
        <v>255.39937499999999</v>
      </c>
      <c r="V41">
        <v>1</v>
      </c>
      <c r="W41" t="s">
        <v>44</v>
      </c>
      <c r="X41">
        <v>309</v>
      </c>
      <c r="Y41" t="s">
        <v>45</v>
      </c>
      <c r="Z41">
        <v>40</v>
      </c>
      <c r="AA41">
        <v>30.9575</v>
      </c>
      <c r="AB41">
        <v>40600</v>
      </c>
      <c r="AC41">
        <f>MONTH(Table1[[#This Row],[Qtr-Year]])</f>
        <v>3</v>
      </c>
      <c r="AD41">
        <f>Table1[[#This Row],[Month Num]]/3</f>
        <v>1</v>
      </c>
      <c r="AE41">
        <f>YEAR(Table1[[#This Row],[Qtr-Year]])</f>
        <v>2024</v>
      </c>
      <c r="AF41" t="str">
        <f>Table1[[#This Row],[Year]]&amp;" - Q"&amp;Table1[[#This Row],[Qtr]]</f>
        <v>2024 - Q1</v>
      </c>
      <c r="AG41" s="21">
        <f>Table1[[#This Row],[Qtr-Year]]</f>
        <v>45352</v>
      </c>
      <c r="AH41" t="str">
        <f t="shared" si="0"/>
        <v>2BHK</v>
      </c>
    </row>
    <row r="42" spans="1:34" x14ac:dyDescent="0.3">
      <c r="A42" s="1">
        <v>45352</v>
      </c>
      <c r="B42">
        <v>238143</v>
      </c>
      <c r="C42" t="s">
        <v>41</v>
      </c>
      <c r="D42">
        <v>3</v>
      </c>
      <c r="E42" t="s">
        <v>42</v>
      </c>
      <c r="F42">
        <v>1300</v>
      </c>
      <c r="G42" t="s">
        <v>43</v>
      </c>
      <c r="H42">
        <v>409</v>
      </c>
      <c r="I42">
        <v>670</v>
      </c>
      <c r="J42">
        <v>7625</v>
      </c>
      <c r="K42">
        <v>12500</v>
      </c>
      <c r="L42">
        <v>10050</v>
      </c>
      <c r="M42">
        <v>6135</v>
      </c>
      <c r="N42">
        <v>15</v>
      </c>
      <c r="O42">
        <v>111890</v>
      </c>
      <c r="P42">
        <v>68303</v>
      </c>
      <c r="Q42">
        <v>167</v>
      </c>
      <c r="R42">
        <v>7.663125</v>
      </c>
      <c r="S42">
        <v>7.6687500000000002</v>
      </c>
      <c r="T42">
        <v>0.51087499999999997</v>
      </c>
      <c r="U42">
        <v>85.316125</v>
      </c>
      <c r="V42">
        <v>1</v>
      </c>
      <c r="W42" t="s">
        <v>44</v>
      </c>
      <c r="X42">
        <v>309</v>
      </c>
      <c r="Y42" t="s">
        <v>45</v>
      </c>
      <c r="Z42">
        <v>76</v>
      </c>
      <c r="AA42">
        <v>38.826500000000003</v>
      </c>
      <c r="AB42">
        <v>50920</v>
      </c>
      <c r="AC42">
        <f>MONTH(Table1[[#This Row],[Qtr-Year]])</f>
        <v>3</v>
      </c>
      <c r="AD42">
        <f>Table1[[#This Row],[Month Num]]/3</f>
        <v>1</v>
      </c>
      <c r="AE42">
        <f>YEAR(Table1[[#This Row],[Qtr-Year]])</f>
        <v>2024</v>
      </c>
      <c r="AF42" t="str">
        <f>Table1[[#This Row],[Year]]&amp;" - Q"&amp;Table1[[#This Row],[Qtr]]</f>
        <v>2024 - Q1</v>
      </c>
      <c r="AG42" s="21">
        <f>Table1[[#This Row],[Qtr-Year]]</f>
        <v>45352</v>
      </c>
      <c r="AH42" t="str">
        <f t="shared" si="0"/>
        <v>1BHK</v>
      </c>
    </row>
    <row r="43" spans="1:34" x14ac:dyDescent="0.3">
      <c r="A43" s="1">
        <v>45809</v>
      </c>
      <c r="B43">
        <v>238143</v>
      </c>
      <c r="C43" t="s">
        <v>41</v>
      </c>
      <c r="D43">
        <v>3</v>
      </c>
      <c r="E43" t="s">
        <v>42</v>
      </c>
      <c r="F43">
        <v>1300</v>
      </c>
      <c r="G43" t="s">
        <v>43</v>
      </c>
      <c r="H43">
        <v>414</v>
      </c>
      <c r="I43">
        <v>679</v>
      </c>
      <c r="J43">
        <v>7625</v>
      </c>
      <c r="K43">
        <v>12500</v>
      </c>
      <c r="L43">
        <v>0</v>
      </c>
      <c r="M43">
        <v>0</v>
      </c>
      <c r="N43">
        <v>0</v>
      </c>
      <c r="O43">
        <v>111356</v>
      </c>
      <c r="P43">
        <v>67896</v>
      </c>
      <c r="Q43">
        <v>164</v>
      </c>
      <c r="R43">
        <v>0</v>
      </c>
      <c r="S43">
        <v>0</v>
      </c>
      <c r="T43">
        <v>0.51773749999999996</v>
      </c>
      <c r="U43">
        <v>84.908950000000004</v>
      </c>
      <c r="V43">
        <v>1</v>
      </c>
      <c r="W43" t="s">
        <v>44</v>
      </c>
      <c r="X43">
        <v>309</v>
      </c>
      <c r="Y43" t="s">
        <v>45</v>
      </c>
      <c r="Z43">
        <v>0</v>
      </c>
      <c r="AA43">
        <v>0</v>
      </c>
      <c r="AB43">
        <v>0</v>
      </c>
      <c r="AC43">
        <f>MONTH(Table1[[#This Row],[Qtr-Year]])</f>
        <v>6</v>
      </c>
      <c r="AD43">
        <f>Table1[[#This Row],[Month Num]]/3</f>
        <v>2</v>
      </c>
      <c r="AE43">
        <f>YEAR(Table1[[#This Row],[Qtr-Year]])</f>
        <v>2025</v>
      </c>
      <c r="AF43" t="str">
        <f>Table1[[#This Row],[Year]]&amp;" - Q"&amp;Table1[[#This Row],[Qtr]]</f>
        <v>2025 - Q2</v>
      </c>
      <c r="AG43" s="21">
        <f>Table1[[#This Row],[Qtr-Year]]</f>
        <v>45809</v>
      </c>
      <c r="AH43" t="str">
        <f t="shared" si="0"/>
        <v>1BHK</v>
      </c>
    </row>
    <row r="44" spans="1:34" x14ac:dyDescent="0.3">
      <c r="A44" s="1">
        <v>45627</v>
      </c>
      <c r="B44">
        <v>238143</v>
      </c>
      <c r="C44" t="s">
        <v>41</v>
      </c>
      <c r="D44">
        <v>3</v>
      </c>
      <c r="E44" t="s">
        <v>42</v>
      </c>
      <c r="F44">
        <v>1300</v>
      </c>
      <c r="G44" t="s">
        <v>43</v>
      </c>
      <c r="H44">
        <v>402</v>
      </c>
      <c r="I44">
        <v>659</v>
      </c>
      <c r="J44">
        <v>8723</v>
      </c>
      <c r="K44">
        <v>14300</v>
      </c>
      <c r="L44">
        <v>1977</v>
      </c>
      <c r="M44">
        <v>1206</v>
      </c>
      <c r="N44">
        <v>3</v>
      </c>
      <c r="O44">
        <v>110053</v>
      </c>
      <c r="P44">
        <v>67134</v>
      </c>
      <c r="Q44">
        <v>167</v>
      </c>
      <c r="R44">
        <v>1.7245371</v>
      </c>
      <c r="S44">
        <v>1.72458</v>
      </c>
      <c r="T44">
        <v>0.57484570000000001</v>
      </c>
      <c r="U44">
        <v>95.999231899999998</v>
      </c>
      <c r="V44">
        <v>1</v>
      </c>
      <c r="W44" t="s">
        <v>44</v>
      </c>
      <c r="X44">
        <v>309</v>
      </c>
      <c r="Y44" t="s">
        <v>45</v>
      </c>
      <c r="Z44">
        <v>5</v>
      </c>
      <c r="AA44">
        <v>2.8742285000000001</v>
      </c>
      <c r="AB44">
        <v>3295</v>
      </c>
      <c r="AC44">
        <f>MONTH(Table1[[#This Row],[Qtr-Year]])</f>
        <v>12</v>
      </c>
      <c r="AD44">
        <f>Table1[[#This Row],[Month Num]]/3</f>
        <v>4</v>
      </c>
      <c r="AE44">
        <f>YEAR(Table1[[#This Row],[Qtr-Year]])</f>
        <v>2024</v>
      </c>
      <c r="AF44" t="str">
        <f>Table1[[#This Row],[Year]]&amp;" - Q"&amp;Table1[[#This Row],[Qtr]]</f>
        <v>2024 - Q4</v>
      </c>
      <c r="AG44" s="21">
        <f>Table1[[#This Row],[Qtr-Year]]</f>
        <v>45627</v>
      </c>
      <c r="AH44" t="str">
        <f t="shared" si="0"/>
        <v>1BHK</v>
      </c>
    </row>
    <row r="45" spans="1:34" x14ac:dyDescent="0.3">
      <c r="A45" s="1">
        <v>45627</v>
      </c>
      <c r="B45">
        <v>238143</v>
      </c>
      <c r="C45" t="s">
        <v>41</v>
      </c>
      <c r="D45">
        <v>4</v>
      </c>
      <c r="E45" t="s">
        <v>46</v>
      </c>
      <c r="F45">
        <v>1300</v>
      </c>
      <c r="G45" t="s">
        <v>43</v>
      </c>
      <c r="H45">
        <v>642</v>
      </c>
      <c r="I45">
        <v>1052</v>
      </c>
      <c r="J45">
        <v>8723</v>
      </c>
      <c r="K45">
        <v>14300</v>
      </c>
      <c r="L45">
        <v>66276</v>
      </c>
      <c r="M45">
        <v>40446</v>
      </c>
      <c r="N45">
        <v>63</v>
      </c>
      <c r="O45">
        <v>347160</v>
      </c>
      <c r="P45">
        <v>211860</v>
      </c>
      <c r="Q45">
        <v>330</v>
      </c>
      <c r="R45">
        <v>57.812554800000001</v>
      </c>
      <c r="S45">
        <v>57.837780000000002</v>
      </c>
      <c r="T45">
        <v>0.91765960000000002</v>
      </c>
      <c r="U45">
        <v>302.82766800000002</v>
      </c>
      <c r="V45">
        <v>1</v>
      </c>
      <c r="W45" t="s">
        <v>44</v>
      </c>
      <c r="X45">
        <v>309</v>
      </c>
      <c r="Y45" t="s">
        <v>45</v>
      </c>
      <c r="Z45">
        <v>53</v>
      </c>
      <c r="AA45">
        <v>48.635958799999997</v>
      </c>
      <c r="AB45">
        <v>55756</v>
      </c>
      <c r="AC45">
        <f>MONTH(Table1[[#This Row],[Qtr-Year]])</f>
        <v>12</v>
      </c>
      <c r="AD45">
        <f>Table1[[#This Row],[Month Num]]/3</f>
        <v>4</v>
      </c>
      <c r="AE45">
        <f>YEAR(Table1[[#This Row],[Qtr-Year]])</f>
        <v>2024</v>
      </c>
      <c r="AF45" t="str">
        <f>Table1[[#This Row],[Year]]&amp;" - Q"&amp;Table1[[#This Row],[Qtr]]</f>
        <v>2024 - Q4</v>
      </c>
      <c r="AG45" s="21">
        <f>Table1[[#This Row],[Qtr-Year]]</f>
        <v>45627</v>
      </c>
      <c r="AH45" t="str">
        <f t="shared" si="0"/>
        <v>2BHK</v>
      </c>
    </row>
    <row r="46" spans="1:34" x14ac:dyDescent="0.3">
      <c r="A46" s="1">
        <v>45170</v>
      </c>
      <c r="B46">
        <v>238143</v>
      </c>
      <c r="C46" t="s">
        <v>41</v>
      </c>
      <c r="D46">
        <v>3</v>
      </c>
      <c r="E46" t="s">
        <v>42</v>
      </c>
      <c r="F46">
        <v>1300</v>
      </c>
      <c r="G46" t="s">
        <v>43</v>
      </c>
      <c r="H46">
        <v>413</v>
      </c>
      <c r="I46">
        <v>678</v>
      </c>
      <c r="J46">
        <v>7462</v>
      </c>
      <c r="K46">
        <v>12233</v>
      </c>
      <c r="L46">
        <v>79326</v>
      </c>
      <c r="M46">
        <v>48321</v>
      </c>
      <c r="N46">
        <v>117</v>
      </c>
      <c r="O46">
        <v>113226</v>
      </c>
      <c r="P46">
        <v>68971</v>
      </c>
      <c r="Q46">
        <v>167</v>
      </c>
      <c r="R46">
        <v>59.193061200000002</v>
      </c>
      <c r="S46">
        <v>59.1110793</v>
      </c>
      <c r="T46">
        <v>0.50592360000000003</v>
      </c>
      <c r="U46">
        <v>84.489241199999995</v>
      </c>
      <c r="V46">
        <v>1</v>
      </c>
      <c r="W46" t="s">
        <v>44</v>
      </c>
      <c r="X46">
        <v>309</v>
      </c>
      <c r="Y46" t="s">
        <v>45</v>
      </c>
      <c r="Z46">
        <v>32</v>
      </c>
      <c r="AA46">
        <v>16.189555200000001</v>
      </c>
      <c r="AB46">
        <v>21696</v>
      </c>
      <c r="AC46">
        <f>MONTH(Table1[[#This Row],[Qtr-Year]])</f>
        <v>9</v>
      </c>
      <c r="AD46">
        <f>Table1[[#This Row],[Month Num]]/3</f>
        <v>3</v>
      </c>
      <c r="AE46">
        <f>YEAR(Table1[[#This Row],[Qtr-Year]])</f>
        <v>2023</v>
      </c>
      <c r="AF46" t="str">
        <f>Table1[[#This Row],[Year]]&amp;" - Q"&amp;Table1[[#This Row],[Qtr]]</f>
        <v>2023 - Q3</v>
      </c>
      <c r="AG46" s="21">
        <f>Table1[[#This Row],[Qtr-Year]]</f>
        <v>45170</v>
      </c>
      <c r="AH46" t="str">
        <f t="shared" si="0"/>
        <v>1BHK</v>
      </c>
    </row>
    <row r="47" spans="1:34" x14ac:dyDescent="0.3">
      <c r="A47" s="1">
        <v>45170</v>
      </c>
      <c r="B47">
        <v>238143</v>
      </c>
      <c r="C47" t="s">
        <v>41</v>
      </c>
      <c r="D47">
        <v>4</v>
      </c>
      <c r="E47" t="s">
        <v>46</v>
      </c>
      <c r="F47">
        <v>1300</v>
      </c>
      <c r="G47" t="s">
        <v>43</v>
      </c>
      <c r="H47">
        <v>619</v>
      </c>
      <c r="I47">
        <v>1015</v>
      </c>
      <c r="J47">
        <v>7462</v>
      </c>
      <c r="K47">
        <v>12233</v>
      </c>
      <c r="L47">
        <v>267960</v>
      </c>
      <c r="M47">
        <v>163416</v>
      </c>
      <c r="N47">
        <v>264</v>
      </c>
      <c r="O47">
        <v>349160</v>
      </c>
      <c r="P47">
        <v>212936</v>
      </c>
      <c r="Q47">
        <v>344</v>
      </c>
      <c r="R47">
        <v>199.951752</v>
      </c>
      <c r="S47">
        <v>199.90679280000001</v>
      </c>
      <c r="T47">
        <v>0.75739299999999998</v>
      </c>
      <c r="U47">
        <v>260.54319199999998</v>
      </c>
      <c r="V47">
        <v>1</v>
      </c>
      <c r="W47" t="s">
        <v>44</v>
      </c>
      <c r="X47">
        <v>309</v>
      </c>
      <c r="Y47" t="s">
        <v>45</v>
      </c>
      <c r="Z47">
        <v>30</v>
      </c>
      <c r="AA47">
        <v>22.721789999999999</v>
      </c>
      <c r="AB47">
        <v>30450</v>
      </c>
      <c r="AC47">
        <f>MONTH(Table1[[#This Row],[Qtr-Year]])</f>
        <v>9</v>
      </c>
      <c r="AD47">
        <f>Table1[[#This Row],[Month Num]]/3</f>
        <v>3</v>
      </c>
      <c r="AE47">
        <f>YEAR(Table1[[#This Row],[Qtr-Year]])</f>
        <v>2023</v>
      </c>
      <c r="AF47" t="str">
        <f>Table1[[#This Row],[Year]]&amp;" - Q"&amp;Table1[[#This Row],[Qtr]]</f>
        <v>2023 - Q3</v>
      </c>
      <c r="AG47" s="21">
        <f>Table1[[#This Row],[Qtr-Year]]</f>
        <v>45170</v>
      </c>
      <c r="AH47" t="str">
        <f t="shared" si="0"/>
        <v>2BHK</v>
      </c>
    </row>
    <row r="48" spans="1:34" x14ac:dyDescent="0.3">
      <c r="A48" s="1">
        <v>45261</v>
      </c>
      <c r="B48">
        <v>238143</v>
      </c>
      <c r="C48" t="s">
        <v>41</v>
      </c>
      <c r="D48">
        <v>3</v>
      </c>
      <c r="E48" t="s">
        <v>42</v>
      </c>
      <c r="F48">
        <v>1300</v>
      </c>
      <c r="G48" t="s">
        <v>43</v>
      </c>
      <c r="H48">
        <v>396</v>
      </c>
      <c r="I48">
        <v>649</v>
      </c>
      <c r="J48">
        <v>7599</v>
      </c>
      <c r="K48">
        <v>12457</v>
      </c>
      <c r="L48">
        <v>69443</v>
      </c>
      <c r="M48">
        <v>42372</v>
      </c>
      <c r="N48">
        <v>107</v>
      </c>
      <c r="O48">
        <v>108383</v>
      </c>
      <c r="P48">
        <v>66132</v>
      </c>
      <c r="Q48">
        <v>167</v>
      </c>
      <c r="R48">
        <v>52.769735699999998</v>
      </c>
      <c r="S48">
        <v>52.782800399999999</v>
      </c>
      <c r="T48">
        <v>0.49317509999999998</v>
      </c>
      <c r="U48">
        <v>82.360241700000003</v>
      </c>
      <c r="V48">
        <v>1</v>
      </c>
      <c r="W48" t="s">
        <v>44</v>
      </c>
      <c r="X48">
        <v>309</v>
      </c>
      <c r="Y48" t="s">
        <v>45</v>
      </c>
      <c r="Z48">
        <v>10</v>
      </c>
      <c r="AA48">
        <v>4.9317510000000002</v>
      </c>
      <c r="AB48">
        <v>6490</v>
      </c>
      <c r="AC48">
        <f>MONTH(Table1[[#This Row],[Qtr-Year]])</f>
        <v>12</v>
      </c>
      <c r="AD48">
        <f>Table1[[#This Row],[Month Num]]/3</f>
        <v>4</v>
      </c>
      <c r="AE48">
        <f>YEAR(Table1[[#This Row],[Qtr-Year]])</f>
        <v>2023</v>
      </c>
      <c r="AF48" t="str">
        <f>Table1[[#This Row],[Year]]&amp;" - Q"&amp;Table1[[#This Row],[Qtr]]</f>
        <v>2023 - Q4</v>
      </c>
      <c r="AG48" s="21">
        <f>Table1[[#This Row],[Qtr-Year]]</f>
        <v>45261</v>
      </c>
      <c r="AH48" t="str">
        <f t="shared" si="0"/>
        <v>1BHK</v>
      </c>
    </row>
    <row r="49" spans="1:34" x14ac:dyDescent="0.3">
      <c r="A49" s="1">
        <v>45261</v>
      </c>
      <c r="B49">
        <v>238143</v>
      </c>
      <c r="C49" t="s">
        <v>41</v>
      </c>
      <c r="D49">
        <v>4</v>
      </c>
      <c r="E49" t="s">
        <v>46</v>
      </c>
      <c r="F49">
        <v>1300</v>
      </c>
      <c r="G49" t="s">
        <v>43</v>
      </c>
      <c r="H49">
        <v>569</v>
      </c>
      <c r="I49">
        <v>933</v>
      </c>
      <c r="J49">
        <v>7599</v>
      </c>
      <c r="K49">
        <v>12457</v>
      </c>
      <c r="L49">
        <v>228585</v>
      </c>
      <c r="M49">
        <v>139405</v>
      </c>
      <c r="N49">
        <v>245</v>
      </c>
      <c r="O49">
        <v>307890</v>
      </c>
      <c r="P49">
        <v>187770</v>
      </c>
      <c r="Q49">
        <v>330</v>
      </c>
      <c r="R49">
        <v>173.7017415</v>
      </c>
      <c r="S49">
        <v>173.65680850000001</v>
      </c>
      <c r="T49">
        <v>0.70898669999999997</v>
      </c>
      <c r="U49">
        <v>233.965611</v>
      </c>
      <c r="V49">
        <v>1</v>
      </c>
      <c r="W49" t="s">
        <v>44</v>
      </c>
      <c r="X49">
        <v>309</v>
      </c>
      <c r="Y49" t="s">
        <v>45</v>
      </c>
      <c r="Z49">
        <v>5</v>
      </c>
      <c r="AA49">
        <v>3.5449335</v>
      </c>
      <c r="AB49">
        <v>4665</v>
      </c>
      <c r="AC49">
        <f>MONTH(Table1[[#This Row],[Qtr-Year]])</f>
        <v>12</v>
      </c>
      <c r="AD49">
        <f>Table1[[#This Row],[Month Num]]/3</f>
        <v>4</v>
      </c>
      <c r="AE49">
        <f>YEAR(Table1[[#This Row],[Qtr-Year]])</f>
        <v>2023</v>
      </c>
      <c r="AF49" t="str">
        <f>Table1[[#This Row],[Year]]&amp;" - Q"&amp;Table1[[#This Row],[Qtr]]</f>
        <v>2023 - Q4</v>
      </c>
      <c r="AG49" s="21">
        <f>Table1[[#This Row],[Qtr-Year]]</f>
        <v>45261</v>
      </c>
      <c r="AH49" t="str">
        <f t="shared" si="0"/>
        <v>2BHK</v>
      </c>
    </row>
    <row r="50" spans="1:34" x14ac:dyDescent="0.3">
      <c r="A50" s="1">
        <v>45717</v>
      </c>
      <c r="B50">
        <v>238143</v>
      </c>
      <c r="C50" t="s">
        <v>41</v>
      </c>
      <c r="D50">
        <v>4</v>
      </c>
      <c r="E50" t="s">
        <v>46</v>
      </c>
      <c r="F50">
        <v>1300</v>
      </c>
      <c r="G50" t="s">
        <v>43</v>
      </c>
      <c r="H50">
        <v>642</v>
      </c>
      <c r="I50">
        <v>1052</v>
      </c>
      <c r="J50">
        <v>8735</v>
      </c>
      <c r="K50">
        <v>14320</v>
      </c>
      <c r="L50">
        <v>63120</v>
      </c>
      <c r="M50">
        <v>38520</v>
      </c>
      <c r="N50">
        <v>60</v>
      </c>
      <c r="O50">
        <v>347160</v>
      </c>
      <c r="P50">
        <v>211860</v>
      </c>
      <c r="Q50">
        <v>330</v>
      </c>
      <c r="R50">
        <v>55.13532</v>
      </c>
      <c r="S50">
        <v>55.160640000000001</v>
      </c>
      <c r="T50">
        <v>0.91892200000000002</v>
      </c>
      <c r="U50">
        <v>303.24426</v>
      </c>
      <c r="V50">
        <v>1</v>
      </c>
      <c r="W50" t="s">
        <v>44</v>
      </c>
      <c r="X50">
        <v>309</v>
      </c>
      <c r="Y50" t="s">
        <v>45</v>
      </c>
      <c r="Z50">
        <v>3</v>
      </c>
      <c r="AA50">
        <v>2.7567659999999998</v>
      </c>
      <c r="AB50">
        <v>3156</v>
      </c>
      <c r="AC50">
        <f>MONTH(Table1[[#This Row],[Qtr-Year]])</f>
        <v>3</v>
      </c>
      <c r="AD50">
        <f>Table1[[#This Row],[Month Num]]/3</f>
        <v>1</v>
      </c>
      <c r="AE50">
        <f>YEAR(Table1[[#This Row],[Qtr-Year]])</f>
        <v>2025</v>
      </c>
      <c r="AF50" t="str">
        <f>Table1[[#This Row],[Year]]&amp;" - Q"&amp;Table1[[#This Row],[Qtr]]</f>
        <v>2025 - Q1</v>
      </c>
      <c r="AG50" s="21">
        <f>Table1[[#This Row],[Qtr-Year]]</f>
        <v>45717</v>
      </c>
      <c r="AH50" t="str">
        <f t="shared" si="0"/>
        <v>2BHK</v>
      </c>
    </row>
    <row r="51" spans="1:34" x14ac:dyDescent="0.3">
      <c r="A51" s="1">
        <v>45717</v>
      </c>
      <c r="B51">
        <v>238143</v>
      </c>
      <c r="C51" t="s">
        <v>41</v>
      </c>
      <c r="D51">
        <v>3</v>
      </c>
      <c r="E51" t="s">
        <v>42</v>
      </c>
      <c r="F51">
        <v>1300</v>
      </c>
      <c r="G51" t="s">
        <v>43</v>
      </c>
      <c r="H51">
        <v>413</v>
      </c>
      <c r="I51">
        <v>677</v>
      </c>
      <c r="J51">
        <v>8735</v>
      </c>
      <c r="K51">
        <v>14320</v>
      </c>
      <c r="L51">
        <v>0</v>
      </c>
      <c r="M51">
        <v>0</v>
      </c>
      <c r="N51">
        <v>0</v>
      </c>
      <c r="O51">
        <v>111028</v>
      </c>
      <c r="P51">
        <v>67732</v>
      </c>
      <c r="Q51">
        <v>164</v>
      </c>
      <c r="R51">
        <v>0</v>
      </c>
      <c r="S51">
        <v>0</v>
      </c>
      <c r="T51">
        <v>0.59135950000000004</v>
      </c>
      <c r="U51">
        <v>96.982957999999996</v>
      </c>
      <c r="V51">
        <v>1</v>
      </c>
      <c r="W51" t="s">
        <v>44</v>
      </c>
      <c r="X51">
        <v>309</v>
      </c>
      <c r="Y51" t="s">
        <v>45</v>
      </c>
      <c r="Z51">
        <v>0</v>
      </c>
      <c r="AA51">
        <v>0</v>
      </c>
      <c r="AB51">
        <v>0</v>
      </c>
      <c r="AC51">
        <f>MONTH(Table1[[#This Row],[Qtr-Year]])</f>
        <v>3</v>
      </c>
      <c r="AD51">
        <f>Table1[[#This Row],[Month Num]]/3</f>
        <v>1</v>
      </c>
      <c r="AE51">
        <f>YEAR(Table1[[#This Row],[Qtr-Year]])</f>
        <v>2025</v>
      </c>
      <c r="AF51" t="str">
        <f>Table1[[#This Row],[Year]]&amp;" - Q"&amp;Table1[[#This Row],[Qtr]]</f>
        <v>2025 - Q1</v>
      </c>
      <c r="AG51" s="21">
        <f>Table1[[#This Row],[Qtr-Year]]</f>
        <v>45717</v>
      </c>
      <c r="AH51" t="str">
        <f t="shared" si="0"/>
        <v>1BHK</v>
      </c>
    </row>
    <row r="52" spans="1:34" x14ac:dyDescent="0.3">
      <c r="A52" s="1">
        <v>45444</v>
      </c>
      <c r="B52">
        <v>238143</v>
      </c>
      <c r="C52" t="s">
        <v>41</v>
      </c>
      <c r="D52">
        <v>4</v>
      </c>
      <c r="E52" t="s">
        <v>46</v>
      </c>
      <c r="F52">
        <v>1300</v>
      </c>
      <c r="G52" t="s">
        <v>43</v>
      </c>
      <c r="H52">
        <v>625</v>
      </c>
      <c r="I52">
        <v>1025</v>
      </c>
      <c r="J52">
        <v>6928</v>
      </c>
      <c r="K52">
        <v>11358</v>
      </c>
      <c r="L52">
        <v>193725</v>
      </c>
      <c r="M52">
        <v>118125</v>
      </c>
      <c r="N52">
        <v>189</v>
      </c>
      <c r="O52">
        <v>338250</v>
      </c>
      <c r="P52">
        <v>206250</v>
      </c>
      <c r="Q52">
        <v>330</v>
      </c>
      <c r="R52">
        <v>134.21268000000001</v>
      </c>
      <c r="S52">
        <v>134.16637499999999</v>
      </c>
      <c r="T52">
        <v>0.71011999999999997</v>
      </c>
      <c r="U52">
        <v>234.33959999999999</v>
      </c>
      <c r="V52">
        <v>1</v>
      </c>
      <c r="W52" t="s">
        <v>44</v>
      </c>
      <c r="X52">
        <v>309</v>
      </c>
      <c r="Y52" t="s">
        <v>45</v>
      </c>
      <c r="Z52">
        <v>16</v>
      </c>
      <c r="AA52">
        <v>11.36192</v>
      </c>
      <c r="AB52">
        <v>16400</v>
      </c>
      <c r="AC52">
        <f>MONTH(Table1[[#This Row],[Qtr-Year]])</f>
        <v>6</v>
      </c>
      <c r="AD52">
        <f>Table1[[#This Row],[Month Num]]/3</f>
        <v>2</v>
      </c>
      <c r="AE52">
        <f>YEAR(Table1[[#This Row],[Qtr-Year]])</f>
        <v>2024</v>
      </c>
      <c r="AF52" t="str">
        <f>Table1[[#This Row],[Year]]&amp;" - Q"&amp;Table1[[#This Row],[Qtr]]</f>
        <v>2024 - Q2</v>
      </c>
      <c r="AG52" s="21">
        <f>Table1[[#This Row],[Qtr-Year]]</f>
        <v>45444</v>
      </c>
      <c r="AH52" t="str">
        <f t="shared" si="0"/>
        <v>2BHK</v>
      </c>
    </row>
    <row r="53" spans="1:34" x14ac:dyDescent="0.3">
      <c r="A53" s="1">
        <v>44986</v>
      </c>
      <c r="B53">
        <v>238143</v>
      </c>
      <c r="C53" t="s">
        <v>41</v>
      </c>
      <c r="D53">
        <v>3</v>
      </c>
      <c r="E53" t="s">
        <v>42</v>
      </c>
      <c r="F53">
        <v>1300</v>
      </c>
      <c r="G53" t="s">
        <v>43</v>
      </c>
      <c r="H53">
        <v>413</v>
      </c>
      <c r="I53">
        <v>678</v>
      </c>
      <c r="J53">
        <v>7647</v>
      </c>
      <c r="K53">
        <v>12536</v>
      </c>
      <c r="L53">
        <v>104412</v>
      </c>
      <c r="M53">
        <v>63602</v>
      </c>
      <c r="N53">
        <v>154</v>
      </c>
      <c r="O53">
        <v>116616</v>
      </c>
      <c r="P53">
        <v>71036</v>
      </c>
      <c r="Q53">
        <v>172</v>
      </c>
      <c r="R53">
        <v>79.843856400000007</v>
      </c>
      <c r="S53">
        <v>79.731467199999997</v>
      </c>
      <c r="T53">
        <v>0.5184666</v>
      </c>
      <c r="U53">
        <v>89.1762552</v>
      </c>
      <c r="V53">
        <v>1</v>
      </c>
      <c r="W53" t="s">
        <v>44</v>
      </c>
      <c r="X53">
        <v>309</v>
      </c>
      <c r="Y53" t="s">
        <v>45</v>
      </c>
      <c r="Z53">
        <v>2</v>
      </c>
      <c r="AA53">
        <v>1.0369332</v>
      </c>
      <c r="AB53">
        <v>1356</v>
      </c>
      <c r="AC53">
        <f>MONTH(Table1[[#This Row],[Qtr-Year]])</f>
        <v>3</v>
      </c>
      <c r="AD53">
        <f>Table1[[#This Row],[Month Num]]/3</f>
        <v>1</v>
      </c>
      <c r="AE53">
        <f>YEAR(Table1[[#This Row],[Qtr-Year]])</f>
        <v>2023</v>
      </c>
      <c r="AF53" t="str">
        <f>Table1[[#This Row],[Year]]&amp;" - Q"&amp;Table1[[#This Row],[Qtr]]</f>
        <v>2023 - Q1</v>
      </c>
      <c r="AG53" s="21">
        <f>Table1[[#This Row],[Qtr-Year]]</f>
        <v>44986</v>
      </c>
      <c r="AH53" t="str">
        <f t="shared" si="0"/>
        <v>1BHK</v>
      </c>
    </row>
    <row r="54" spans="1:34" x14ac:dyDescent="0.3">
      <c r="A54" s="1">
        <v>45444</v>
      </c>
      <c r="B54">
        <v>238143</v>
      </c>
      <c r="C54" t="s">
        <v>41</v>
      </c>
      <c r="D54">
        <v>3</v>
      </c>
      <c r="E54" t="s">
        <v>42</v>
      </c>
      <c r="F54">
        <v>1300</v>
      </c>
      <c r="G54" t="s">
        <v>43</v>
      </c>
      <c r="H54">
        <v>403</v>
      </c>
      <c r="I54">
        <v>661</v>
      </c>
      <c r="J54">
        <v>6928</v>
      </c>
      <c r="K54">
        <v>11358</v>
      </c>
      <c r="L54">
        <v>9915</v>
      </c>
      <c r="M54">
        <v>6045</v>
      </c>
      <c r="N54">
        <v>15</v>
      </c>
      <c r="O54">
        <v>110387</v>
      </c>
      <c r="P54">
        <v>67301</v>
      </c>
      <c r="Q54">
        <v>167</v>
      </c>
      <c r="R54">
        <v>6.8691120000000003</v>
      </c>
      <c r="S54">
        <v>6.8659109999999997</v>
      </c>
      <c r="T54">
        <v>0.45794079999999998</v>
      </c>
      <c r="U54">
        <v>76.476113600000005</v>
      </c>
      <c r="V54">
        <v>1</v>
      </c>
      <c r="W54" t="s">
        <v>44</v>
      </c>
      <c r="X54">
        <v>309</v>
      </c>
      <c r="Y54" t="s">
        <v>45</v>
      </c>
      <c r="Z54">
        <v>16</v>
      </c>
      <c r="AA54">
        <v>7.3270527999999997</v>
      </c>
      <c r="AB54">
        <v>10576</v>
      </c>
      <c r="AC54">
        <f>MONTH(Table1[[#This Row],[Qtr-Year]])</f>
        <v>6</v>
      </c>
      <c r="AD54">
        <f>Table1[[#This Row],[Month Num]]/3</f>
        <v>2</v>
      </c>
      <c r="AE54">
        <f>YEAR(Table1[[#This Row],[Qtr-Year]])</f>
        <v>2024</v>
      </c>
      <c r="AF54" t="str">
        <f>Table1[[#This Row],[Year]]&amp;" - Q"&amp;Table1[[#This Row],[Qtr]]</f>
        <v>2024 - Q2</v>
      </c>
      <c r="AG54" s="21">
        <f>Table1[[#This Row],[Qtr-Year]]</f>
        <v>45444</v>
      </c>
      <c r="AH54" t="str">
        <f t="shared" si="0"/>
        <v>1BHK</v>
      </c>
    </row>
    <row r="55" spans="1:34" x14ac:dyDescent="0.3">
      <c r="A55" s="1">
        <v>44986</v>
      </c>
      <c r="B55">
        <v>238143</v>
      </c>
      <c r="C55" t="s">
        <v>41</v>
      </c>
      <c r="D55">
        <v>4</v>
      </c>
      <c r="E55" t="s">
        <v>46</v>
      </c>
      <c r="F55">
        <v>1300</v>
      </c>
      <c r="G55" t="s">
        <v>43</v>
      </c>
      <c r="H55">
        <v>619</v>
      </c>
      <c r="I55">
        <v>1015</v>
      </c>
      <c r="J55">
        <v>7647</v>
      </c>
      <c r="K55">
        <v>12536</v>
      </c>
      <c r="L55">
        <v>316680</v>
      </c>
      <c r="M55">
        <v>193128</v>
      </c>
      <c r="N55">
        <v>312</v>
      </c>
      <c r="O55">
        <v>336980</v>
      </c>
      <c r="P55">
        <v>205508</v>
      </c>
      <c r="Q55">
        <v>332</v>
      </c>
      <c r="R55">
        <v>242.16519600000001</v>
      </c>
      <c r="S55">
        <v>242.1052608</v>
      </c>
      <c r="T55">
        <v>0.77617049999999999</v>
      </c>
      <c r="U55">
        <v>257.68860599999999</v>
      </c>
      <c r="V55">
        <v>1</v>
      </c>
      <c r="W55" t="s">
        <v>44</v>
      </c>
      <c r="X55">
        <v>309</v>
      </c>
      <c r="Y55" t="s">
        <v>45</v>
      </c>
      <c r="Z55">
        <v>3</v>
      </c>
      <c r="AA55">
        <v>2.3285114999999998</v>
      </c>
      <c r="AB55">
        <v>3045</v>
      </c>
      <c r="AC55">
        <f>MONTH(Table1[[#This Row],[Qtr-Year]])</f>
        <v>3</v>
      </c>
      <c r="AD55">
        <f>Table1[[#This Row],[Month Num]]/3</f>
        <v>1</v>
      </c>
      <c r="AE55">
        <f>YEAR(Table1[[#This Row],[Qtr-Year]])</f>
        <v>2023</v>
      </c>
      <c r="AF55" t="str">
        <f>Table1[[#This Row],[Year]]&amp;" - Q"&amp;Table1[[#This Row],[Qtr]]</f>
        <v>2023 - Q1</v>
      </c>
      <c r="AG55" s="21">
        <f>Table1[[#This Row],[Qtr-Year]]</f>
        <v>44986</v>
      </c>
      <c r="AH55" t="str">
        <f t="shared" si="0"/>
        <v>2BHK</v>
      </c>
    </row>
    <row r="56" spans="1:34" x14ac:dyDescent="0.3">
      <c r="A56" s="1">
        <v>45536</v>
      </c>
      <c r="B56">
        <v>238143</v>
      </c>
      <c r="C56" t="s">
        <v>41</v>
      </c>
      <c r="D56">
        <v>4</v>
      </c>
      <c r="E56" t="s">
        <v>46</v>
      </c>
      <c r="F56">
        <v>1300</v>
      </c>
      <c r="G56" t="s">
        <v>43</v>
      </c>
      <c r="H56">
        <v>616</v>
      </c>
      <c r="I56">
        <v>1010</v>
      </c>
      <c r="J56">
        <v>6928</v>
      </c>
      <c r="K56">
        <v>11358</v>
      </c>
      <c r="L56">
        <v>117160</v>
      </c>
      <c r="M56">
        <v>71456</v>
      </c>
      <c r="N56">
        <v>116</v>
      </c>
      <c r="O56">
        <v>333300</v>
      </c>
      <c r="P56">
        <v>203280</v>
      </c>
      <c r="Q56">
        <v>330</v>
      </c>
      <c r="R56">
        <v>81.168447999999998</v>
      </c>
      <c r="S56">
        <v>81.159724800000006</v>
      </c>
      <c r="T56">
        <v>0.69972800000000002</v>
      </c>
      <c r="U56">
        <v>230.91023999999999</v>
      </c>
      <c r="V56">
        <v>1</v>
      </c>
      <c r="W56" t="s">
        <v>44</v>
      </c>
      <c r="X56">
        <v>309</v>
      </c>
      <c r="Y56" t="s">
        <v>45</v>
      </c>
      <c r="Z56">
        <v>73</v>
      </c>
      <c r="AA56">
        <v>51.080143999999997</v>
      </c>
      <c r="AB56">
        <v>73730</v>
      </c>
      <c r="AC56">
        <f>MONTH(Table1[[#This Row],[Qtr-Year]])</f>
        <v>9</v>
      </c>
      <c r="AD56">
        <f>Table1[[#This Row],[Month Num]]/3</f>
        <v>3</v>
      </c>
      <c r="AE56">
        <f>YEAR(Table1[[#This Row],[Qtr-Year]])</f>
        <v>2024</v>
      </c>
      <c r="AF56" t="str">
        <f>Table1[[#This Row],[Year]]&amp;" - Q"&amp;Table1[[#This Row],[Qtr]]</f>
        <v>2024 - Q3</v>
      </c>
      <c r="AG56" s="21">
        <f>Table1[[#This Row],[Qtr-Year]]</f>
        <v>45536</v>
      </c>
      <c r="AH56" t="str">
        <f t="shared" si="0"/>
        <v>2BHK</v>
      </c>
    </row>
    <row r="57" spans="1:34" x14ac:dyDescent="0.3">
      <c r="A57" s="1">
        <v>45078</v>
      </c>
      <c r="B57">
        <v>238393</v>
      </c>
      <c r="C57" t="s">
        <v>47</v>
      </c>
      <c r="D57">
        <v>3</v>
      </c>
      <c r="E57" t="s">
        <v>42</v>
      </c>
      <c r="F57">
        <v>2409</v>
      </c>
      <c r="G57" t="s">
        <v>48</v>
      </c>
      <c r="H57">
        <v>312</v>
      </c>
      <c r="I57">
        <v>445.25</v>
      </c>
      <c r="J57">
        <v>3421</v>
      </c>
      <c r="K57">
        <v>4887</v>
      </c>
      <c r="L57">
        <v>160290</v>
      </c>
      <c r="M57">
        <v>112320</v>
      </c>
      <c r="N57">
        <v>360</v>
      </c>
      <c r="O57">
        <v>190567</v>
      </c>
      <c r="P57">
        <v>133536</v>
      </c>
      <c r="Q57">
        <v>428</v>
      </c>
      <c r="R57">
        <v>54.835208999999999</v>
      </c>
      <c r="S57">
        <v>54.890783999999996</v>
      </c>
      <c r="T57">
        <v>0.15232000000000001</v>
      </c>
      <c r="U57">
        <v>65.192970700000004</v>
      </c>
      <c r="V57">
        <v>5</v>
      </c>
      <c r="W57" t="s">
        <v>49</v>
      </c>
      <c r="X57">
        <v>2433</v>
      </c>
      <c r="Y57" t="s">
        <v>50</v>
      </c>
      <c r="Z57">
        <v>18</v>
      </c>
      <c r="AA57">
        <v>2.7417604500000001</v>
      </c>
      <c r="AB57">
        <v>8014.5</v>
      </c>
      <c r="AC57">
        <f>MONTH(Table1[[#This Row],[Qtr-Year]])</f>
        <v>6</v>
      </c>
      <c r="AD57">
        <f>Table1[[#This Row],[Month Num]]/3</f>
        <v>2</v>
      </c>
      <c r="AE57">
        <f>YEAR(Table1[[#This Row],[Qtr-Year]])</f>
        <v>2023</v>
      </c>
      <c r="AF57" t="str">
        <f>Table1[[#This Row],[Year]]&amp;" - Q"&amp;Table1[[#This Row],[Qtr]]</f>
        <v>2023 - Q2</v>
      </c>
      <c r="AG57" s="21">
        <f>Table1[[#This Row],[Qtr-Year]]</f>
        <v>45078</v>
      </c>
      <c r="AH57" t="str">
        <f t="shared" si="0"/>
        <v>1BHK</v>
      </c>
    </row>
    <row r="58" spans="1:34" x14ac:dyDescent="0.3">
      <c r="A58" s="1">
        <v>45809</v>
      </c>
      <c r="B58">
        <v>238393</v>
      </c>
      <c r="C58" t="s">
        <v>47</v>
      </c>
      <c r="D58">
        <v>3</v>
      </c>
      <c r="E58" t="s">
        <v>42</v>
      </c>
      <c r="F58">
        <v>2409</v>
      </c>
      <c r="G58" t="s">
        <v>48</v>
      </c>
      <c r="H58">
        <v>312</v>
      </c>
      <c r="I58">
        <v>446</v>
      </c>
      <c r="J58">
        <v>3996</v>
      </c>
      <c r="K58">
        <v>5708</v>
      </c>
      <c r="L58">
        <v>0</v>
      </c>
      <c r="M58">
        <v>0</v>
      </c>
      <c r="N58">
        <v>0</v>
      </c>
      <c r="O58">
        <v>190888</v>
      </c>
      <c r="P58">
        <v>133536</v>
      </c>
      <c r="Q58">
        <v>428</v>
      </c>
      <c r="R58">
        <v>0</v>
      </c>
      <c r="S58">
        <v>0</v>
      </c>
      <c r="T58">
        <v>0.17822160000000001</v>
      </c>
      <c r="U58">
        <v>76.278844800000002</v>
      </c>
      <c r="V58">
        <v>5</v>
      </c>
      <c r="W58" t="s">
        <v>49</v>
      </c>
      <c r="X58">
        <v>2433</v>
      </c>
      <c r="Y58" t="s">
        <v>50</v>
      </c>
      <c r="Z58">
        <v>28</v>
      </c>
      <c r="AA58">
        <v>4.9902047999999999</v>
      </c>
      <c r="AB58">
        <v>12488</v>
      </c>
      <c r="AC58">
        <f>MONTH(Table1[[#This Row],[Qtr-Year]])</f>
        <v>6</v>
      </c>
      <c r="AD58">
        <f>Table1[[#This Row],[Month Num]]/3</f>
        <v>2</v>
      </c>
      <c r="AE58">
        <f>YEAR(Table1[[#This Row],[Qtr-Year]])</f>
        <v>2025</v>
      </c>
      <c r="AF58" t="str">
        <f>Table1[[#This Row],[Year]]&amp;" - Q"&amp;Table1[[#This Row],[Qtr]]</f>
        <v>2025 - Q2</v>
      </c>
      <c r="AG58" s="21">
        <f>Table1[[#This Row],[Qtr-Year]]</f>
        <v>45809</v>
      </c>
      <c r="AH58" t="str">
        <f t="shared" si="0"/>
        <v>1BHK</v>
      </c>
    </row>
    <row r="59" spans="1:34" x14ac:dyDescent="0.3">
      <c r="A59" s="1">
        <v>45352</v>
      </c>
      <c r="B59">
        <v>238393</v>
      </c>
      <c r="C59" t="s">
        <v>47</v>
      </c>
      <c r="D59">
        <v>3</v>
      </c>
      <c r="E59" t="s">
        <v>42</v>
      </c>
      <c r="F59">
        <v>2409</v>
      </c>
      <c r="G59" t="s">
        <v>48</v>
      </c>
      <c r="H59">
        <v>312</v>
      </c>
      <c r="I59">
        <v>446</v>
      </c>
      <c r="J59">
        <v>3735</v>
      </c>
      <c r="K59">
        <v>5336</v>
      </c>
      <c r="L59">
        <v>121758</v>
      </c>
      <c r="M59">
        <v>85176</v>
      </c>
      <c r="N59">
        <v>273</v>
      </c>
      <c r="O59">
        <v>190888</v>
      </c>
      <c r="P59">
        <v>133536</v>
      </c>
      <c r="Q59">
        <v>428</v>
      </c>
      <c r="R59">
        <v>45.476613</v>
      </c>
      <c r="S59">
        <v>45.449913600000002</v>
      </c>
      <c r="T59">
        <v>0.16658100000000001</v>
      </c>
      <c r="U59">
        <v>71.296667999999997</v>
      </c>
      <c r="V59">
        <v>5</v>
      </c>
      <c r="W59" t="s">
        <v>49</v>
      </c>
      <c r="X59">
        <v>2433</v>
      </c>
      <c r="Y59" t="s">
        <v>50</v>
      </c>
      <c r="Z59">
        <v>55</v>
      </c>
      <c r="AA59">
        <v>9.1619550000000007</v>
      </c>
      <c r="AB59">
        <v>24530</v>
      </c>
      <c r="AC59">
        <f>MONTH(Table1[[#This Row],[Qtr-Year]])</f>
        <v>3</v>
      </c>
      <c r="AD59">
        <f>Table1[[#This Row],[Month Num]]/3</f>
        <v>1</v>
      </c>
      <c r="AE59">
        <f>YEAR(Table1[[#This Row],[Qtr-Year]])</f>
        <v>2024</v>
      </c>
      <c r="AF59" t="str">
        <f>Table1[[#This Row],[Year]]&amp;" - Q"&amp;Table1[[#This Row],[Qtr]]</f>
        <v>2024 - Q1</v>
      </c>
      <c r="AG59" s="21">
        <f>Table1[[#This Row],[Qtr-Year]]</f>
        <v>45352</v>
      </c>
      <c r="AH59" t="str">
        <f t="shared" si="0"/>
        <v>1BHK</v>
      </c>
    </row>
    <row r="60" spans="1:34" x14ac:dyDescent="0.3">
      <c r="A60" s="1">
        <v>45717</v>
      </c>
      <c r="B60">
        <v>238393</v>
      </c>
      <c r="C60" t="s">
        <v>47</v>
      </c>
      <c r="D60">
        <v>3</v>
      </c>
      <c r="E60" t="s">
        <v>42</v>
      </c>
      <c r="F60">
        <v>2409</v>
      </c>
      <c r="G60" t="s">
        <v>48</v>
      </c>
      <c r="H60">
        <v>311</v>
      </c>
      <c r="I60">
        <v>444</v>
      </c>
      <c r="J60">
        <v>3996</v>
      </c>
      <c r="K60">
        <v>5708</v>
      </c>
      <c r="L60">
        <v>12432</v>
      </c>
      <c r="M60">
        <v>8708</v>
      </c>
      <c r="N60">
        <v>28</v>
      </c>
      <c r="O60">
        <v>190032</v>
      </c>
      <c r="P60">
        <v>133108</v>
      </c>
      <c r="Q60">
        <v>428</v>
      </c>
      <c r="R60">
        <v>4.9678272000000003</v>
      </c>
      <c r="S60">
        <v>4.9705263999999998</v>
      </c>
      <c r="T60">
        <v>0.17742240000000001</v>
      </c>
      <c r="U60">
        <v>75.936787199999998</v>
      </c>
      <c r="V60">
        <v>5</v>
      </c>
      <c r="W60" t="s">
        <v>49</v>
      </c>
      <c r="X60">
        <v>2433</v>
      </c>
      <c r="Y60" t="s">
        <v>50</v>
      </c>
      <c r="Z60">
        <v>50</v>
      </c>
      <c r="AA60">
        <v>8.8711199999999995</v>
      </c>
      <c r="AB60">
        <v>22200</v>
      </c>
      <c r="AC60">
        <f>MONTH(Table1[[#This Row],[Qtr-Year]])</f>
        <v>3</v>
      </c>
      <c r="AD60">
        <f>Table1[[#This Row],[Month Num]]/3</f>
        <v>1</v>
      </c>
      <c r="AE60">
        <f>YEAR(Table1[[#This Row],[Qtr-Year]])</f>
        <v>2025</v>
      </c>
      <c r="AF60" t="str">
        <f>Table1[[#This Row],[Year]]&amp;" - Q"&amp;Table1[[#This Row],[Qtr]]</f>
        <v>2025 - Q1</v>
      </c>
      <c r="AG60" s="21">
        <f>Table1[[#This Row],[Qtr-Year]]</f>
        <v>45717</v>
      </c>
      <c r="AH60" t="str">
        <f t="shared" si="0"/>
        <v>1BHK</v>
      </c>
    </row>
    <row r="61" spans="1:34" x14ac:dyDescent="0.3">
      <c r="A61" s="1">
        <v>45536</v>
      </c>
      <c r="B61">
        <v>238393</v>
      </c>
      <c r="C61" t="s">
        <v>47</v>
      </c>
      <c r="D61">
        <v>3</v>
      </c>
      <c r="E61" t="s">
        <v>42</v>
      </c>
      <c r="F61">
        <v>2409</v>
      </c>
      <c r="G61" t="s">
        <v>48</v>
      </c>
      <c r="H61">
        <v>311</v>
      </c>
      <c r="I61">
        <v>444</v>
      </c>
      <c r="J61">
        <v>3853</v>
      </c>
      <c r="K61">
        <v>5505</v>
      </c>
      <c r="L61">
        <v>101232</v>
      </c>
      <c r="M61">
        <v>70908</v>
      </c>
      <c r="N61">
        <v>228</v>
      </c>
      <c r="O61">
        <v>190032</v>
      </c>
      <c r="P61">
        <v>133108</v>
      </c>
      <c r="Q61">
        <v>428</v>
      </c>
      <c r="R61">
        <v>39.004689599999999</v>
      </c>
      <c r="S61">
        <v>39.034854000000003</v>
      </c>
      <c r="T61">
        <v>0.17107320000000001</v>
      </c>
      <c r="U61">
        <v>73.219329599999995</v>
      </c>
      <c r="V61">
        <v>5</v>
      </c>
      <c r="W61" t="s">
        <v>49</v>
      </c>
      <c r="X61">
        <v>2433</v>
      </c>
      <c r="Y61" t="s">
        <v>50</v>
      </c>
      <c r="Z61">
        <v>20</v>
      </c>
      <c r="AA61">
        <v>3.4214639999999998</v>
      </c>
      <c r="AB61">
        <v>8880</v>
      </c>
      <c r="AC61">
        <f>MONTH(Table1[[#This Row],[Qtr-Year]])</f>
        <v>9</v>
      </c>
      <c r="AD61">
        <f>Table1[[#This Row],[Month Num]]/3</f>
        <v>3</v>
      </c>
      <c r="AE61">
        <f>YEAR(Table1[[#This Row],[Qtr-Year]])</f>
        <v>2024</v>
      </c>
      <c r="AF61" t="str">
        <f>Table1[[#This Row],[Year]]&amp;" - Q"&amp;Table1[[#This Row],[Qtr]]</f>
        <v>2024 - Q3</v>
      </c>
      <c r="AG61" s="21">
        <f>Table1[[#This Row],[Qtr-Year]]</f>
        <v>45536</v>
      </c>
      <c r="AH61" t="str">
        <f t="shared" si="0"/>
        <v>1BHK</v>
      </c>
    </row>
    <row r="62" spans="1:34" x14ac:dyDescent="0.3">
      <c r="A62" s="1">
        <v>45627</v>
      </c>
      <c r="B62">
        <v>238393</v>
      </c>
      <c r="C62" t="s">
        <v>47</v>
      </c>
      <c r="D62">
        <v>3</v>
      </c>
      <c r="E62" t="s">
        <v>42</v>
      </c>
      <c r="F62">
        <v>2409</v>
      </c>
      <c r="G62" t="s">
        <v>48</v>
      </c>
      <c r="H62">
        <v>312</v>
      </c>
      <c r="I62">
        <v>446</v>
      </c>
      <c r="J62">
        <v>3996</v>
      </c>
      <c r="K62">
        <v>5708</v>
      </c>
      <c r="L62">
        <v>34788</v>
      </c>
      <c r="M62">
        <v>24336</v>
      </c>
      <c r="N62">
        <v>78</v>
      </c>
      <c r="O62">
        <v>190888</v>
      </c>
      <c r="P62">
        <v>133536</v>
      </c>
      <c r="Q62">
        <v>428</v>
      </c>
      <c r="R62">
        <v>13.901284800000001</v>
      </c>
      <c r="S62">
        <v>13.890988800000001</v>
      </c>
      <c r="T62">
        <v>0.17822160000000001</v>
      </c>
      <c r="U62">
        <v>76.278844800000002</v>
      </c>
      <c r="V62">
        <v>5</v>
      </c>
      <c r="W62" t="s">
        <v>49</v>
      </c>
      <c r="X62">
        <v>2433</v>
      </c>
      <c r="Y62" t="s">
        <v>50</v>
      </c>
      <c r="Z62">
        <v>150</v>
      </c>
      <c r="AA62">
        <v>26.733239999999999</v>
      </c>
      <c r="AB62">
        <v>66900</v>
      </c>
      <c r="AC62">
        <f>MONTH(Table1[[#This Row],[Qtr-Year]])</f>
        <v>12</v>
      </c>
      <c r="AD62">
        <f>Table1[[#This Row],[Month Num]]/3</f>
        <v>4</v>
      </c>
      <c r="AE62">
        <f>YEAR(Table1[[#This Row],[Qtr-Year]])</f>
        <v>2024</v>
      </c>
      <c r="AF62" t="str">
        <f>Table1[[#This Row],[Year]]&amp;" - Q"&amp;Table1[[#This Row],[Qtr]]</f>
        <v>2024 - Q4</v>
      </c>
      <c r="AG62" s="21">
        <f>Table1[[#This Row],[Qtr-Year]]</f>
        <v>45627</v>
      </c>
      <c r="AH62" t="str">
        <f t="shared" si="0"/>
        <v>1BHK</v>
      </c>
    </row>
    <row r="63" spans="1:34" x14ac:dyDescent="0.3">
      <c r="A63" s="1">
        <v>45444</v>
      </c>
      <c r="B63">
        <v>238393</v>
      </c>
      <c r="C63" t="s">
        <v>47</v>
      </c>
      <c r="D63">
        <v>3</v>
      </c>
      <c r="E63" t="s">
        <v>42</v>
      </c>
      <c r="F63">
        <v>2409</v>
      </c>
      <c r="G63" t="s">
        <v>48</v>
      </c>
      <c r="H63">
        <v>312</v>
      </c>
      <c r="I63">
        <v>446</v>
      </c>
      <c r="J63">
        <v>3853</v>
      </c>
      <c r="K63">
        <v>5505</v>
      </c>
      <c r="L63">
        <v>110608</v>
      </c>
      <c r="M63">
        <v>77376</v>
      </c>
      <c r="N63">
        <v>248</v>
      </c>
      <c r="O63">
        <v>190888</v>
      </c>
      <c r="P63">
        <v>133536</v>
      </c>
      <c r="Q63">
        <v>428</v>
      </c>
      <c r="R63">
        <v>42.617262400000001</v>
      </c>
      <c r="S63">
        <v>42.595488000000003</v>
      </c>
      <c r="T63">
        <v>0.17184379999999999</v>
      </c>
      <c r="U63">
        <v>73.549146399999998</v>
      </c>
      <c r="V63">
        <v>5</v>
      </c>
      <c r="W63" t="s">
        <v>49</v>
      </c>
      <c r="X63">
        <v>2433</v>
      </c>
      <c r="Y63" t="s">
        <v>50</v>
      </c>
      <c r="Z63">
        <v>25</v>
      </c>
      <c r="AA63">
        <v>4.2960950000000002</v>
      </c>
      <c r="AB63">
        <v>11150</v>
      </c>
      <c r="AC63">
        <f>MONTH(Table1[[#This Row],[Qtr-Year]])</f>
        <v>6</v>
      </c>
      <c r="AD63">
        <f>Table1[[#This Row],[Month Num]]/3</f>
        <v>2</v>
      </c>
      <c r="AE63">
        <f>YEAR(Table1[[#This Row],[Qtr-Year]])</f>
        <v>2024</v>
      </c>
      <c r="AF63" t="str">
        <f>Table1[[#This Row],[Year]]&amp;" - Q"&amp;Table1[[#This Row],[Qtr]]</f>
        <v>2024 - Q2</v>
      </c>
      <c r="AG63" s="21">
        <f>Table1[[#This Row],[Qtr-Year]]</f>
        <v>45444</v>
      </c>
      <c r="AH63" t="str">
        <f t="shared" si="0"/>
        <v>1BHK</v>
      </c>
    </row>
    <row r="64" spans="1:34" x14ac:dyDescent="0.3">
      <c r="A64" s="1">
        <v>45170</v>
      </c>
      <c r="B64">
        <v>238393</v>
      </c>
      <c r="C64" t="s">
        <v>47</v>
      </c>
      <c r="D64">
        <v>3</v>
      </c>
      <c r="E64" t="s">
        <v>42</v>
      </c>
      <c r="F64">
        <v>2409</v>
      </c>
      <c r="G64" t="s">
        <v>48</v>
      </c>
      <c r="H64">
        <v>312</v>
      </c>
      <c r="I64">
        <v>445.25</v>
      </c>
      <c r="J64">
        <v>3735</v>
      </c>
      <c r="K64">
        <v>5336</v>
      </c>
      <c r="L64">
        <v>150049.25</v>
      </c>
      <c r="M64">
        <v>105144</v>
      </c>
      <c r="N64">
        <v>337</v>
      </c>
      <c r="O64">
        <v>190567</v>
      </c>
      <c r="P64">
        <v>133536</v>
      </c>
      <c r="Q64">
        <v>428</v>
      </c>
      <c r="R64">
        <v>56.043394874999997</v>
      </c>
      <c r="S64">
        <v>56.104838399999998</v>
      </c>
      <c r="T64">
        <v>0.1663009</v>
      </c>
      <c r="U64">
        <v>71.176774499999993</v>
      </c>
      <c r="V64">
        <v>5</v>
      </c>
      <c r="W64" t="s">
        <v>49</v>
      </c>
      <c r="X64">
        <v>2433</v>
      </c>
      <c r="Y64" t="s">
        <v>50</v>
      </c>
      <c r="Z64">
        <v>23</v>
      </c>
      <c r="AA64">
        <v>3.8249201249999998</v>
      </c>
      <c r="AB64">
        <v>10240.75</v>
      </c>
      <c r="AC64">
        <f>MONTH(Table1[[#This Row],[Qtr-Year]])</f>
        <v>9</v>
      </c>
      <c r="AD64">
        <f>Table1[[#This Row],[Month Num]]/3</f>
        <v>3</v>
      </c>
      <c r="AE64">
        <f>YEAR(Table1[[#This Row],[Qtr-Year]])</f>
        <v>2023</v>
      </c>
      <c r="AF64" t="str">
        <f>Table1[[#This Row],[Year]]&amp;" - Q"&amp;Table1[[#This Row],[Qtr]]</f>
        <v>2023 - Q3</v>
      </c>
      <c r="AG64" s="21">
        <f>Table1[[#This Row],[Qtr-Year]]</f>
        <v>45170</v>
      </c>
      <c r="AH64" t="str">
        <f t="shared" si="0"/>
        <v>1BHK</v>
      </c>
    </row>
    <row r="65" spans="1:34" x14ac:dyDescent="0.3">
      <c r="A65" s="1">
        <v>44986</v>
      </c>
      <c r="B65">
        <v>238393</v>
      </c>
      <c r="C65" t="s">
        <v>47</v>
      </c>
      <c r="D65">
        <v>3</v>
      </c>
      <c r="E65" t="s">
        <v>42</v>
      </c>
      <c r="F65">
        <v>2409</v>
      </c>
      <c r="G65" t="s">
        <v>48</v>
      </c>
      <c r="H65">
        <v>312</v>
      </c>
      <c r="I65">
        <v>445</v>
      </c>
      <c r="J65">
        <v>3500</v>
      </c>
      <c r="K65">
        <v>5000</v>
      </c>
      <c r="L65">
        <v>168210</v>
      </c>
      <c r="M65">
        <v>117936</v>
      </c>
      <c r="N65">
        <v>378</v>
      </c>
      <c r="O65">
        <v>190460</v>
      </c>
      <c r="P65">
        <v>133536</v>
      </c>
      <c r="Q65">
        <v>428</v>
      </c>
      <c r="R65">
        <v>58.8735</v>
      </c>
      <c r="S65">
        <v>58.968000000000004</v>
      </c>
      <c r="T65">
        <v>0.15575</v>
      </c>
      <c r="U65">
        <v>66.661000000000001</v>
      </c>
      <c r="V65">
        <v>5</v>
      </c>
      <c r="W65" t="s">
        <v>49</v>
      </c>
      <c r="X65">
        <v>2433</v>
      </c>
      <c r="Y65" t="s">
        <v>50</v>
      </c>
      <c r="Z65">
        <v>16</v>
      </c>
      <c r="AA65">
        <v>2.492</v>
      </c>
      <c r="AB65">
        <v>7120</v>
      </c>
      <c r="AC65">
        <f>MONTH(Table1[[#This Row],[Qtr-Year]])</f>
        <v>3</v>
      </c>
      <c r="AD65">
        <f>Table1[[#This Row],[Month Num]]/3</f>
        <v>1</v>
      </c>
      <c r="AE65">
        <f>YEAR(Table1[[#This Row],[Qtr-Year]])</f>
        <v>2023</v>
      </c>
      <c r="AF65" t="str">
        <f>Table1[[#This Row],[Year]]&amp;" - Q"&amp;Table1[[#This Row],[Qtr]]</f>
        <v>2023 - Q1</v>
      </c>
      <c r="AG65" s="21">
        <f>Table1[[#This Row],[Qtr-Year]]</f>
        <v>44986</v>
      </c>
      <c r="AH65" t="str">
        <f t="shared" si="0"/>
        <v>1BHK</v>
      </c>
    </row>
    <row r="66" spans="1:34" x14ac:dyDescent="0.3">
      <c r="A66" s="1">
        <v>45261</v>
      </c>
      <c r="B66">
        <v>238393</v>
      </c>
      <c r="C66" t="s">
        <v>47</v>
      </c>
      <c r="D66">
        <v>3</v>
      </c>
      <c r="E66" t="s">
        <v>42</v>
      </c>
      <c r="F66">
        <v>2409</v>
      </c>
      <c r="G66" t="s">
        <v>48</v>
      </c>
      <c r="H66">
        <v>269</v>
      </c>
      <c r="I66">
        <v>384</v>
      </c>
      <c r="J66">
        <v>3735</v>
      </c>
      <c r="K66">
        <v>5336</v>
      </c>
      <c r="L66">
        <v>125952</v>
      </c>
      <c r="M66">
        <v>88232</v>
      </c>
      <c r="N66">
        <v>328</v>
      </c>
      <c r="O66">
        <v>164352</v>
      </c>
      <c r="P66">
        <v>115132</v>
      </c>
      <c r="Q66">
        <v>428</v>
      </c>
      <c r="R66">
        <v>47.043072000000002</v>
      </c>
      <c r="S66">
        <v>47.080595199999998</v>
      </c>
      <c r="T66">
        <v>0.143424</v>
      </c>
      <c r="U66">
        <v>61.385472</v>
      </c>
      <c r="V66">
        <v>5</v>
      </c>
      <c r="W66" t="s">
        <v>49</v>
      </c>
      <c r="X66">
        <v>2433</v>
      </c>
      <c r="Y66" t="s">
        <v>50</v>
      </c>
      <c r="Z66">
        <v>9</v>
      </c>
      <c r="AA66">
        <v>1.290816</v>
      </c>
      <c r="AB66">
        <v>3456</v>
      </c>
      <c r="AC66">
        <f>MONTH(Table1[[#This Row],[Qtr-Year]])</f>
        <v>12</v>
      </c>
      <c r="AD66">
        <f>Table1[[#This Row],[Month Num]]/3</f>
        <v>4</v>
      </c>
      <c r="AE66">
        <f>YEAR(Table1[[#This Row],[Qtr-Year]])</f>
        <v>2023</v>
      </c>
      <c r="AF66" t="str">
        <f>Table1[[#This Row],[Year]]&amp;" - Q"&amp;Table1[[#This Row],[Qtr]]</f>
        <v>2023 - Q4</v>
      </c>
      <c r="AG66" s="21">
        <f>Table1[[#This Row],[Qtr-Year]]</f>
        <v>45261</v>
      </c>
      <c r="AH66" t="str">
        <f t="shared" ref="AH66:AH129" si="1" xml:space="preserve"> IF(OR(ISNUMBER(SEARCH("studio", E66)), ISNUMBER(SEARCH("1rk", E66))),
     "Studio",
     IF(ISNUMBER(SEARCH("penthouse", E66)),
        "Penthouse",
        IF(OR(ISNUMBER(SEARCH("2 1/2", E66)), ISNUMBER(SEARCH("2 ½", E66))),
           "2BHK",
           IF(OR(ISNUMBER(SEARCH("3 1/2", E66)), ISNUMBER(SEARCH("3 ½", E66))),
              "3BHK",
              IF(ISNUMBER(SEARCH("4bhk", E66)),
                 "4BHK",
                 IF(ISNUMBER(SEARCH("3bhk", E66)),
                    "3BHK",
                    IF(ISNUMBER(SEARCH("2bhk", E66)),
                       "2BHK",
                       IF(ISNUMBER(SEARCH("1bhk", E66)), "1BHK", "Other"))))))))</f>
        <v>1BHK</v>
      </c>
    </row>
    <row r="67" spans="1:34" x14ac:dyDescent="0.3">
      <c r="A67" s="1">
        <v>45261</v>
      </c>
      <c r="B67">
        <v>243960</v>
      </c>
      <c r="C67" t="s">
        <v>51</v>
      </c>
      <c r="D67">
        <v>5</v>
      </c>
      <c r="E67" t="s">
        <v>52</v>
      </c>
      <c r="F67">
        <v>65</v>
      </c>
      <c r="G67" t="s">
        <v>34</v>
      </c>
      <c r="H67">
        <v>670</v>
      </c>
      <c r="I67">
        <v>1117</v>
      </c>
      <c r="J67">
        <v>5400</v>
      </c>
      <c r="K67">
        <v>9000</v>
      </c>
      <c r="L67">
        <v>7819</v>
      </c>
      <c r="M67">
        <v>4690</v>
      </c>
      <c r="N67">
        <v>7</v>
      </c>
      <c r="O67">
        <v>270314</v>
      </c>
      <c r="P67">
        <v>162140</v>
      </c>
      <c r="Q67">
        <v>242</v>
      </c>
      <c r="R67">
        <v>4.2222600000000003</v>
      </c>
      <c r="S67">
        <v>4.2210000000000001</v>
      </c>
      <c r="T67">
        <v>0.60318000000000005</v>
      </c>
      <c r="U67">
        <v>145.96956</v>
      </c>
      <c r="V67">
        <v>3</v>
      </c>
      <c r="W67" t="s">
        <v>35</v>
      </c>
      <c r="X67">
        <v>1868</v>
      </c>
      <c r="Y67" t="s">
        <v>53</v>
      </c>
      <c r="Z67">
        <v>10</v>
      </c>
      <c r="AA67">
        <v>6.0317999999999996</v>
      </c>
      <c r="AB67">
        <v>11170</v>
      </c>
      <c r="AC67">
        <f>MONTH(Table1[[#This Row],[Qtr-Year]])</f>
        <v>12</v>
      </c>
      <c r="AD67">
        <f>Table1[[#This Row],[Month Num]]/3</f>
        <v>4</v>
      </c>
      <c r="AE67">
        <f>YEAR(Table1[[#This Row],[Qtr-Year]])</f>
        <v>2023</v>
      </c>
      <c r="AF67" t="str">
        <f>Table1[[#This Row],[Year]]&amp;" - Q"&amp;Table1[[#This Row],[Qtr]]</f>
        <v>2023 - Q4</v>
      </c>
      <c r="AG67" s="21">
        <f>Table1[[#This Row],[Qtr-Year]]</f>
        <v>45261</v>
      </c>
      <c r="AH67" t="str">
        <f t="shared" si="1"/>
        <v>3BHK</v>
      </c>
    </row>
    <row r="68" spans="1:34" x14ac:dyDescent="0.3">
      <c r="A68" s="1">
        <v>45352</v>
      </c>
      <c r="B68">
        <v>243960</v>
      </c>
      <c r="C68" t="s">
        <v>51</v>
      </c>
      <c r="D68">
        <v>4</v>
      </c>
      <c r="E68" t="s">
        <v>46</v>
      </c>
      <c r="F68">
        <v>65</v>
      </c>
      <c r="G68" t="s">
        <v>34</v>
      </c>
      <c r="H68">
        <v>564</v>
      </c>
      <c r="I68">
        <v>940</v>
      </c>
      <c r="J68">
        <v>5400</v>
      </c>
      <c r="K68">
        <v>9000</v>
      </c>
      <c r="L68">
        <v>0</v>
      </c>
      <c r="M68">
        <v>0</v>
      </c>
      <c r="N68">
        <v>0</v>
      </c>
      <c r="O68">
        <v>227480</v>
      </c>
      <c r="P68">
        <v>136488</v>
      </c>
      <c r="Q68">
        <v>242</v>
      </c>
      <c r="R68">
        <v>0</v>
      </c>
      <c r="S68">
        <v>0</v>
      </c>
      <c r="T68">
        <v>0.50760000000000005</v>
      </c>
      <c r="U68">
        <v>122.83920000000001</v>
      </c>
      <c r="V68">
        <v>3</v>
      </c>
      <c r="W68" t="s">
        <v>35</v>
      </c>
      <c r="X68">
        <v>1868</v>
      </c>
      <c r="Y68" t="s">
        <v>53</v>
      </c>
      <c r="Z68">
        <v>2</v>
      </c>
      <c r="AA68">
        <v>1.0152000000000001</v>
      </c>
      <c r="AB68">
        <v>1880</v>
      </c>
      <c r="AC68">
        <f>MONTH(Table1[[#This Row],[Qtr-Year]])</f>
        <v>3</v>
      </c>
      <c r="AD68">
        <f>Table1[[#This Row],[Month Num]]/3</f>
        <v>1</v>
      </c>
      <c r="AE68">
        <f>YEAR(Table1[[#This Row],[Qtr-Year]])</f>
        <v>2024</v>
      </c>
      <c r="AF68" t="str">
        <f>Table1[[#This Row],[Year]]&amp;" - Q"&amp;Table1[[#This Row],[Qtr]]</f>
        <v>2024 - Q1</v>
      </c>
      <c r="AG68" s="21">
        <f>Table1[[#This Row],[Qtr-Year]]</f>
        <v>45352</v>
      </c>
      <c r="AH68" t="str">
        <f t="shared" si="1"/>
        <v>2BHK</v>
      </c>
    </row>
    <row r="69" spans="1:34" x14ac:dyDescent="0.3">
      <c r="A69" s="1">
        <v>45352</v>
      </c>
      <c r="B69">
        <v>243960</v>
      </c>
      <c r="C69" t="s">
        <v>51</v>
      </c>
      <c r="D69">
        <v>5</v>
      </c>
      <c r="E69" t="s">
        <v>52</v>
      </c>
      <c r="F69">
        <v>65</v>
      </c>
      <c r="G69" t="s">
        <v>34</v>
      </c>
      <c r="H69">
        <v>670</v>
      </c>
      <c r="I69">
        <v>1117</v>
      </c>
      <c r="J69">
        <v>5400</v>
      </c>
      <c r="K69">
        <v>9000</v>
      </c>
      <c r="L69">
        <v>0</v>
      </c>
      <c r="M69">
        <v>0</v>
      </c>
      <c r="N69">
        <v>0</v>
      </c>
      <c r="O69">
        <v>270314</v>
      </c>
      <c r="P69">
        <v>162140</v>
      </c>
      <c r="Q69">
        <v>242</v>
      </c>
      <c r="R69">
        <v>0</v>
      </c>
      <c r="S69">
        <v>0</v>
      </c>
      <c r="T69">
        <v>0.60318000000000005</v>
      </c>
      <c r="U69">
        <v>145.96956</v>
      </c>
      <c r="V69">
        <v>3</v>
      </c>
      <c r="W69" t="s">
        <v>35</v>
      </c>
      <c r="X69">
        <v>1868</v>
      </c>
      <c r="Y69" t="s">
        <v>53</v>
      </c>
      <c r="Z69">
        <v>7</v>
      </c>
      <c r="AA69">
        <v>4.2222600000000003</v>
      </c>
      <c r="AB69">
        <v>7819</v>
      </c>
      <c r="AC69">
        <f>MONTH(Table1[[#This Row],[Qtr-Year]])</f>
        <v>3</v>
      </c>
      <c r="AD69">
        <f>Table1[[#This Row],[Month Num]]/3</f>
        <v>1</v>
      </c>
      <c r="AE69">
        <f>YEAR(Table1[[#This Row],[Qtr-Year]])</f>
        <v>2024</v>
      </c>
      <c r="AF69" t="str">
        <f>Table1[[#This Row],[Year]]&amp;" - Q"&amp;Table1[[#This Row],[Qtr]]</f>
        <v>2024 - Q1</v>
      </c>
      <c r="AG69" s="21">
        <f>Table1[[#This Row],[Qtr-Year]]</f>
        <v>45352</v>
      </c>
      <c r="AH69" t="str">
        <f t="shared" si="1"/>
        <v>3BHK</v>
      </c>
    </row>
    <row r="70" spans="1:34" x14ac:dyDescent="0.3">
      <c r="A70" s="1">
        <v>45444</v>
      </c>
      <c r="B70">
        <v>243960</v>
      </c>
      <c r="C70" t="s">
        <v>51</v>
      </c>
      <c r="D70">
        <v>5</v>
      </c>
      <c r="E70" t="s">
        <v>52</v>
      </c>
      <c r="F70">
        <v>65</v>
      </c>
      <c r="G70" t="s">
        <v>34</v>
      </c>
      <c r="H70">
        <v>670</v>
      </c>
      <c r="I70">
        <v>1117</v>
      </c>
      <c r="J70">
        <v>5400</v>
      </c>
      <c r="K70">
        <v>9000</v>
      </c>
      <c r="L70">
        <v>0</v>
      </c>
      <c r="M70">
        <v>0</v>
      </c>
      <c r="N70">
        <v>0</v>
      </c>
      <c r="O70">
        <v>270314</v>
      </c>
      <c r="P70">
        <v>162140</v>
      </c>
      <c r="Q70">
        <v>242</v>
      </c>
      <c r="R70">
        <v>0</v>
      </c>
      <c r="S70">
        <v>0</v>
      </c>
      <c r="T70">
        <v>0.60318000000000005</v>
      </c>
      <c r="U70">
        <v>145.96956</v>
      </c>
      <c r="V70">
        <v>3</v>
      </c>
      <c r="W70" t="s">
        <v>35</v>
      </c>
      <c r="X70">
        <v>1868</v>
      </c>
      <c r="Y70" t="s">
        <v>53</v>
      </c>
      <c r="Z70">
        <v>0</v>
      </c>
      <c r="AA70">
        <v>0</v>
      </c>
      <c r="AB70">
        <v>0</v>
      </c>
      <c r="AC70">
        <f>MONTH(Table1[[#This Row],[Qtr-Year]])</f>
        <v>6</v>
      </c>
      <c r="AD70">
        <f>Table1[[#This Row],[Month Num]]/3</f>
        <v>2</v>
      </c>
      <c r="AE70">
        <f>YEAR(Table1[[#This Row],[Qtr-Year]])</f>
        <v>2024</v>
      </c>
      <c r="AF70" t="str">
        <f>Table1[[#This Row],[Year]]&amp;" - Q"&amp;Table1[[#This Row],[Qtr]]</f>
        <v>2024 - Q2</v>
      </c>
      <c r="AG70" s="21">
        <f>Table1[[#This Row],[Qtr-Year]]</f>
        <v>45444</v>
      </c>
      <c r="AH70" t="str">
        <f t="shared" si="1"/>
        <v>3BHK</v>
      </c>
    </row>
    <row r="71" spans="1:34" x14ac:dyDescent="0.3">
      <c r="A71" s="1">
        <v>44986</v>
      </c>
      <c r="B71">
        <v>243960</v>
      </c>
      <c r="C71" t="s">
        <v>51</v>
      </c>
      <c r="D71">
        <v>4</v>
      </c>
      <c r="E71" t="s">
        <v>46</v>
      </c>
      <c r="F71">
        <v>65</v>
      </c>
      <c r="G71" t="s">
        <v>34</v>
      </c>
      <c r="H71">
        <v>564</v>
      </c>
      <c r="I71">
        <v>940</v>
      </c>
      <c r="J71">
        <v>4900</v>
      </c>
      <c r="K71">
        <v>8167</v>
      </c>
      <c r="L71">
        <v>175780</v>
      </c>
      <c r="M71">
        <v>105468</v>
      </c>
      <c r="N71">
        <v>187</v>
      </c>
      <c r="O71">
        <v>227480</v>
      </c>
      <c r="P71">
        <v>136488</v>
      </c>
      <c r="Q71">
        <v>242</v>
      </c>
      <c r="R71">
        <v>86.132199999999997</v>
      </c>
      <c r="S71">
        <v>86.135715599999997</v>
      </c>
      <c r="T71">
        <v>0.46060000000000001</v>
      </c>
      <c r="U71">
        <v>111.4652</v>
      </c>
      <c r="V71">
        <v>3</v>
      </c>
      <c r="W71" t="s">
        <v>35</v>
      </c>
      <c r="X71">
        <v>1868</v>
      </c>
      <c r="Y71" t="s">
        <v>53</v>
      </c>
      <c r="Z71">
        <v>25</v>
      </c>
      <c r="AA71">
        <v>11.515000000000001</v>
      </c>
      <c r="AB71">
        <v>23500</v>
      </c>
      <c r="AC71">
        <f>MONTH(Table1[[#This Row],[Qtr-Year]])</f>
        <v>3</v>
      </c>
      <c r="AD71">
        <f>Table1[[#This Row],[Month Num]]/3</f>
        <v>1</v>
      </c>
      <c r="AE71">
        <f>YEAR(Table1[[#This Row],[Qtr-Year]])</f>
        <v>2023</v>
      </c>
      <c r="AF71" t="str">
        <f>Table1[[#This Row],[Year]]&amp;" - Q"&amp;Table1[[#This Row],[Qtr]]</f>
        <v>2023 - Q1</v>
      </c>
      <c r="AG71" s="21">
        <f>Table1[[#This Row],[Qtr-Year]]</f>
        <v>44986</v>
      </c>
      <c r="AH71" t="str">
        <f t="shared" si="1"/>
        <v>2BHK</v>
      </c>
    </row>
    <row r="72" spans="1:34" x14ac:dyDescent="0.3">
      <c r="A72" s="1">
        <v>45170</v>
      </c>
      <c r="B72">
        <v>243960</v>
      </c>
      <c r="C72" t="s">
        <v>51</v>
      </c>
      <c r="D72">
        <v>4</v>
      </c>
      <c r="E72" t="s">
        <v>46</v>
      </c>
      <c r="F72">
        <v>65</v>
      </c>
      <c r="G72" t="s">
        <v>34</v>
      </c>
      <c r="H72">
        <v>564</v>
      </c>
      <c r="I72">
        <v>940</v>
      </c>
      <c r="J72">
        <v>4905</v>
      </c>
      <c r="K72">
        <v>8175</v>
      </c>
      <c r="L72">
        <v>1880</v>
      </c>
      <c r="M72">
        <v>1128</v>
      </c>
      <c r="N72">
        <v>2</v>
      </c>
      <c r="O72">
        <v>227480</v>
      </c>
      <c r="P72">
        <v>136488</v>
      </c>
      <c r="Q72">
        <v>242</v>
      </c>
      <c r="R72">
        <v>0.92213999999999996</v>
      </c>
      <c r="S72">
        <v>0.92213999999999996</v>
      </c>
      <c r="T72">
        <v>0.46106999999999998</v>
      </c>
      <c r="U72">
        <v>111.57894</v>
      </c>
      <c r="V72">
        <v>3</v>
      </c>
      <c r="W72" t="s">
        <v>35</v>
      </c>
      <c r="X72">
        <v>1868</v>
      </c>
      <c r="Y72" t="s">
        <v>53</v>
      </c>
      <c r="Z72">
        <v>0</v>
      </c>
      <c r="AA72">
        <v>0</v>
      </c>
      <c r="AB72">
        <v>0</v>
      </c>
      <c r="AC72">
        <f>MONTH(Table1[[#This Row],[Qtr-Year]])</f>
        <v>9</v>
      </c>
      <c r="AD72">
        <f>Table1[[#This Row],[Month Num]]/3</f>
        <v>3</v>
      </c>
      <c r="AE72">
        <f>YEAR(Table1[[#This Row],[Qtr-Year]])</f>
        <v>2023</v>
      </c>
      <c r="AF72" t="str">
        <f>Table1[[#This Row],[Year]]&amp;" - Q"&amp;Table1[[#This Row],[Qtr]]</f>
        <v>2023 - Q3</v>
      </c>
      <c r="AG72" s="21">
        <f>Table1[[#This Row],[Qtr-Year]]</f>
        <v>45170</v>
      </c>
      <c r="AH72" t="str">
        <f t="shared" si="1"/>
        <v>2BHK</v>
      </c>
    </row>
    <row r="73" spans="1:34" x14ac:dyDescent="0.3">
      <c r="A73" s="1">
        <v>45170</v>
      </c>
      <c r="B73">
        <v>243960</v>
      </c>
      <c r="C73" t="s">
        <v>51</v>
      </c>
      <c r="D73">
        <v>5</v>
      </c>
      <c r="E73" t="s">
        <v>52</v>
      </c>
      <c r="F73">
        <v>65</v>
      </c>
      <c r="G73" t="s">
        <v>34</v>
      </c>
      <c r="H73">
        <v>670</v>
      </c>
      <c r="I73">
        <v>1117</v>
      </c>
      <c r="J73">
        <v>4905</v>
      </c>
      <c r="K73">
        <v>8175</v>
      </c>
      <c r="L73">
        <v>18989</v>
      </c>
      <c r="M73">
        <v>11390</v>
      </c>
      <c r="N73">
        <v>17</v>
      </c>
      <c r="O73">
        <v>270314</v>
      </c>
      <c r="P73">
        <v>162140</v>
      </c>
      <c r="Q73">
        <v>242</v>
      </c>
      <c r="R73">
        <v>9.3141044999999991</v>
      </c>
      <c r="S73">
        <v>9.3113250000000001</v>
      </c>
      <c r="T73">
        <v>0.5478885</v>
      </c>
      <c r="U73">
        <v>132.58901700000001</v>
      </c>
      <c r="V73">
        <v>3</v>
      </c>
      <c r="W73" t="s">
        <v>35</v>
      </c>
      <c r="X73">
        <v>1868</v>
      </c>
      <c r="Y73" t="s">
        <v>53</v>
      </c>
      <c r="Z73">
        <v>0</v>
      </c>
      <c r="AA73">
        <v>0</v>
      </c>
      <c r="AB73">
        <v>0</v>
      </c>
      <c r="AC73">
        <f>MONTH(Table1[[#This Row],[Qtr-Year]])</f>
        <v>9</v>
      </c>
      <c r="AD73">
        <f>Table1[[#This Row],[Month Num]]/3</f>
        <v>3</v>
      </c>
      <c r="AE73">
        <f>YEAR(Table1[[#This Row],[Qtr-Year]])</f>
        <v>2023</v>
      </c>
      <c r="AF73" t="str">
        <f>Table1[[#This Row],[Year]]&amp;" - Q"&amp;Table1[[#This Row],[Qtr]]</f>
        <v>2023 - Q3</v>
      </c>
      <c r="AG73" s="21">
        <f>Table1[[#This Row],[Qtr-Year]]</f>
        <v>45170</v>
      </c>
      <c r="AH73" t="str">
        <f t="shared" si="1"/>
        <v>3BHK</v>
      </c>
    </row>
    <row r="74" spans="1:34" x14ac:dyDescent="0.3">
      <c r="A74" s="1">
        <v>45261</v>
      </c>
      <c r="B74">
        <v>243960</v>
      </c>
      <c r="C74" t="s">
        <v>51</v>
      </c>
      <c r="D74">
        <v>4</v>
      </c>
      <c r="E74" t="s">
        <v>46</v>
      </c>
      <c r="F74">
        <v>65</v>
      </c>
      <c r="G74" t="s">
        <v>34</v>
      </c>
      <c r="H74">
        <v>564</v>
      </c>
      <c r="I74">
        <v>940</v>
      </c>
      <c r="J74">
        <v>5400</v>
      </c>
      <c r="K74">
        <v>9000</v>
      </c>
      <c r="L74">
        <v>1880</v>
      </c>
      <c r="M74">
        <v>1128</v>
      </c>
      <c r="N74">
        <v>2</v>
      </c>
      <c r="O74">
        <v>227480</v>
      </c>
      <c r="P74">
        <v>136488</v>
      </c>
      <c r="Q74">
        <v>242</v>
      </c>
      <c r="R74">
        <v>1.0152000000000001</v>
      </c>
      <c r="S74">
        <v>1.0152000000000001</v>
      </c>
      <c r="T74">
        <v>0.50760000000000005</v>
      </c>
      <c r="U74">
        <v>122.83920000000001</v>
      </c>
      <c r="V74">
        <v>3</v>
      </c>
      <c r="W74" t="s">
        <v>35</v>
      </c>
      <c r="X74">
        <v>1868</v>
      </c>
      <c r="Y74" t="s">
        <v>53</v>
      </c>
      <c r="Z74">
        <v>0</v>
      </c>
      <c r="AA74">
        <v>0</v>
      </c>
      <c r="AB74">
        <v>0</v>
      </c>
      <c r="AC74">
        <f>MONTH(Table1[[#This Row],[Qtr-Year]])</f>
        <v>12</v>
      </c>
      <c r="AD74">
        <f>Table1[[#This Row],[Month Num]]/3</f>
        <v>4</v>
      </c>
      <c r="AE74">
        <f>YEAR(Table1[[#This Row],[Qtr-Year]])</f>
        <v>2023</v>
      </c>
      <c r="AF74" t="str">
        <f>Table1[[#This Row],[Year]]&amp;" - Q"&amp;Table1[[#This Row],[Qtr]]</f>
        <v>2023 - Q4</v>
      </c>
      <c r="AG74" s="21">
        <f>Table1[[#This Row],[Qtr-Year]]</f>
        <v>45261</v>
      </c>
      <c r="AH74" t="str">
        <f t="shared" si="1"/>
        <v>2BHK</v>
      </c>
    </row>
    <row r="75" spans="1:34" x14ac:dyDescent="0.3">
      <c r="A75" s="1">
        <v>44986</v>
      </c>
      <c r="B75">
        <v>243960</v>
      </c>
      <c r="C75" t="s">
        <v>51</v>
      </c>
      <c r="D75">
        <v>5</v>
      </c>
      <c r="E75" t="s">
        <v>52</v>
      </c>
      <c r="F75">
        <v>65</v>
      </c>
      <c r="G75" t="s">
        <v>34</v>
      </c>
      <c r="H75">
        <v>670</v>
      </c>
      <c r="I75">
        <v>1117</v>
      </c>
      <c r="J75">
        <v>4900</v>
      </c>
      <c r="K75">
        <v>8167</v>
      </c>
      <c r="L75">
        <v>208879</v>
      </c>
      <c r="M75">
        <v>125290</v>
      </c>
      <c r="N75">
        <v>187</v>
      </c>
      <c r="O75">
        <v>270314</v>
      </c>
      <c r="P75">
        <v>162140</v>
      </c>
      <c r="Q75">
        <v>242</v>
      </c>
      <c r="R75">
        <v>102.35071000000001</v>
      </c>
      <c r="S75">
        <v>102.324343</v>
      </c>
      <c r="T75">
        <v>0.54732999999999998</v>
      </c>
      <c r="U75">
        <v>132.45385999999999</v>
      </c>
      <c r="V75">
        <v>3</v>
      </c>
      <c r="W75" t="s">
        <v>35</v>
      </c>
      <c r="X75">
        <v>1868</v>
      </c>
      <c r="Y75" t="s">
        <v>53</v>
      </c>
      <c r="Z75">
        <v>25</v>
      </c>
      <c r="AA75">
        <v>13.683249999999999</v>
      </c>
      <c r="AB75">
        <v>27925</v>
      </c>
      <c r="AC75">
        <f>MONTH(Table1[[#This Row],[Qtr-Year]])</f>
        <v>3</v>
      </c>
      <c r="AD75">
        <f>Table1[[#This Row],[Month Num]]/3</f>
        <v>1</v>
      </c>
      <c r="AE75">
        <f>YEAR(Table1[[#This Row],[Qtr-Year]])</f>
        <v>2023</v>
      </c>
      <c r="AF75" t="str">
        <f>Table1[[#This Row],[Year]]&amp;" - Q"&amp;Table1[[#This Row],[Qtr]]</f>
        <v>2023 - Q1</v>
      </c>
      <c r="AG75" s="21">
        <f>Table1[[#This Row],[Qtr-Year]]</f>
        <v>44986</v>
      </c>
      <c r="AH75" t="str">
        <f t="shared" si="1"/>
        <v>3BHK</v>
      </c>
    </row>
    <row r="76" spans="1:34" x14ac:dyDescent="0.3">
      <c r="A76" s="1">
        <v>45444</v>
      </c>
      <c r="B76">
        <v>243960</v>
      </c>
      <c r="C76" t="s">
        <v>51</v>
      </c>
      <c r="D76">
        <v>4</v>
      </c>
      <c r="E76" t="s">
        <v>46</v>
      </c>
      <c r="F76">
        <v>65</v>
      </c>
      <c r="G76" t="s">
        <v>34</v>
      </c>
      <c r="H76">
        <v>564</v>
      </c>
      <c r="I76">
        <v>940</v>
      </c>
      <c r="J76">
        <v>5400</v>
      </c>
      <c r="K76">
        <v>9000</v>
      </c>
      <c r="L76">
        <v>0</v>
      </c>
      <c r="M76">
        <v>0</v>
      </c>
      <c r="N76">
        <v>0</v>
      </c>
      <c r="O76">
        <v>227480</v>
      </c>
      <c r="P76">
        <v>136488</v>
      </c>
      <c r="Q76">
        <v>242</v>
      </c>
      <c r="R76">
        <v>0</v>
      </c>
      <c r="S76">
        <v>0</v>
      </c>
      <c r="T76">
        <v>0.50760000000000005</v>
      </c>
      <c r="U76">
        <v>122.83920000000001</v>
      </c>
      <c r="V76">
        <v>3</v>
      </c>
      <c r="W76" t="s">
        <v>35</v>
      </c>
      <c r="X76">
        <v>1868</v>
      </c>
      <c r="Y76" t="s">
        <v>53</v>
      </c>
      <c r="Z76">
        <v>0</v>
      </c>
      <c r="AA76">
        <v>0</v>
      </c>
      <c r="AB76">
        <v>0</v>
      </c>
      <c r="AC76">
        <f>MONTH(Table1[[#This Row],[Qtr-Year]])</f>
        <v>6</v>
      </c>
      <c r="AD76">
        <f>Table1[[#This Row],[Month Num]]/3</f>
        <v>2</v>
      </c>
      <c r="AE76">
        <f>YEAR(Table1[[#This Row],[Qtr-Year]])</f>
        <v>2024</v>
      </c>
      <c r="AF76" t="str">
        <f>Table1[[#This Row],[Year]]&amp;" - Q"&amp;Table1[[#This Row],[Qtr]]</f>
        <v>2024 - Q2</v>
      </c>
      <c r="AG76" s="21">
        <f>Table1[[#This Row],[Qtr-Year]]</f>
        <v>45444</v>
      </c>
      <c r="AH76" t="str">
        <f t="shared" si="1"/>
        <v>2BHK</v>
      </c>
    </row>
    <row r="77" spans="1:34" x14ac:dyDescent="0.3">
      <c r="A77" s="1">
        <v>45078</v>
      </c>
      <c r="B77">
        <v>243960</v>
      </c>
      <c r="C77" t="s">
        <v>51</v>
      </c>
      <c r="D77">
        <v>4</v>
      </c>
      <c r="E77" t="s">
        <v>46</v>
      </c>
      <c r="F77">
        <v>65</v>
      </c>
      <c r="G77" t="s">
        <v>34</v>
      </c>
      <c r="H77">
        <v>564</v>
      </c>
      <c r="I77">
        <v>940</v>
      </c>
      <c r="J77">
        <v>4905</v>
      </c>
      <c r="K77">
        <v>8175</v>
      </c>
      <c r="L77">
        <v>1880</v>
      </c>
      <c r="M77">
        <v>1128</v>
      </c>
      <c r="N77">
        <v>2</v>
      </c>
      <c r="O77">
        <v>227480</v>
      </c>
      <c r="P77">
        <v>136488</v>
      </c>
      <c r="Q77">
        <v>242</v>
      </c>
      <c r="R77">
        <v>0.92213999999999996</v>
      </c>
      <c r="S77">
        <v>0.92213999999999996</v>
      </c>
      <c r="T77">
        <v>0.46106999999999998</v>
      </c>
      <c r="U77">
        <v>111.57894</v>
      </c>
      <c r="V77">
        <v>3</v>
      </c>
      <c r="W77" t="s">
        <v>35</v>
      </c>
      <c r="X77">
        <v>1868</v>
      </c>
      <c r="Y77" t="s">
        <v>53</v>
      </c>
      <c r="Z77">
        <v>185</v>
      </c>
      <c r="AA77">
        <v>85.29795</v>
      </c>
      <c r="AB77">
        <v>173900</v>
      </c>
      <c r="AC77">
        <f>MONTH(Table1[[#This Row],[Qtr-Year]])</f>
        <v>6</v>
      </c>
      <c r="AD77">
        <f>Table1[[#This Row],[Month Num]]/3</f>
        <v>2</v>
      </c>
      <c r="AE77">
        <f>YEAR(Table1[[#This Row],[Qtr-Year]])</f>
        <v>2023</v>
      </c>
      <c r="AF77" t="str">
        <f>Table1[[#This Row],[Year]]&amp;" - Q"&amp;Table1[[#This Row],[Qtr]]</f>
        <v>2023 - Q2</v>
      </c>
      <c r="AG77" s="21">
        <f>Table1[[#This Row],[Qtr-Year]]</f>
        <v>45078</v>
      </c>
      <c r="AH77" t="str">
        <f t="shared" si="1"/>
        <v>2BHK</v>
      </c>
    </row>
    <row r="78" spans="1:34" x14ac:dyDescent="0.3">
      <c r="A78" s="1">
        <v>45078</v>
      </c>
      <c r="B78">
        <v>243960</v>
      </c>
      <c r="C78" t="s">
        <v>51</v>
      </c>
      <c r="D78">
        <v>5</v>
      </c>
      <c r="E78" t="s">
        <v>52</v>
      </c>
      <c r="F78">
        <v>65</v>
      </c>
      <c r="G78" t="s">
        <v>34</v>
      </c>
      <c r="H78">
        <v>670</v>
      </c>
      <c r="I78">
        <v>1117</v>
      </c>
      <c r="J78">
        <v>4905</v>
      </c>
      <c r="K78">
        <v>8175</v>
      </c>
      <c r="L78">
        <v>18989</v>
      </c>
      <c r="M78">
        <v>11390</v>
      </c>
      <c r="N78">
        <v>17</v>
      </c>
      <c r="O78">
        <v>270314</v>
      </c>
      <c r="P78">
        <v>162140</v>
      </c>
      <c r="Q78">
        <v>242</v>
      </c>
      <c r="R78">
        <v>9.3141044999999991</v>
      </c>
      <c r="S78">
        <v>9.3113250000000001</v>
      </c>
      <c r="T78">
        <v>0.5478885</v>
      </c>
      <c r="U78">
        <v>132.58901700000001</v>
      </c>
      <c r="V78">
        <v>3</v>
      </c>
      <c r="W78" t="s">
        <v>35</v>
      </c>
      <c r="X78">
        <v>1868</v>
      </c>
      <c r="Y78" t="s">
        <v>53</v>
      </c>
      <c r="Z78">
        <v>170</v>
      </c>
      <c r="AA78">
        <v>93.141045000000005</v>
      </c>
      <c r="AB78">
        <v>189890</v>
      </c>
      <c r="AC78">
        <f>MONTH(Table1[[#This Row],[Qtr-Year]])</f>
        <v>6</v>
      </c>
      <c r="AD78">
        <f>Table1[[#This Row],[Month Num]]/3</f>
        <v>2</v>
      </c>
      <c r="AE78">
        <f>YEAR(Table1[[#This Row],[Qtr-Year]])</f>
        <v>2023</v>
      </c>
      <c r="AF78" t="str">
        <f>Table1[[#This Row],[Year]]&amp;" - Q"&amp;Table1[[#This Row],[Qtr]]</f>
        <v>2023 - Q2</v>
      </c>
      <c r="AG78" s="21">
        <f>Table1[[#This Row],[Qtr-Year]]</f>
        <v>45078</v>
      </c>
      <c r="AH78" t="str">
        <f t="shared" si="1"/>
        <v>3BHK</v>
      </c>
    </row>
    <row r="79" spans="1:34" x14ac:dyDescent="0.3">
      <c r="A79" s="1">
        <v>45261</v>
      </c>
      <c r="B79">
        <v>247410</v>
      </c>
      <c r="C79" t="s">
        <v>54</v>
      </c>
      <c r="D79">
        <v>77</v>
      </c>
      <c r="E79" t="s">
        <v>40</v>
      </c>
      <c r="F79">
        <v>24041</v>
      </c>
      <c r="G79" t="s">
        <v>55</v>
      </c>
      <c r="H79">
        <v>699</v>
      </c>
      <c r="I79">
        <v>1075</v>
      </c>
      <c r="J79">
        <v>9000</v>
      </c>
      <c r="K79">
        <v>13846</v>
      </c>
      <c r="L79">
        <v>95675</v>
      </c>
      <c r="M79">
        <v>62211</v>
      </c>
      <c r="N79">
        <v>89</v>
      </c>
      <c r="O79">
        <v>219300</v>
      </c>
      <c r="P79">
        <v>142596</v>
      </c>
      <c r="Q79">
        <v>204</v>
      </c>
      <c r="R79">
        <v>86.107500000000002</v>
      </c>
      <c r="S79">
        <v>86.137350600000005</v>
      </c>
      <c r="T79">
        <v>0.96750000000000003</v>
      </c>
      <c r="U79">
        <v>197.37</v>
      </c>
      <c r="V79">
        <v>2</v>
      </c>
      <c r="W79" t="s">
        <v>29</v>
      </c>
      <c r="X79">
        <v>1298</v>
      </c>
      <c r="Y79" t="s">
        <v>56</v>
      </c>
      <c r="Z79">
        <v>30</v>
      </c>
      <c r="AA79">
        <v>29.024999999999999</v>
      </c>
      <c r="AB79">
        <v>32250</v>
      </c>
      <c r="AC79">
        <f>MONTH(Table1[[#This Row],[Qtr-Year]])</f>
        <v>12</v>
      </c>
      <c r="AD79">
        <f>Table1[[#This Row],[Month Num]]/3</f>
        <v>4</v>
      </c>
      <c r="AE79">
        <f>YEAR(Table1[[#This Row],[Qtr-Year]])</f>
        <v>2023</v>
      </c>
      <c r="AF79" t="str">
        <f>Table1[[#This Row],[Year]]&amp;" - Q"&amp;Table1[[#This Row],[Qtr]]</f>
        <v>2023 - Q4</v>
      </c>
      <c r="AG79" s="21">
        <f>Table1[[#This Row],[Qtr-Year]]</f>
        <v>45261</v>
      </c>
      <c r="AH79" t="str">
        <f t="shared" si="1"/>
        <v>2BHK</v>
      </c>
    </row>
    <row r="80" spans="1:34" x14ac:dyDescent="0.3">
      <c r="A80" s="1">
        <v>45261</v>
      </c>
      <c r="B80">
        <v>247410</v>
      </c>
      <c r="C80" t="s">
        <v>54</v>
      </c>
      <c r="D80">
        <v>78</v>
      </c>
      <c r="E80" t="s">
        <v>27</v>
      </c>
      <c r="F80">
        <v>24041</v>
      </c>
      <c r="G80" t="s">
        <v>55</v>
      </c>
      <c r="H80">
        <v>783</v>
      </c>
      <c r="I80">
        <v>1205</v>
      </c>
      <c r="J80">
        <v>9000</v>
      </c>
      <c r="K80">
        <v>13846</v>
      </c>
      <c r="L80">
        <v>167495</v>
      </c>
      <c r="M80">
        <v>108837</v>
      </c>
      <c r="N80">
        <v>139</v>
      </c>
      <c r="O80">
        <v>245820</v>
      </c>
      <c r="P80">
        <v>159732</v>
      </c>
      <c r="Q80">
        <v>204</v>
      </c>
      <c r="R80">
        <v>150.74549999999999</v>
      </c>
      <c r="S80">
        <v>150.69571020000001</v>
      </c>
      <c r="T80">
        <v>1.0845</v>
      </c>
      <c r="U80">
        <v>221.238</v>
      </c>
      <c r="V80">
        <v>2</v>
      </c>
      <c r="W80" t="s">
        <v>29</v>
      </c>
      <c r="X80">
        <v>1298</v>
      </c>
      <c r="Y80" t="s">
        <v>56</v>
      </c>
      <c r="Z80">
        <v>10</v>
      </c>
      <c r="AA80">
        <v>10.845000000000001</v>
      </c>
      <c r="AB80">
        <v>12050</v>
      </c>
      <c r="AC80">
        <f>MONTH(Table1[[#This Row],[Qtr-Year]])</f>
        <v>12</v>
      </c>
      <c r="AD80">
        <f>Table1[[#This Row],[Month Num]]/3</f>
        <v>4</v>
      </c>
      <c r="AE80">
        <f>YEAR(Table1[[#This Row],[Qtr-Year]])</f>
        <v>2023</v>
      </c>
      <c r="AF80" t="str">
        <f>Table1[[#This Row],[Year]]&amp;" - Q"&amp;Table1[[#This Row],[Qtr]]</f>
        <v>2023 - Q4</v>
      </c>
      <c r="AG80" s="21">
        <f>Table1[[#This Row],[Qtr-Year]]</f>
        <v>45261</v>
      </c>
      <c r="AH80" t="str">
        <f t="shared" si="1"/>
        <v>3BHK</v>
      </c>
    </row>
    <row r="81" spans="1:34" x14ac:dyDescent="0.3">
      <c r="A81" s="1">
        <v>45352</v>
      </c>
      <c r="B81">
        <v>247410</v>
      </c>
      <c r="C81" t="s">
        <v>54</v>
      </c>
      <c r="D81">
        <v>77</v>
      </c>
      <c r="E81" t="s">
        <v>40</v>
      </c>
      <c r="F81">
        <v>24041</v>
      </c>
      <c r="G81" t="s">
        <v>55</v>
      </c>
      <c r="H81">
        <v>699</v>
      </c>
      <c r="I81">
        <v>1075</v>
      </c>
      <c r="J81">
        <v>9500</v>
      </c>
      <c r="K81">
        <v>14615</v>
      </c>
      <c r="L81">
        <v>84925</v>
      </c>
      <c r="M81">
        <v>55221</v>
      </c>
      <c r="N81">
        <v>79</v>
      </c>
      <c r="O81">
        <v>219300</v>
      </c>
      <c r="P81">
        <v>142596</v>
      </c>
      <c r="Q81">
        <v>204</v>
      </c>
      <c r="R81">
        <v>80.678749999999994</v>
      </c>
      <c r="S81">
        <v>80.705491499999994</v>
      </c>
      <c r="T81">
        <v>1.02125</v>
      </c>
      <c r="U81">
        <v>208.33500000000001</v>
      </c>
      <c r="V81">
        <v>2</v>
      </c>
      <c r="W81" t="s">
        <v>29</v>
      </c>
      <c r="X81">
        <v>1298</v>
      </c>
      <c r="Y81" t="s">
        <v>56</v>
      </c>
      <c r="Z81">
        <v>10</v>
      </c>
      <c r="AA81">
        <v>10.2125</v>
      </c>
      <c r="AB81">
        <v>10750</v>
      </c>
      <c r="AC81">
        <f>MONTH(Table1[[#This Row],[Qtr-Year]])</f>
        <v>3</v>
      </c>
      <c r="AD81">
        <f>Table1[[#This Row],[Month Num]]/3</f>
        <v>1</v>
      </c>
      <c r="AE81">
        <f>YEAR(Table1[[#This Row],[Qtr-Year]])</f>
        <v>2024</v>
      </c>
      <c r="AF81" t="str">
        <f>Table1[[#This Row],[Year]]&amp;" - Q"&amp;Table1[[#This Row],[Qtr]]</f>
        <v>2024 - Q1</v>
      </c>
      <c r="AG81" s="21">
        <f>Table1[[#This Row],[Qtr-Year]]</f>
        <v>45352</v>
      </c>
      <c r="AH81" t="str">
        <f t="shared" si="1"/>
        <v>2BHK</v>
      </c>
    </row>
    <row r="82" spans="1:34" x14ac:dyDescent="0.3">
      <c r="A82" s="1">
        <v>45352</v>
      </c>
      <c r="B82">
        <v>247410</v>
      </c>
      <c r="C82" t="s">
        <v>54</v>
      </c>
      <c r="D82">
        <v>78</v>
      </c>
      <c r="E82" t="s">
        <v>27</v>
      </c>
      <c r="F82">
        <v>24041</v>
      </c>
      <c r="G82" t="s">
        <v>55</v>
      </c>
      <c r="H82">
        <v>783</v>
      </c>
      <c r="I82">
        <v>1205</v>
      </c>
      <c r="J82">
        <v>9500</v>
      </c>
      <c r="K82">
        <v>14615</v>
      </c>
      <c r="L82">
        <v>149420</v>
      </c>
      <c r="M82">
        <v>97092</v>
      </c>
      <c r="N82">
        <v>124</v>
      </c>
      <c r="O82">
        <v>245820</v>
      </c>
      <c r="P82">
        <v>159732</v>
      </c>
      <c r="Q82">
        <v>204</v>
      </c>
      <c r="R82">
        <v>141.94900000000001</v>
      </c>
      <c r="S82">
        <v>141.899958</v>
      </c>
      <c r="T82">
        <v>1.1447499999999999</v>
      </c>
      <c r="U82">
        <v>233.529</v>
      </c>
      <c r="V82">
        <v>2</v>
      </c>
      <c r="W82" t="s">
        <v>29</v>
      </c>
      <c r="X82">
        <v>1298</v>
      </c>
      <c r="Y82" t="s">
        <v>56</v>
      </c>
      <c r="Z82">
        <v>15</v>
      </c>
      <c r="AA82">
        <v>17.171250000000001</v>
      </c>
      <c r="AB82">
        <v>18075</v>
      </c>
      <c r="AC82">
        <f>MONTH(Table1[[#This Row],[Qtr-Year]])</f>
        <v>3</v>
      </c>
      <c r="AD82">
        <f>Table1[[#This Row],[Month Num]]/3</f>
        <v>1</v>
      </c>
      <c r="AE82">
        <f>YEAR(Table1[[#This Row],[Qtr-Year]])</f>
        <v>2024</v>
      </c>
      <c r="AF82" t="str">
        <f>Table1[[#This Row],[Year]]&amp;" - Q"&amp;Table1[[#This Row],[Qtr]]</f>
        <v>2024 - Q1</v>
      </c>
      <c r="AG82" s="21">
        <f>Table1[[#This Row],[Qtr-Year]]</f>
        <v>45352</v>
      </c>
      <c r="AH82" t="str">
        <f t="shared" si="1"/>
        <v>3BHK</v>
      </c>
    </row>
    <row r="83" spans="1:34" x14ac:dyDescent="0.3">
      <c r="A83" s="1">
        <v>45444</v>
      </c>
      <c r="B83">
        <v>247410</v>
      </c>
      <c r="C83" t="s">
        <v>54</v>
      </c>
      <c r="D83">
        <v>78</v>
      </c>
      <c r="E83" t="s">
        <v>27</v>
      </c>
      <c r="F83">
        <v>24041</v>
      </c>
      <c r="G83" t="s">
        <v>55</v>
      </c>
      <c r="H83">
        <v>783</v>
      </c>
      <c r="I83">
        <v>1205</v>
      </c>
      <c r="J83">
        <v>9500</v>
      </c>
      <c r="K83">
        <v>14615</v>
      </c>
      <c r="L83">
        <v>61455</v>
      </c>
      <c r="M83">
        <v>39933</v>
      </c>
      <c r="N83">
        <v>51</v>
      </c>
      <c r="O83">
        <v>245820</v>
      </c>
      <c r="P83">
        <v>159732</v>
      </c>
      <c r="Q83">
        <v>204</v>
      </c>
      <c r="R83">
        <v>58.382249999999999</v>
      </c>
      <c r="S83">
        <v>58.3620795</v>
      </c>
      <c r="T83">
        <v>1.1447499999999999</v>
      </c>
      <c r="U83">
        <v>233.529</v>
      </c>
      <c r="V83">
        <v>2</v>
      </c>
      <c r="W83" t="s">
        <v>29</v>
      </c>
      <c r="X83">
        <v>1298</v>
      </c>
      <c r="Y83" t="s">
        <v>56</v>
      </c>
      <c r="Z83">
        <v>73</v>
      </c>
      <c r="AA83">
        <v>83.566749999999999</v>
      </c>
      <c r="AB83">
        <v>87965</v>
      </c>
      <c r="AC83">
        <f>MONTH(Table1[[#This Row],[Qtr-Year]])</f>
        <v>6</v>
      </c>
      <c r="AD83">
        <f>Table1[[#This Row],[Month Num]]/3</f>
        <v>2</v>
      </c>
      <c r="AE83">
        <f>YEAR(Table1[[#This Row],[Qtr-Year]])</f>
        <v>2024</v>
      </c>
      <c r="AF83" t="str">
        <f>Table1[[#This Row],[Year]]&amp;" - Q"&amp;Table1[[#This Row],[Qtr]]</f>
        <v>2024 - Q2</v>
      </c>
      <c r="AG83" s="21">
        <f>Table1[[#This Row],[Qtr-Year]]</f>
        <v>45444</v>
      </c>
      <c r="AH83" t="str">
        <f t="shared" si="1"/>
        <v>3BHK</v>
      </c>
    </row>
    <row r="84" spans="1:34" x14ac:dyDescent="0.3">
      <c r="A84" s="1">
        <v>45444</v>
      </c>
      <c r="B84">
        <v>247410</v>
      </c>
      <c r="C84" t="s">
        <v>54</v>
      </c>
      <c r="D84">
        <v>77</v>
      </c>
      <c r="E84" t="s">
        <v>40</v>
      </c>
      <c r="F84">
        <v>24041</v>
      </c>
      <c r="G84" t="s">
        <v>55</v>
      </c>
      <c r="H84">
        <v>699</v>
      </c>
      <c r="I84">
        <v>1075</v>
      </c>
      <c r="J84">
        <v>9500</v>
      </c>
      <c r="K84">
        <v>14615</v>
      </c>
      <c r="L84">
        <v>34400</v>
      </c>
      <c r="M84">
        <v>22368</v>
      </c>
      <c r="N84">
        <v>32</v>
      </c>
      <c r="O84">
        <v>219300</v>
      </c>
      <c r="P84">
        <v>142596</v>
      </c>
      <c r="Q84">
        <v>204</v>
      </c>
      <c r="R84">
        <v>32.68</v>
      </c>
      <c r="S84">
        <v>32.690832</v>
      </c>
      <c r="T84">
        <v>1.02125</v>
      </c>
      <c r="U84">
        <v>208.33500000000001</v>
      </c>
      <c r="V84">
        <v>2</v>
      </c>
      <c r="W84" t="s">
        <v>29</v>
      </c>
      <c r="X84">
        <v>1298</v>
      </c>
      <c r="Y84" t="s">
        <v>56</v>
      </c>
      <c r="Z84">
        <v>47</v>
      </c>
      <c r="AA84">
        <v>47.998750000000001</v>
      </c>
      <c r="AB84">
        <v>50525</v>
      </c>
      <c r="AC84">
        <f>MONTH(Table1[[#This Row],[Qtr-Year]])</f>
        <v>6</v>
      </c>
      <c r="AD84">
        <f>Table1[[#This Row],[Month Num]]/3</f>
        <v>2</v>
      </c>
      <c r="AE84">
        <f>YEAR(Table1[[#This Row],[Qtr-Year]])</f>
        <v>2024</v>
      </c>
      <c r="AF84" t="str">
        <f>Table1[[#This Row],[Year]]&amp;" - Q"&amp;Table1[[#This Row],[Qtr]]</f>
        <v>2024 - Q2</v>
      </c>
      <c r="AG84" s="21">
        <f>Table1[[#This Row],[Qtr-Year]]</f>
        <v>45444</v>
      </c>
      <c r="AH84" t="str">
        <f t="shared" si="1"/>
        <v>2BHK</v>
      </c>
    </row>
    <row r="85" spans="1:34" x14ac:dyDescent="0.3">
      <c r="A85" s="1">
        <v>45809</v>
      </c>
      <c r="B85">
        <v>247410</v>
      </c>
      <c r="C85" t="s">
        <v>54</v>
      </c>
      <c r="D85">
        <v>77</v>
      </c>
      <c r="E85" t="s">
        <v>40</v>
      </c>
      <c r="F85">
        <v>24041</v>
      </c>
      <c r="G85" t="s">
        <v>55</v>
      </c>
      <c r="H85">
        <v>699</v>
      </c>
      <c r="I85">
        <v>1075</v>
      </c>
      <c r="J85">
        <v>12448</v>
      </c>
      <c r="K85">
        <v>19151</v>
      </c>
      <c r="L85">
        <v>0</v>
      </c>
      <c r="M85">
        <v>0</v>
      </c>
      <c r="N85">
        <v>0</v>
      </c>
      <c r="O85">
        <v>219300</v>
      </c>
      <c r="P85">
        <v>142596</v>
      </c>
      <c r="Q85">
        <v>204</v>
      </c>
      <c r="R85">
        <v>0</v>
      </c>
      <c r="S85">
        <v>0</v>
      </c>
      <c r="T85">
        <v>1.33816</v>
      </c>
      <c r="U85">
        <v>272.98464000000001</v>
      </c>
      <c r="V85">
        <v>2</v>
      </c>
      <c r="W85" t="s">
        <v>29</v>
      </c>
      <c r="X85">
        <v>1298</v>
      </c>
      <c r="Y85" t="s">
        <v>56</v>
      </c>
      <c r="Z85">
        <v>0</v>
      </c>
      <c r="AA85">
        <v>0</v>
      </c>
      <c r="AB85">
        <v>0</v>
      </c>
      <c r="AC85">
        <f>MONTH(Table1[[#This Row],[Qtr-Year]])</f>
        <v>6</v>
      </c>
      <c r="AD85">
        <f>Table1[[#This Row],[Month Num]]/3</f>
        <v>2</v>
      </c>
      <c r="AE85">
        <f>YEAR(Table1[[#This Row],[Qtr-Year]])</f>
        <v>2025</v>
      </c>
      <c r="AF85" t="str">
        <f>Table1[[#This Row],[Year]]&amp;" - Q"&amp;Table1[[#This Row],[Qtr]]</f>
        <v>2025 - Q2</v>
      </c>
      <c r="AG85" s="21">
        <f>Table1[[#This Row],[Qtr-Year]]</f>
        <v>45809</v>
      </c>
      <c r="AH85" t="str">
        <f t="shared" si="1"/>
        <v>2BHK</v>
      </c>
    </row>
    <row r="86" spans="1:34" x14ac:dyDescent="0.3">
      <c r="A86" s="1">
        <v>45809</v>
      </c>
      <c r="B86">
        <v>247410</v>
      </c>
      <c r="C86" t="s">
        <v>54</v>
      </c>
      <c r="D86">
        <v>78</v>
      </c>
      <c r="E86" t="s">
        <v>27</v>
      </c>
      <c r="F86">
        <v>24041</v>
      </c>
      <c r="G86" t="s">
        <v>55</v>
      </c>
      <c r="H86">
        <v>783</v>
      </c>
      <c r="I86">
        <v>1205</v>
      </c>
      <c r="J86">
        <v>12448</v>
      </c>
      <c r="K86">
        <v>19151</v>
      </c>
      <c r="L86">
        <v>0</v>
      </c>
      <c r="M86">
        <v>0</v>
      </c>
      <c r="N86">
        <v>0</v>
      </c>
      <c r="O86">
        <v>245820</v>
      </c>
      <c r="P86">
        <v>159732</v>
      </c>
      <c r="Q86">
        <v>204</v>
      </c>
      <c r="R86">
        <v>0</v>
      </c>
      <c r="S86">
        <v>0</v>
      </c>
      <c r="T86">
        <v>1.499984</v>
      </c>
      <c r="U86">
        <v>305.996736</v>
      </c>
      <c r="V86">
        <v>2</v>
      </c>
      <c r="W86" t="s">
        <v>29</v>
      </c>
      <c r="X86">
        <v>1298</v>
      </c>
      <c r="Y86" t="s">
        <v>56</v>
      </c>
      <c r="Z86">
        <v>4</v>
      </c>
      <c r="AA86">
        <v>5.9999359999999999</v>
      </c>
      <c r="AB86">
        <v>4820</v>
      </c>
      <c r="AC86">
        <f>MONTH(Table1[[#This Row],[Qtr-Year]])</f>
        <v>6</v>
      </c>
      <c r="AD86">
        <f>Table1[[#This Row],[Month Num]]/3</f>
        <v>2</v>
      </c>
      <c r="AE86">
        <f>YEAR(Table1[[#This Row],[Qtr-Year]])</f>
        <v>2025</v>
      </c>
      <c r="AF86" t="str">
        <f>Table1[[#This Row],[Year]]&amp;" - Q"&amp;Table1[[#This Row],[Qtr]]</f>
        <v>2025 - Q2</v>
      </c>
      <c r="AG86" s="21">
        <f>Table1[[#This Row],[Qtr-Year]]</f>
        <v>45809</v>
      </c>
      <c r="AH86" t="str">
        <f t="shared" si="1"/>
        <v>3BHK</v>
      </c>
    </row>
    <row r="87" spans="1:34" x14ac:dyDescent="0.3">
      <c r="A87" s="1">
        <v>44986</v>
      </c>
      <c r="B87">
        <v>247410</v>
      </c>
      <c r="C87" t="s">
        <v>54</v>
      </c>
      <c r="D87">
        <v>77</v>
      </c>
      <c r="E87" t="s">
        <v>40</v>
      </c>
      <c r="F87">
        <v>24041</v>
      </c>
      <c r="G87" t="s">
        <v>55</v>
      </c>
      <c r="H87">
        <v>696</v>
      </c>
      <c r="I87">
        <v>1070</v>
      </c>
      <c r="J87">
        <v>7595</v>
      </c>
      <c r="K87">
        <v>11685</v>
      </c>
      <c r="L87">
        <v>177620</v>
      </c>
      <c r="M87">
        <v>115536</v>
      </c>
      <c r="N87">
        <v>166</v>
      </c>
      <c r="O87">
        <v>218280</v>
      </c>
      <c r="P87">
        <v>141984</v>
      </c>
      <c r="Q87">
        <v>204</v>
      </c>
      <c r="R87">
        <v>134.90239</v>
      </c>
      <c r="S87">
        <v>135.003816</v>
      </c>
      <c r="T87">
        <v>0.81266499999999997</v>
      </c>
      <c r="U87">
        <v>165.78366</v>
      </c>
      <c r="V87">
        <v>2</v>
      </c>
      <c r="W87" t="s">
        <v>29</v>
      </c>
      <c r="X87">
        <v>1298</v>
      </c>
      <c r="Y87" t="s">
        <v>56</v>
      </c>
      <c r="Z87">
        <v>8</v>
      </c>
      <c r="AA87">
        <v>6.5013199999999998</v>
      </c>
      <c r="AB87">
        <v>8560</v>
      </c>
      <c r="AC87">
        <f>MONTH(Table1[[#This Row],[Qtr-Year]])</f>
        <v>3</v>
      </c>
      <c r="AD87">
        <f>Table1[[#This Row],[Month Num]]/3</f>
        <v>1</v>
      </c>
      <c r="AE87">
        <f>YEAR(Table1[[#This Row],[Qtr-Year]])</f>
        <v>2023</v>
      </c>
      <c r="AF87" t="str">
        <f>Table1[[#This Row],[Year]]&amp;" - Q"&amp;Table1[[#This Row],[Qtr]]</f>
        <v>2023 - Q1</v>
      </c>
      <c r="AG87" s="21">
        <f>Table1[[#This Row],[Qtr-Year]]</f>
        <v>44986</v>
      </c>
      <c r="AH87" t="str">
        <f t="shared" si="1"/>
        <v>2BHK</v>
      </c>
    </row>
    <row r="88" spans="1:34" x14ac:dyDescent="0.3">
      <c r="A88" s="1">
        <v>45078</v>
      </c>
      <c r="B88">
        <v>247410</v>
      </c>
      <c r="C88" t="s">
        <v>54</v>
      </c>
      <c r="D88">
        <v>78</v>
      </c>
      <c r="E88" t="s">
        <v>27</v>
      </c>
      <c r="F88">
        <v>24041</v>
      </c>
      <c r="G88" t="s">
        <v>55</v>
      </c>
      <c r="H88">
        <v>783</v>
      </c>
      <c r="I88">
        <v>1205</v>
      </c>
      <c r="J88">
        <v>8300</v>
      </c>
      <c r="K88">
        <v>12769</v>
      </c>
      <c r="L88">
        <v>191595</v>
      </c>
      <c r="M88">
        <v>124497</v>
      </c>
      <c r="N88">
        <v>159</v>
      </c>
      <c r="O88">
        <v>245820</v>
      </c>
      <c r="P88">
        <v>159732</v>
      </c>
      <c r="Q88">
        <v>204</v>
      </c>
      <c r="R88">
        <v>159.02385000000001</v>
      </c>
      <c r="S88">
        <v>158.9702193</v>
      </c>
      <c r="T88">
        <v>1.0001500000000001</v>
      </c>
      <c r="U88">
        <v>204.03059999999999</v>
      </c>
      <c r="V88">
        <v>2</v>
      </c>
      <c r="W88" t="s">
        <v>29</v>
      </c>
      <c r="X88">
        <v>1298</v>
      </c>
      <c r="Y88" t="s">
        <v>56</v>
      </c>
      <c r="Z88">
        <v>15</v>
      </c>
      <c r="AA88">
        <v>15.00225</v>
      </c>
      <c r="AB88">
        <v>18075</v>
      </c>
      <c r="AC88">
        <f>MONTH(Table1[[#This Row],[Qtr-Year]])</f>
        <v>6</v>
      </c>
      <c r="AD88">
        <f>Table1[[#This Row],[Month Num]]/3</f>
        <v>2</v>
      </c>
      <c r="AE88">
        <f>YEAR(Table1[[#This Row],[Qtr-Year]])</f>
        <v>2023</v>
      </c>
      <c r="AF88" t="str">
        <f>Table1[[#This Row],[Year]]&amp;" - Q"&amp;Table1[[#This Row],[Qtr]]</f>
        <v>2023 - Q2</v>
      </c>
      <c r="AG88" s="21">
        <f>Table1[[#This Row],[Qtr-Year]]</f>
        <v>45078</v>
      </c>
      <c r="AH88" t="str">
        <f t="shared" si="1"/>
        <v>3BHK</v>
      </c>
    </row>
    <row r="89" spans="1:34" x14ac:dyDescent="0.3">
      <c r="A89" s="1">
        <v>44986</v>
      </c>
      <c r="B89">
        <v>247410</v>
      </c>
      <c r="C89" t="s">
        <v>54</v>
      </c>
      <c r="D89">
        <v>78</v>
      </c>
      <c r="E89" t="s">
        <v>27</v>
      </c>
      <c r="F89">
        <v>24041</v>
      </c>
      <c r="G89" t="s">
        <v>55</v>
      </c>
      <c r="H89">
        <v>775</v>
      </c>
      <c r="I89">
        <v>1193</v>
      </c>
      <c r="J89">
        <v>7595</v>
      </c>
      <c r="K89">
        <v>11685</v>
      </c>
      <c r="L89">
        <v>207582</v>
      </c>
      <c r="M89">
        <v>134850</v>
      </c>
      <c r="N89">
        <v>174</v>
      </c>
      <c r="O89">
        <v>243372</v>
      </c>
      <c r="P89">
        <v>158100</v>
      </c>
      <c r="Q89">
        <v>204</v>
      </c>
      <c r="R89">
        <v>157.65852899999999</v>
      </c>
      <c r="S89">
        <v>157.572225</v>
      </c>
      <c r="T89">
        <v>0.90608350000000004</v>
      </c>
      <c r="U89">
        <v>184.84103400000001</v>
      </c>
      <c r="V89">
        <v>2</v>
      </c>
      <c r="W89" t="s">
        <v>29</v>
      </c>
      <c r="X89">
        <v>1298</v>
      </c>
      <c r="Y89" t="s">
        <v>56</v>
      </c>
      <c r="Z89">
        <v>10</v>
      </c>
      <c r="AA89">
        <v>9.0608350000000009</v>
      </c>
      <c r="AB89">
        <v>11930</v>
      </c>
      <c r="AC89">
        <f>MONTH(Table1[[#This Row],[Qtr-Year]])</f>
        <v>3</v>
      </c>
      <c r="AD89">
        <f>Table1[[#This Row],[Month Num]]/3</f>
        <v>1</v>
      </c>
      <c r="AE89">
        <f>YEAR(Table1[[#This Row],[Qtr-Year]])</f>
        <v>2023</v>
      </c>
      <c r="AF89" t="str">
        <f>Table1[[#This Row],[Year]]&amp;" - Q"&amp;Table1[[#This Row],[Qtr]]</f>
        <v>2023 - Q1</v>
      </c>
      <c r="AG89" s="21">
        <f>Table1[[#This Row],[Qtr-Year]]</f>
        <v>44986</v>
      </c>
      <c r="AH89" t="str">
        <f t="shared" si="1"/>
        <v>3BHK</v>
      </c>
    </row>
    <row r="90" spans="1:34" x14ac:dyDescent="0.3">
      <c r="A90" s="1">
        <v>45078</v>
      </c>
      <c r="B90">
        <v>247410</v>
      </c>
      <c r="C90" t="s">
        <v>54</v>
      </c>
      <c r="D90">
        <v>77</v>
      </c>
      <c r="E90" t="s">
        <v>40</v>
      </c>
      <c r="F90">
        <v>24041</v>
      </c>
      <c r="G90" t="s">
        <v>55</v>
      </c>
      <c r="H90">
        <v>699</v>
      </c>
      <c r="I90">
        <v>1075</v>
      </c>
      <c r="J90">
        <v>8300</v>
      </c>
      <c r="K90">
        <v>12769</v>
      </c>
      <c r="L90">
        <v>170925</v>
      </c>
      <c r="M90">
        <v>111141</v>
      </c>
      <c r="N90">
        <v>159</v>
      </c>
      <c r="O90">
        <v>219300</v>
      </c>
      <c r="P90">
        <v>142596</v>
      </c>
      <c r="Q90">
        <v>204</v>
      </c>
      <c r="R90">
        <v>141.86775</v>
      </c>
      <c r="S90">
        <v>141.9159429</v>
      </c>
      <c r="T90">
        <v>0.89224999999999999</v>
      </c>
      <c r="U90">
        <v>182.01900000000001</v>
      </c>
      <c r="V90">
        <v>2</v>
      </c>
      <c r="W90" t="s">
        <v>29</v>
      </c>
      <c r="X90">
        <v>1298</v>
      </c>
      <c r="Y90" t="s">
        <v>56</v>
      </c>
      <c r="Z90">
        <v>7</v>
      </c>
      <c r="AA90">
        <v>6.2457500000000001</v>
      </c>
      <c r="AB90">
        <v>7525</v>
      </c>
      <c r="AC90">
        <f>MONTH(Table1[[#This Row],[Qtr-Year]])</f>
        <v>6</v>
      </c>
      <c r="AD90">
        <f>Table1[[#This Row],[Month Num]]/3</f>
        <v>2</v>
      </c>
      <c r="AE90">
        <f>YEAR(Table1[[#This Row],[Qtr-Year]])</f>
        <v>2023</v>
      </c>
      <c r="AF90" t="str">
        <f>Table1[[#This Row],[Year]]&amp;" - Q"&amp;Table1[[#This Row],[Qtr]]</f>
        <v>2023 - Q2</v>
      </c>
      <c r="AG90" s="21">
        <f>Table1[[#This Row],[Qtr-Year]]</f>
        <v>45078</v>
      </c>
      <c r="AH90" t="str">
        <f t="shared" si="1"/>
        <v>2BHK</v>
      </c>
    </row>
    <row r="91" spans="1:34" x14ac:dyDescent="0.3">
      <c r="A91" s="1">
        <v>45536</v>
      </c>
      <c r="B91">
        <v>247410</v>
      </c>
      <c r="C91" t="s">
        <v>54</v>
      </c>
      <c r="D91">
        <v>77</v>
      </c>
      <c r="E91" t="s">
        <v>40</v>
      </c>
      <c r="F91">
        <v>24041</v>
      </c>
      <c r="G91" t="s">
        <v>55</v>
      </c>
      <c r="H91">
        <v>699</v>
      </c>
      <c r="I91">
        <v>1075</v>
      </c>
      <c r="J91">
        <v>12448</v>
      </c>
      <c r="K91">
        <v>19151</v>
      </c>
      <c r="L91">
        <v>22575</v>
      </c>
      <c r="M91">
        <v>14679</v>
      </c>
      <c r="N91">
        <v>21</v>
      </c>
      <c r="O91">
        <v>219300</v>
      </c>
      <c r="P91">
        <v>142596</v>
      </c>
      <c r="Q91">
        <v>204</v>
      </c>
      <c r="R91">
        <v>28.10136</v>
      </c>
      <c r="S91">
        <v>28.111752899999999</v>
      </c>
      <c r="T91">
        <v>1.33816</v>
      </c>
      <c r="U91">
        <v>272.98464000000001</v>
      </c>
      <c r="V91">
        <v>2</v>
      </c>
      <c r="W91" t="s">
        <v>29</v>
      </c>
      <c r="X91">
        <v>1298</v>
      </c>
      <c r="Y91" t="s">
        <v>56</v>
      </c>
      <c r="Z91">
        <v>11</v>
      </c>
      <c r="AA91">
        <v>14.719760000000001</v>
      </c>
      <c r="AB91">
        <v>11825</v>
      </c>
      <c r="AC91">
        <f>MONTH(Table1[[#This Row],[Qtr-Year]])</f>
        <v>9</v>
      </c>
      <c r="AD91">
        <f>Table1[[#This Row],[Month Num]]/3</f>
        <v>3</v>
      </c>
      <c r="AE91">
        <f>YEAR(Table1[[#This Row],[Qtr-Year]])</f>
        <v>2024</v>
      </c>
      <c r="AF91" t="str">
        <f>Table1[[#This Row],[Year]]&amp;" - Q"&amp;Table1[[#This Row],[Qtr]]</f>
        <v>2024 - Q3</v>
      </c>
      <c r="AG91" s="21">
        <f>Table1[[#This Row],[Qtr-Year]]</f>
        <v>45536</v>
      </c>
      <c r="AH91" t="str">
        <f t="shared" si="1"/>
        <v>2BHK</v>
      </c>
    </row>
    <row r="92" spans="1:34" x14ac:dyDescent="0.3">
      <c r="A92" s="1">
        <v>45536</v>
      </c>
      <c r="B92">
        <v>247410</v>
      </c>
      <c r="C92" t="s">
        <v>54</v>
      </c>
      <c r="D92">
        <v>78</v>
      </c>
      <c r="E92" t="s">
        <v>27</v>
      </c>
      <c r="F92">
        <v>24041</v>
      </c>
      <c r="G92" t="s">
        <v>55</v>
      </c>
      <c r="H92">
        <v>783</v>
      </c>
      <c r="I92">
        <v>1205</v>
      </c>
      <c r="J92">
        <v>12448</v>
      </c>
      <c r="K92">
        <v>19151</v>
      </c>
      <c r="L92">
        <v>39765</v>
      </c>
      <c r="M92">
        <v>25839</v>
      </c>
      <c r="N92">
        <v>33</v>
      </c>
      <c r="O92">
        <v>245820</v>
      </c>
      <c r="P92">
        <v>159732</v>
      </c>
      <c r="Q92">
        <v>204</v>
      </c>
      <c r="R92">
        <v>49.499471999999997</v>
      </c>
      <c r="S92">
        <v>49.484268899999996</v>
      </c>
      <c r="T92">
        <v>1.499984</v>
      </c>
      <c r="U92">
        <v>305.996736</v>
      </c>
      <c r="V92">
        <v>2</v>
      </c>
      <c r="W92" t="s">
        <v>29</v>
      </c>
      <c r="X92">
        <v>1298</v>
      </c>
      <c r="Y92" t="s">
        <v>56</v>
      </c>
      <c r="Z92">
        <v>18</v>
      </c>
      <c r="AA92">
        <v>26.999711999999999</v>
      </c>
      <c r="AB92">
        <v>21690</v>
      </c>
      <c r="AC92">
        <f>MONTH(Table1[[#This Row],[Qtr-Year]])</f>
        <v>9</v>
      </c>
      <c r="AD92">
        <f>Table1[[#This Row],[Month Num]]/3</f>
        <v>3</v>
      </c>
      <c r="AE92">
        <f>YEAR(Table1[[#This Row],[Qtr-Year]])</f>
        <v>2024</v>
      </c>
      <c r="AF92" t="str">
        <f>Table1[[#This Row],[Year]]&amp;" - Q"&amp;Table1[[#This Row],[Qtr]]</f>
        <v>2024 - Q3</v>
      </c>
      <c r="AG92" s="21">
        <f>Table1[[#This Row],[Qtr-Year]]</f>
        <v>45536</v>
      </c>
      <c r="AH92" t="str">
        <f t="shared" si="1"/>
        <v>3BHK</v>
      </c>
    </row>
    <row r="93" spans="1:34" x14ac:dyDescent="0.3">
      <c r="A93" s="1">
        <v>45627</v>
      </c>
      <c r="B93">
        <v>247410</v>
      </c>
      <c r="C93" t="s">
        <v>54</v>
      </c>
      <c r="D93">
        <v>77</v>
      </c>
      <c r="E93" t="s">
        <v>40</v>
      </c>
      <c r="F93">
        <v>24041</v>
      </c>
      <c r="G93" t="s">
        <v>55</v>
      </c>
      <c r="H93">
        <v>699</v>
      </c>
      <c r="I93">
        <v>1075</v>
      </c>
      <c r="J93">
        <v>12448</v>
      </c>
      <c r="K93">
        <v>19151</v>
      </c>
      <c r="L93">
        <v>17200</v>
      </c>
      <c r="M93">
        <v>11184</v>
      </c>
      <c r="N93">
        <v>16</v>
      </c>
      <c r="O93">
        <v>219300</v>
      </c>
      <c r="P93">
        <v>142596</v>
      </c>
      <c r="Q93">
        <v>204</v>
      </c>
      <c r="R93">
        <v>21.41056</v>
      </c>
      <c r="S93">
        <v>21.418478400000001</v>
      </c>
      <c r="T93">
        <v>1.33816</v>
      </c>
      <c r="U93">
        <v>272.98464000000001</v>
      </c>
      <c r="V93">
        <v>2</v>
      </c>
      <c r="W93" t="s">
        <v>29</v>
      </c>
      <c r="X93">
        <v>1298</v>
      </c>
      <c r="Y93" t="s">
        <v>56</v>
      </c>
      <c r="Z93">
        <v>5</v>
      </c>
      <c r="AA93">
        <v>6.6908000000000003</v>
      </c>
      <c r="AB93">
        <v>5375</v>
      </c>
      <c r="AC93">
        <f>MONTH(Table1[[#This Row],[Qtr-Year]])</f>
        <v>12</v>
      </c>
      <c r="AD93">
        <f>Table1[[#This Row],[Month Num]]/3</f>
        <v>4</v>
      </c>
      <c r="AE93">
        <f>YEAR(Table1[[#This Row],[Qtr-Year]])</f>
        <v>2024</v>
      </c>
      <c r="AF93" t="str">
        <f>Table1[[#This Row],[Year]]&amp;" - Q"&amp;Table1[[#This Row],[Qtr]]</f>
        <v>2024 - Q4</v>
      </c>
      <c r="AG93" s="21">
        <f>Table1[[#This Row],[Qtr-Year]]</f>
        <v>45627</v>
      </c>
      <c r="AH93" t="str">
        <f t="shared" si="1"/>
        <v>2BHK</v>
      </c>
    </row>
    <row r="94" spans="1:34" x14ac:dyDescent="0.3">
      <c r="A94" s="1">
        <v>45717</v>
      </c>
      <c r="B94">
        <v>247410</v>
      </c>
      <c r="C94" t="s">
        <v>54</v>
      </c>
      <c r="D94">
        <v>78</v>
      </c>
      <c r="E94" t="s">
        <v>27</v>
      </c>
      <c r="F94">
        <v>24041</v>
      </c>
      <c r="G94" t="s">
        <v>55</v>
      </c>
      <c r="H94">
        <v>783</v>
      </c>
      <c r="I94">
        <v>1205</v>
      </c>
      <c r="J94">
        <v>12448</v>
      </c>
      <c r="K94">
        <v>19151</v>
      </c>
      <c r="L94">
        <v>4820</v>
      </c>
      <c r="M94">
        <v>3132</v>
      </c>
      <c r="N94">
        <v>4</v>
      </c>
      <c r="O94">
        <v>245820</v>
      </c>
      <c r="P94">
        <v>159732</v>
      </c>
      <c r="Q94">
        <v>204</v>
      </c>
      <c r="R94">
        <v>5.9999359999999999</v>
      </c>
      <c r="S94">
        <v>5.9980931999999996</v>
      </c>
      <c r="T94">
        <v>1.499984</v>
      </c>
      <c r="U94">
        <v>305.996736</v>
      </c>
      <c r="V94">
        <v>2</v>
      </c>
      <c r="W94" t="s">
        <v>29</v>
      </c>
      <c r="X94">
        <v>1298</v>
      </c>
      <c r="Y94" t="s">
        <v>56</v>
      </c>
      <c r="Z94">
        <v>21</v>
      </c>
      <c r="AA94">
        <v>31.499663999999999</v>
      </c>
      <c r="AB94">
        <v>25305</v>
      </c>
      <c r="AC94">
        <f>MONTH(Table1[[#This Row],[Qtr-Year]])</f>
        <v>3</v>
      </c>
      <c r="AD94">
        <f>Table1[[#This Row],[Month Num]]/3</f>
        <v>1</v>
      </c>
      <c r="AE94">
        <f>YEAR(Table1[[#This Row],[Qtr-Year]])</f>
        <v>2025</v>
      </c>
      <c r="AF94" t="str">
        <f>Table1[[#This Row],[Year]]&amp;" - Q"&amp;Table1[[#This Row],[Qtr]]</f>
        <v>2025 - Q1</v>
      </c>
      <c r="AG94" s="21">
        <f>Table1[[#This Row],[Qtr-Year]]</f>
        <v>45717</v>
      </c>
      <c r="AH94" t="str">
        <f t="shared" si="1"/>
        <v>3BHK</v>
      </c>
    </row>
    <row r="95" spans="1:34" x14ac:dyDescent="0.3">
      <c r="A95" s="1">
        <v>45717</v>
      </c>
      <c r="B95">
        <v>247410</v>
      </c>
      <c r="C95" t="s">
        <v>54</v>
      </c>
      <c r="D95">
        <v>77</v>
      </c>
      <c r="E95" t="s">
        <v>40</v>
      </c>
      <c r="F95">
        <v>24041</v>
      </c>
      <c r="G95" t="s">
        <v>55</v>
      </c>
      <c r="H95">
        <v>699</v>
      </c>
      <c r="I95">
        <v>1075</v>
      </c>
      <c r="J95">
        <v>12448</v>
      </c>
      <c r="K95">
        <v>19151</v>
      </c>
      <c r="L95">
        <v>0</v>
      </c>
      <c r="M95">
        <v>0</v>
      </c>
      <c r="N95">
        <v>0</v>
      </c>
      <c r="O95">
        <v>219300</v>
      </c>
      <c r="P95">
        <v>142596</v>
      </c>
      <c r="Q95">
        <v>204</v>
      </c>
      <c r="R95">
        <v>0</v>
      </c>
      <c r="S95">
        <v>0</v>
      </c>
      <c r="T95">
        <v>1.33816</v>
      </c>
      <c r="U95">
        <v>272.98464000000001</v>
      </c>
      <c r="V95">
        <v>2</v>
      </c>
      <c r="W95" t="s">
        <v>29</v>
      </c>
      <c r="X95">
        <v>1298</v>
      </c>
      <c r="Y95" t="s">
        <v>56</v>
      </c>
      <c r="Z95">
        <v>16</v>
      </c>
      <c r="AA95">
        <v>21.41056</v>
      </c>
      <c r="AB95">
        <v>17200</v>
      </c>
      <c r="AC95">
        <f>MONTH(Table1[[#This Row],[Qtr-Year]])</f>
        <v>3</v>
      </c>
      <c r="AD95">
        <f>Table1[[#This Row],[Month Num]]/3</f>
        <v>1</v>
      </c>
      <c r="AE95">
        <f>YEAR(Table1[[#This Row],[Qtr-Year]])</f>
        <v>2025</v>
      </c>
      <c r="AF95" t="str">
        <f>Table1[[#This Row],[Year]]&amp;" - Q"&amp;Table1[[#This Row],[Qtr]]</f>
        <v>2025 - Q1</v>
      </c>
      <c r="AG95" s="21">
        <f>Table1[[#This Row],[Qtr-Year]]</f>
        <v>45717</v>
      </c>
      <c r="AH95" t="str">
        <f t="shared" si="1"/>
        <v>2BHK</v>
      </c>
    </row>
    <row r="96" spans="1:34" x14ac:dyDescent="0.3">
      <c r="A96" s="1">
        <v>45627</v>
      </c>
      <c r="B96">
        <v>247410</v>
      </c>
      <c r="C96" t="s">
        <v>54</v>
      </c>
      <c r="D96">
        <v>78</v>
      </c>
      <c r="E96" t="s">
        <v>27</v>
      </c>
      <c r="F96">
        <v>24041</v>
      </c>
      <c r="G96" t="s">
        <v>55</v>
      </c>
      <c r="H96">
        <v>783</v>
      </c>
      <c r="I96">
        <v>1205</v>
      </c>
      <c r="J96">
        <v>12448</v>
      </c>
      <c r="K96">
        <v>19151</v>
      </c>
      <c r="L96">
        <v>30125</v>
      </c>
      <c r="M96">
        <v>19575</v>
      </c>
      <c r="N96">
        <v>25</v>
      </c>
      <c r="O96">
        <v>245820</v>
      </c>
      <c r="P96">
        <v>159732</v>
      </c>
      <c r="Q96">
        <v>204</v>
      </c>
      <c r="R96">
        <v>37.499600000000001</v>
      </c>
      <c r="S96">
        <v>37.488082499999997</v>
      </c>
      <c r="T96">
        <v>1.499984</v>
      </c>
      <c r="U96">
        <v>305.996736</v>
      </c>
      <c r="V96">
        <v>2</v>
      </c>
      <c r="W96" t="s">
        <v>29</v>
      </c>
      <c r="X96">
        <v>1298</v>
      </c>
      <c r="Y96" t="s">
        <v>56</v>
      </c>
      <c r="Z96">
        <v>8</v>
      </c>
      <c r="AA96">
        <v>11.999872</v>
      </c>
      <c r="AB96">
        <v>9640</v>
      </c>
      <c r="AC96">
        <f>MONTH(Table1[[#This Row],[Qtr-Year]])</f>
        <v>12</v>
      </c>
      <c r="AD96">
        <f>Table1[[#This Row],[Month Num]]/3</f>
        <v>4</v>
      </c>
      <c r="AE96">
        <f>YEAR(Table1[[#This Row],[Qtr-Year]])</f>
        <v>2024</v>
      </c>
      <c r="AF96" t="str">
        <f>Table1[[#This Row],[Year]]&amp;" - Q"&amp;Table1[[#This Row],[Qtr]]</f>
        <v>2024 - Q4</v>
      </c>
      <c r="AG96" s="21">
        <f>Table1[[#This Row],[Qtr-Year]]</f>
        <v>45627</v>
      </c>
      <c r="AH96" t="str">
        <f t="shared" si="1"/>
        <v>3BHK</v>
      </c>
    </row>
    <row r="97" spans="1:34" x14ac:dyDescent="0.3">
      <c r="A97" s="1">
        <v>45170</v>
      </c>
      <c r="B97">
        <v>247410</v>
      </c>
      <c r="C97" t="s">
        <v>54</v>
      </c>
      <c r="D97">
        <v>77</v>
      </c>
      <c r="E97" t="s">
        <v>40</v>
      </c>
      <c r="F97">
        <v>24041</v>
      </c>
      <c r="G97" t="s">
        <v>55</v>
      </c>
      <c r="H97">
        <v>699</v>
      </c>
      <c r="I97">
        <v>1075</v>
      </c>
      <c r="J97">
        <v>8548</v>
      </c>
      <c r="K97">
        <v>13151</v>
      </c>
      <c r="L97">
        <v>127925</v>
      </c>
      <c r="M97">
        <v>83181</v>
      </c>
      <c r="N97">
        <v>119</v>
      </c>
      <c r="O97">
        <v>219300</v>
      </c>
      <c r="P97">
        <v>142596</v>
      </c>
      <c r="Q97">
        <v>204</v>
      </c>
      <c r="R97">
        <v>109.35029</v>
      </c>
      <c r="S97">
        <v>109.3913331</v>
      </c>
      <c r="T97">
        <v>0.91891</v>
      </c>
      <c r="U97">
        <v>187.45764</v>
      </c>
      <c r="V97">
        <v>2</v>
      </c>
      <c r="W97" t="s">
        <v>29</v>
      </c>
      <c r="X97">
        <v>1298</v>
      </c>
      <c r="Y97" t="s">
        <v>56</v>
      </c>
      <c r="Z97">
        <v>40</v>
      </c>
      <c r="AA97">
        <v>36.756399999999999</v>
      </c>
      <c r="AB97">
        <v>43000</v>
      </c>
      <c r="AC97">
        <f>MONTH(Table1[[#This Row],[Qtr-Year]])</f>
        <v>9</v>
      </c>
      <c r="AD97">
        <f>Table1[[#This Row],[Month Num]]/3</f>
        <v>3</v>
      </c>
      <c r="AE97">
        <f>YEAR(Table1[[#This Row],[Qtr-Year]])</f>
        <v>2023</v>
      </c>
      <c r="AF97" t="str">
        <f>Table1[[#This Row],[Year]]&amp;" - Q"&amp;Table1[[#This Row],[Qtr]]</f>
        <v>2023 - Q3</v>
      </c>
      <c r="AG97" s="21">
        <f>Table1[[#This Row],[Qtr-Year]]</f>
        <v>45170</v>
      </c>
      <c r="AH97" t="str">
        <f t="shared" si="1"/>
        <v>2BHK</v>
      </c>
    </row>
    <row r="98" spans="1:34" x14ac:dyDescent="0.3">
      <c r="A98" s="1">
        <v>45170</v>
      </c>
      <c r="B98">
        <v>247410</v>
      </c>
      <c r="C98" t="s">
        <v>54</v>
      </c>
      <c r="D98">
        <v>78</v>
      </c>
      <c r="E98" t="s">
        <v>27</v>
      </c>
      <c r="F98">
        <v>24041</v>
      </c>
      <c r="G98" t="s">
        <v>55</v>
      </c>
      <c r="H98">
        <v>783</v>
      </c>
      <c r="I98">
        <v>1205</v>
      </c>
      <c r="J98">
        <v>8548</v>
      </c>
      <c r="K98">
        <v>13151</v>
      </c>
      <c r="L98">
        <v>179545</v>
      </c>
      <c r="M98">
        <v>116667</v>
      </c>
      <c r="N98">
        <v>149</v>
      </c>
      <c r="O98">
        <v>245820</v>
      </c>
      <c r="P98">
        <v>159732</v>
      </c>
      <c r="Q98">
        <v>204</v>
      </c>
      <c r="R98">
        <v>153.475066</v>
      </c>
      <c r="S98">
        <v>153.4287717</v>
      </c>
      <c r="T98">
        <v>1.0300339999999999</v>
      </c>
      <c r="U98">
        <v>210.126936</v>
      </c>
      <c r="V98">
        <v>2</v>
      </c>
      <c r="W98" t="s">
        <v>29</v>
      </c>
      <c r="X98">
        <v>1298</v>
      </c>
      <c r="Y98" t="s">
        <v>56</v>
      </c>
      <c r="Z98">
        <v>10</v>
      </c>
      <c r="AA98">
        <v>10.30034</v>
      </c>
      <c r="AB98">
        <v>12050</v>
      </c>
      <c r="AC98">
        <f>MONTH(Table1[[#This Row],[Qtr-Year]])</f>
        <v>9</v>
      </c>
      <c r="AD98">
        <f>Table1[[#This Row],[Month Num]]/3</f>
        <v>3</v>
      </c>
      <c r="AE98">
        <f>YEAR(Table1[[#This Row],[Qtr-Year]])</f>
        <v>2023</v>
      </c>
      <c r="AF98" t="str">
        <f>Table1[[#This Row],[Year]]&amp;" - Q"&amp;Table1[[#This Row],[Qtr]]</f>
        <v>2023 - Q3</v>
      </c>
      <c r="AG98" s="21">
        <f>Table1[[#This Row],[Qtr-Year]]</f>
        <v>45170</v>
      </c>
      <c r="AH98" t="str">
        <f t="shared" si="1"/>
        <v>3BHK</v>
      </c>
    </row>
    <row r="99" spans="1:34" x14ac:dyDescent="0.3">
      <c r="A99" s="1">
        <v>45352</v>
      </c>
      <c r="B99">
        <v>248521</v>
      </c>
      <c r="C99" t="s">
        <v>57</v>
      </c>
      <c r="D99">
        <v>5</v>
      </c>
      <c r="E99" t="s">
        <v>52</v>
      </c>
      <c r="F99">
        <v>24746</v>
      </c>
      <c r="G99" t="s">
        <v>58</v>
      </c>
      <c r="H99">
        <v>1218</v>
      </c>
      <c r="I99">
        <v>1740</v>
      </c>
      <c r="J99">
        <v>5250</v>
      </c>
      <c r="K99">
        <v>7500</v>
      </c>
      <c r="L99">
        <v>290580</v>
      </c>
      <c r="M99">
        <v>203406</v>
      </c>
      <c r="N99">
        <v>167</v>
      </c>
      <c r="O99">
        <v>824760</v>
      </c>
      <c r="P99">
        <v>577332</v>
      </c>
      <c r="Q99">
        <v>474</v>
      </c>
      <c r="R99">
        <v>152.55449999999999</v>
      </c>
      <c r="S99">
        <v>152.55449999999999</v>
      </c>
      <c r="T99">
        <v>0.91349999999999998</v>
      </c>
      <c r="U99">
        <v>432.99900000000002</v>
      </c>
      <c r="V99">
        <v>65</v>
      </c>
      <c r="W99" t="s">
        <v>59</v>
      </c>
      <c r="X99">
        <v>11007</v>
      </c>
      <c r="Y99" t="s">
        <v>60</v>
      </c>
      <c r="Z99">
        <v>102</v>
      </c>
      <c r="AA99">
        <v>93.177000000000007</v>
      </c>
      <c r="AB99">
        <v>177480</v>
      </c>
      <c r="AC99">
        <f>MONTH(Table1[[#This Row],[Qtr-Year]])</f>
        <v>3</v>
      </c>
      <c r="AD99">
        <f>Table1[[#This Row],[Month Num]]/3</f>
        <v>1</v>
      </c>
      <c r="AE99">
        <f>YEAR(Table1[[#This Row],[Qtr-Year]])</f>
        <v>2024</v>
      </c>
      <c r="AF99" t="str">
        <f>Table1[[#This Row],[Year]]&amp;" - Q"&amp;Table1[[#This Row],[Qtr]]</f>
        <v>2024 - Q1</v>
      </c>
      <c r="AG99" s="21">
        <f>Table1[[#This Row],[Qtr-Year]]</f>
        <v>45352</v>
      </c>
      <c r="AH99" t="str">
        <f t="shared" si="1"/>
        <v>3BHK</v>
      </c>
    </row>
    <row r="100" spans="1:34" x14ac:dyDescent="0.3">
      <c r="A100" s="1">
        <v>45261</v>
      </c>
      <c r="B100">
        <v>248521</v>
      </c>
      <c r="C100" t="s">
        <v>57</v>
      </c>
      <c r="D100">
        <v>5</v>
      </c>
      <c r="E100" t="s">
        <v>52</v>
      </c>
      <c r="F100">
        <v>24746</v>
      </c>
      <c r="G100" t="s">
        <v>58</v>
      </c>
      <c r="H100">
        <v>1218</v>
      </c>
      <c r="I100">
        <v>1740</v>
      </c>
      <c r="J100">
        <v>5249</v>
      </c>
      <c r="K100">
        <v>7499</v>
      </c>
      <c r="L100">
        <v>468060</v>
      </c>
      <c r="M100">
        <v>327642</v>
      </c>
      <c r="N100">
        <v>269</v>
      </c>
      <c r="O100">
        <v>824760</v>
      </c>
      <c r="P100">
        <v>577332</v>
      </c>
      <c r="Q100">
        <v>474</v>
      </c>
      <c r="R100">
        <v>245.68469400000001</v>
      </c>
      <c r="S100">
        <v>245.69873580000001</v>
      </c>
      <c r="T100">
        <v>0.91332599999999997</v>
      </c>
      <c r="U100">
        <v>432.91652399999998</v>
      </c>
      <c r="V100">
        <v>65</v>
      </c>
      <c r="W100" t="s">
        <v>59</v>
      </c>
      <c r="X100">
        <v>11007</v>
      </c>
      <c r="Y100" t="s">
        <v>60</v>
      </c>
      <c r="Z100">
        <v>30</v>
      </c>
      <c r="AA100">
        <v>27.39978</v>
      </c>
      <c r="AB100">
        <v>52200</v>
      </c>
      <c r="AC100">
        <f>MONTH(Table1[[#This Row],[Qtr-Year]])</f>
        <v>12</v>
      </c>
      <c r="AD100">
        <f>Table1[[#This Row],[Month Num]]/3</f>
        <v>4</v>
      </c>
      <c r="AE100">
        <f>YEAR(Table1[[#This Row],[Qtr-Year]])</f>
        <v>2023</v>
      </c>
      <c r="AF100" t="str">
        <f>Table1[[#This Row],[Year]]&amp;" - Q"&amp;Table1[[#This Row],[Qtr]]</f>
        <v>2023 - Q4</v>
      </c>
      <c r="AG100" s="21">
        <f>Table1[[#This Row],[Qtr-Year]]</f>
        <v>45261</v>
      </c>
      <c r="AH100" t="str">
        <f t="shared" si="1"/>
        <v>3BHK</v>
      </c>
    </row>
    <row r="101" spans="1:34" x14ac:dyDescent="0.3">
      <c r="A101" s="1">
        <v>45536</v>
      </c>
      <c r="B101">
        <v>248521</v>
      </c>
      <c r="C101" t="s">
        <v>57</v>
      </c>
      <c r="D101">
        <v>5</v>
      </c>
      <c r="E101" t="s">
        <v>52</v>
      </c>
      <c r="F101">
        <v>24746</v>
      </c>
      <c r="G101" t="s">
        <v>58</v>
      </c>
      <c r="H101">
        <v>1218</v>
      </c>
      <c r="I101">
        <v>1740</v>
      </c>
      <c r="J101">
        <v>5350</v>
      </c>
      <c r="K101">
        <v>7643</v>
      </c>
      <c r="L101">
        <v>45240</v>
      </c>
      <c r="M101">
        <v>31668</v>
      </c>
      <c r="N101">
        <v>26</v>
      </c>
      <c r="O101">
        <v>826500</v>
      </c>
      <c r="P101">
        <v>578550</v>
      </c>
      <c r="Q101">
        <v>475</v>
      </c>
      <c r="R101">
        <v>24.203399999999998</v>
      </c>
      <c r="S101">
        <v>24.203852399999999</v>
      </c>
      <c r="T101">
        <v>0.93089999999999995</v>
      </c>
      <c r="U101">
        <v>442.17750000000001</v>
      </c>
      <c r="V101">
        <v>65</v>
      </c>
      <c r="W101" t="s">
        <v>59</v>
      </c>
      <c r="X101">
        <v>11007</v>
      </c>
      <c r="Y101" t="s">
        <v>60</v>
      </c>
      <c r="Z101">
        <v>39</v>
      </c>
      <c r="AA101">
        <v>36.305100000000003</v>
      </c>
      <c r="AB101">
        <v>67860</v>
      </c>
      <c r="AC101">
        <f>MONTH(Table1[[#This Row],[Qtr-Year]])</f>
        <v>9</v>
      </c>
      <c r="AD101">
        <f>Table1[[#This Row],[Month Num]]/3</f>
        <v>3</v>
      </c>
      <c r="AE101">
        <f>YEAR(Table1[[#This Row],[Qtr-Year]])</f>
        <v>2024</v>
      </c>
      <c r="AF101" t="str">
        <f>Table1[[#This Row],[Year]]&amp;" - Q"&amp;Table1[[#This Row],[Qtr]]</f>
        <v>2024 - Q3</v>
      </c>
      <c r="AG101" s="21">
        <f>Table1[[#This Row],[Qtr-Year]]</f>
        <v>45536</v>
      </c>
      <c r="AH101" t="str">
        <f t="shared" si="1"/>
        <v>3BHK</v>
      </c>
    </row>
    <row r="102" spans="1:34" x14ac:dyDescent="0.3">
      <c r="A102" s="1">
        <v>45809</v>
      </c>
      <c r="B102">
        <v>248521</v>
      </c>
      <c r="C102" t="s">
        <v>57</v>
      </c>
      <c r="D102">
        <v>5</v>
      </c>
      <c r="E102" t="s">
        <v>52</v>
      </c>
      <c r="F102">
        <v>24746</v>
      </c>
      <c r="G102" t="s">
        <v>58</v>
      </c>
      <c r="H102">
        <v>1218</v>
      </c>
      <c r="I102">
        <v>1740</v>
      </c>
      <c r="J102">
        <v>5800</v>
      </c>
      <c r="K102">
        <v>8286</v>
      </c>
      <c r="L102">
        <v>3480</v>
      </c>
      <c r="M102">
        <v>2436</v>
      </c>
      <c r="N102">
        <v>2</v>
      </c>
      <c r="O102">
        <v>826500</v>
      </c>
      <c r="P102">
        <v>578550</v>
      </c>
      <c r="Q102">
        <v>475</v>
      </c>
      <c r="R102">
        <v>2.0184000000000002</v>
      </c>
      <c r="S102">
        <v>2.0184696</v>
      </c>
      <c r="T102">
        <v>1.0092000000000001</v>
      </c>
      <c r="U102">
        <v>479.37</v>
      </c>
      <c r="V102">
        <v>65</v>
      </c>
      <c r="W102" t="s">
        <v>59</v>
      </c>
      <c r="X102">
        <v>11007</v>
      </c>
      <c r="Y102" t="s">
        <v>60</v>
      </c>
      <c r="Z102">
        <v>5</v>
      </c>
      <c r="AA102">
        <v>5.0460000000000003</v>
      </c>
      <c r="AB102">
        <v>8700</v>
      </c>
      <c r="AC102">
        <f>MONTH(Table1[[#This Row],[Qtr-Year]])</f>
        <v>6</v>
      </c>
      <c r="AD102">
        <f>Table1[[#This Row],[Month Num]]/3</f>
        <v>2</v>
      </c>
      <c r="AE102">
        <f>YEAR(Table1[[#This Row],[Qtr-Year]])</f>
        <v>2025</v>
      </c>
      <c r="AF102" t="str">
        <f>Table1[[#This Row],[Year]]&amp;" - Q"&amp;Table1[[#This Row],[Qtr]]</f>
        <v>2025 - Q2</v>
      </c>
      <c r="AG102" s="21">
        <f>Table1[[#This Row],[Qtr-Year]]</f>
        <v>45809</v>
      </c>
      <c r="AH102" t="str">
        <f t="shared" si="1"/>
        <v>3BHK</v>
      </c>
    </row>
    <row r="103" spans="1:34" x14ac:dyDescent="0.3">
      <c r="A103" s="1">
        <v>45078</v>
      </c>
      <c r="B103">
        <v>248521</v>
      </c>
      <c r="C103" t="s">
        <v>57</v>
      </c>
      <c r="D103">
        <v>5</v>
      </c>
      <c r="E103" t="s">
        <v>52</v>
      </c>
      <c r="F103">
        <v>24746</v>
      </c>
      <c r="G103" t="s">
        <v>58</v>
      </c>
      <c r="H103">
        <v>1218</v>
      </c>
      <c r="I103">
        <v>1740</v>
      </c>
      <c r="J103">
        <v>5000</v>
      </c>
      <c r="K103">
        <v>7143</v>
      </c>
      <c r="L103">
        <v>633360</v>
      </c>
      <c r="M103">
        <v>443352</v>
      </c>
      <c r="N103">
        <v>364</v>
      </c>
      <c r="O103">
        <v>824760</v>
      </c>
      <c r="P103">
        <v>577332</v>
      </c>
      <c r="Q103">
        <v>474</v>
      </c>
      <c r="R103">
        <v>316.68</v>
      </c>
      <c r="S103">
        <v>316.68633360000001</v>
      </c>
      <c r="T103">
        <v>0.87</v>
      </c>
      <c r="U103">
        <v>412.38</v>
      </c>
      <c r="V103">
        <v>65</v>
      </c>
      <c r="W103" t="s">
        <v>59</v>
      </c>
      <c r="X103">
        <v>11007</v>
      </c>
      <c r="Y103" t="s">
        <v>60</v>
      </c>
      <c r="Z103">
        <v>15</v>
      </c>
      <c r="AA103">
        <v>13.05</v>
      </c>
      <c r="AB103">
        <v>26100</v>
      </c>
      <c r="AC103">
        <f>MONTH(Table1[[#This Row],[Qtr-Year]])</f>
        <v>6</v>
      </c>
      <c r="AD103">
        <f>Table1[[#This Row],[Month Num]]/3</f>
        <v>2</v>
      </c>
      <c r="AE103">
        <f>YEAR(Table1[[#This Row],[Qtr-Year]])</f>
        <v>2023</v>
      </c>
      <c r="AF103" t="str">
        <f>Table1[[#This Row],[Year]]&amp;" - Q"&amp;Table1[[#This Row],[Qtr]]</f>
        <v>2023 - Q2</v>
      </c>
      <c r="AG103" s="21">
        <f>Table1[[#This Row],[Qtr-Year]]</f>
        <v>45078</v>
      </c>
      <c r="AH103" t="str">
        <f t="shared" si="1"/>
        <v>3BHK</v>
      </c>
    </row>
    <row r="104" spans="1:34" x14ac:dyDescent="0.3">
      <c r="A104" s="1">
        <v>44986</v>
      </c>
      <c r="B104">
        <v>248521</v>
      </c>
      <c r="C104" t="s">
        <v>57</v>
      </c>
      <c r="D104">
        <v>5</v>
      </c>
      <c r="E104" t="s">
        <v>52</v>
      </c>
      <c r="F104">
        <v>24746</v>
      </c>
      <c r="G104" t="s">
        <v>58</v>
      </c>
      <c r="H104">
        <v>1218</v>
      </c>
      <c r="I104">
        <v>1740</v>
      </c>
      <c r="J104">
        <v>5000</v>
      </c>
      <c r="K104">
        <v>7143</v>
      </c>
      <c r="L104">
        <v>659460</v>
      </c>
      <c r="M104">
        <v>461622</v>
      </c>
      <c r="N104">
        <v>379</v>
      </c>
      <c r="O104">
        <v>824760</v>
      </c>
      <c r="P104">
        <v>577332</v>
      </c>
      <c r="Q104">
        <v>474</v>
      </c>
      <c r="R104">
        <v>329.73</v>
      </c>
      <c r="S104">
        <v>329.73659459999999</v>
      </c>
      <c r="T104">
        <v>0.87</v>
      </c>
      <c r="U104">
        <v>412.38</v>
      </c>
      <c r="V104">
        <v>65</v>
      </c>
      <c r="W104" t="s">
        <v>59</v>
      </c>
      <c r="X104">
        <v>11007</v>
      </c>
      <c r="Y104" t="s">
        <v>60</v>
      </c>
      <c r="Z104">
        <v>37</v>
      </c>
      <c r="AA104">
        <v>32.19</v>
      </c>
      <c r="AB104">
        <v>64380</v>
      </c>
      <c r="AC104">
        <f>MONTH(Table1[[#This Row],[Qtr-Year]])</f>
        <v>3</v>
      </c>
      <c r="AD104">
        <f>Table1[[#This Row],[Month Num]]/3</f>
        <v>1</v>
      </c>
      <c r="AE104">
        <f>YEAR(Table1[[#This Row],[Qtr-Year]])</f>
        <v>2023</v>
      </c>
      <c r="AF104" t="str">
        <f>Table1[[#This Row],[Year]]&amp;" - Q"&amp;Table1[[#This Row],[Qtr]]</f>
        <v>2023 - Q1</v>
      </c>
      <c r="AG104" s="21">
        <f>Table1[[#This Row],[Qtr-Year]]</f>
        <v>44986</v>
      </c>
      <c r="AH104" t="str">
        <f t="shared" si="1"/>
        <v>3BHK</v>
      </c>
    </row>
    <row r="105" spans="1:34" x14ac:dyDescent="0.3">
      <c r="A105" s="1">
        <v>45444</v>
      </c>
      <c r="B105">
        <v>248521</v>
      </c>
      <c r="C105" t="s">
        <v>57</v>
      </c>
      <c r="D105">
        <v>5</v>
      </c>
      <c r="E105" t="s">
        <v>52</v>
      </c>
      <c r="F105">
        <v>24746</v>
      </c>
      <c r="G105" t="s">
        <v>58</v>
      </c>
      <c r="H105">
        <v>1218</v>
      </c>
      <c r="I105">
        <v>1740</v>
      </c>
      <c r="J105">
        <v>5250</v>
      </c>
      <c r="K105">
        <v>7500</v>
      </c>
      <c r="L105">
        <v>113100</v>
      </c>
      <c r="M105">
        <v>79170</v>
      </c>
      <c r="N105">
        <v>65</v>
      </c>
      <c r="O105">
        <v>826500</v>
      </c>
      <c r="P105">
        <v>578550</v>
      </c>
      <c r="Q105">
        <v>475</v>
      </c>
      <c r="R105">
        <v>59.377499999999998</v>
      </c>
      <c r="S105">
        <v>59.377499999999998</v>
      </c>
      <c r="T105">
        <v>0.91349999999999998</v>
      </c>
      <c r="U105">
        <v>433.91250000000002</v>
      </c>
      <c r="V105">
        <v>65</v>
      </c>
      <c r="W105" t="s">
        <v>59</v>
      </c>
      <c r="X105">
        <v>11007</v>
      </c>
      <c r="Y105" t="s">
        <v>60</v>
      </c>
      <c r="Z105">
        <v>103</v>
      </c>
      <c r="AA105">
        <v>94.090500000000006</v>
      </c>
      <c r="AB105">
        <v>179220</v>
      </c>
      <c r="AC105">
        <f>MONTH(Table1[[#This Row],[Qtr-Year]])</f>
        <v>6</v>
      </c>
      <c r="AD105">
        <f>Table1[[#This Row],[Month Num]]/3</f>
        <v>2</v>
      </c>
      <c r="AE105">
        <f>YEAR(Table1[[#This Row],[Qtr-Year]])</f>
        <v>2024</v>
      </c>
      <c r="AF105" t="str">
        <f>Table1[[#This Row],[Year]]&amp;" - Q"&amp;Table1[[#This Row],[Qtr]]</f>
        <v>2024 - Q2</v>
      </c>
      <c r="AG105" s="21">
        <f>Table1[[#This Row],[Qtr-Year]]</f>
        <v>45444</v>
      </c>
      <c r="AH105" t="str">
        <f t="shared" si="1"/>
        <v>3BHK</v>
      </c>
    </row>
    <row r="106" spans="1:34" x14ac:dyDescent="0.3">
      <c r="A106" s="1">
        <v>45627</v>
      </c>
      <c r="B106">
        <v>248521</v>
      </c>
      <c r="C106" t="s">
        <v>57</v>
      </c>
      <c r="D106">
        <v>5</v>
      </c>
      <c r="E106" t="s">
        <v>52</v>
      </c>
      <c r="F106">
        <v>24746</v>
      </c>
      <c r="G106" t="s">
        <v>58</v>
      </c>
      <c r="H106">
        <v>1218</v>
      </c>
      <c r="I106">
        <v>1740</v>
      </c>
      <c r="J106">
        <v>5999</v>
      </c>
      <c r="K106">
        <v>8570</v>
      </c>
      <c r="L106">
        <v>17400</v>
      </c>
      <c r="M106">
        <v>12180</v>
      </c>
      <c r="N106">
        <v>10</v>
      </c>
      <c r="O106">
        <v>826500</v>
      </c>
      <c r="P106">
        <v>578550</v>
      </c>
      <c r="Q106">
        <v>475</v>
      </c>
      <c r="R106">
        <v>10.43826</v>
      </c>
      <c r="S106">
        <v>10.43826</v>
      </c>
      <c r="T106">
        <v>1.0438259999999999</v>
      </c>
      <c r="U106">
        <v>495.81734999999998</v>
      </c>
      <c r="V106">
        <v>65</v>
      </c>
      <c r="W106" t="s">
        <v>59</v>
      </c>
      <c r="X106">
        <v>11007</v>
      </c>
      <c r="Y106" t="s">
        <v>60</v>
      </c>
      <c r="Z106">
        <v>16</v>
      </c>
      <c r="AA106">
        <v>16.701215999999999</v>
      </c>
      <c r="AB106">
        <v>27840</v>
      </c>
      <c r="AC106">
        <f>MONTH(Table1[[#This Row],[Qtr-Year]])</f>
        <v>12</v>
      </c>
      <c r="AD106">
        <f>Table1[[#This Row],[Month Num]]/3</f>
        <v>4</v>
      </c>
      <c r="AE106">
        <f>YEAR(Table1[[#This Row],[Qtr-Year]])</f>
        <v>2024</v>
      </c>
      <c r="AF106" t="str">
        <f>Table1[[#This Row],[Year]]&amp;" - Q"&amp;Table1[[#This Row],[Qtr]]</f>
        <v>2024 - Q4</v>
      </c>
      <c r="AG106" s="21">
        <f>Table1[[#This Row],[Qtr-Year]]</f>
        <v>45627</v>
      </c>
      <c r="AH106" t="str">
        <f t="shared" si="1"/>
        <v>3BHK</v>
      </c>
    </row>
    <row r="107" spans="1:34" x14ac:dyDescent="0.3">
      <c r="A107" s="1">
        <v>45170</v>
      </c>
      <c r="B107">
        <v>248521</v>
      </c>
      <c r="C107" t="s">
        <v>57</v>
      </c>
      <c r="D107">
        <v>5</v>
      </c>
      <c r="E107" t="s">
        <v>52</v>
      </c>
      <c r="F107">
        <v>24746</v>
      </c>
      <c r="G107" t="s">
        <v>58</v>
      </c>
      <c r="H107">
        <v>1218</v>
      </c>
      <c r="I107">
        <v>1740</v>
      </c>
      <c r="J107">
        <v>5249</v>
      </c>
      <c r="K107">
        <v>7499</v>
      </c>
      <c r="L107">
        <v>520260</v>
      </c>
      <c r="M107">
        <v>364182</v>
      </c>
      <c r="N107">
        <v>299</v>
      </c>
      <c r="O107">
        <v>824760</v>
      </c>
      <c r="P107">
        <v>577332</v>
      </c>
      <c r="Q107">
        <v>474</v>
      </c>
      <c r="R107">
        <v>273.084474</v>
      </c>
      <c r="S107">
        <v>273.1000818</v>
      </c>
      <c r="T107">
        <v>0.91332599999999997</v>
      </c>
      <c r="U107">
        <v>432.91652399999998</v>
      </c>
      <c r="V107">
        <v>65</v>
      </c>
      <c r="W107" t="s">
        <v>59</v>
      </c>
      <c r="X107">
        <v>11007</v>
      </c>
      <c r="Y107" t="s">
        <v>60</v>
      </c>
      <c r="Z107">
        <v>65</v>
      </c>
      <c r="AA107">
        <v>59.366190000000003</v>
      </c>
      <c r="AB107">
        <v>113100</v>
      </c>
      <c r="AC107">
        <f>MONTH(Table1[[#This Row],[Qtr-Year]])</f>
        <v>9</v>
      </c>
      <c r="AD107">
        <f>Table1[[#This Row],[Month Num]]/3</f>
        <v>3</v>
      </c>
      <c r="AE107">
        <f>YEAR(Table1[[#This Row],[Qtr-Year]])</f>
        <v>2023</v>
      </c>
      <c r="AF107" t="str">
        <f>Table1[[#This Row],[Year]]&amp;" - Q"&amp;Table1[[#This Row],[Qtr]]</f>
        <v>2023 - Q3</v>
      </c>
      <c r="AG107" s="21">
        <f>Table1[[#This Row],[Qtr-Year]]</f>
        <v>45170</v>
      </c>
      <c r="AH107" t="str">
        <f t="shared" si="1"/>
        <v>3BHK</v>
      </c>
    </row>
    <row r="108" spans="1:34" x14ac:dyDescent="0.3">
      <c r="A108" s="1">
        <v>45717</v>
      </c>
      <c r="B108">
        <v>248521</v>
      </c>
      <c r="C108" t="s">
        <v>57</v>
      </c>
      <c r="D108">
        <v>5</v>
      </c>
      <c r="E108" t="s">
        <v>52</v>
      </c>
      <c r="F108">
        <v>24746</v>
      </c>
      <c r="G108" t="s">
        <v>58</v>
      </c>
      <c r="H108">
        <v>1218</v>
      </c>
      <c r="I108">
        <v>1740</v>
      </c>
      <c r="J108">
        <v>5999</v>
      </c>
      <c r="K108">
        <v>8570</v>
      </c>
      <c r="L108">
        <v>12180</v>
      </c>
      <c r="M108">
        <v>8526</v>
      </c>
      <c r="N108">
        <v>7</v>
      </c>
      <c r="O108">
        <v>826500</v>
      </c>
      <c r="P108">
        <v>578550</v>
      </c>
      <c r="Q108">
        <v>475</v>
      </c>
      <c r="R108">
        <v>7.3067820000000001</v>
      </c>
      <c r="S108">
        <v>7.3067820000000001</v>
      </c>
      <c r="T108">
        <v>1.0438259999999999</v>
      </c>
      <c r="U108">
        <v>495.81734999999998</v>
      </c>
      <c r="V108">
        <v>65</v>
      </c>
      <c r="W108" t="s">
        <v>59</v>
      </c>
      <c r="X108">
        <v>11007</v>
      </c>
      <c r="Y108" t="s">
        <v>60</v>
      </c>
      <c r="Z108">
        <v>3</v>
      </c>
      <c r="AA108">
        <v>3.131478</v>
      </c>
      <c r="AB108">
        <v>5220</v>
      </c>
      <c r="AC108">
        <f>MONTH(Table1[[#This Row],[Qtr-Year]])</f>
        <v>3</v>
      </c>
      <c r="AD108">
        <f>Table1[[#This Row],[Month Num]]/3</f>
        <v>1</v>
      </c>
      <c r="AE108">
        <f>YEAR(Table1[[#This Row],[Qtr-Year]])</f>
        <v>2025</v>
      </c>
      <c r="AF108" t="str">
        <f>Table1[[#This Row],[Year]]&amp;" - Q"&amp;Table1[[#This Row],[Qtr]]</f>
        <v>2025 - Q1</v>
      </c>
      <c r="AG108" s="21">
        <f>Table1[[#This Row],[Qtr-Year]]</f>
        <v>45717</v>
      </c>
      <c r="AH108" t="str">
        <f t="shared" si="1"/>
        <v>3BHK</v>
      </c>
    </row>
    <row r="109" spans="1:34" x14ac:dyDescent="0.3">
      <c r="A109" s="1">
        <v>45261</v>
      </c>
      <c r="B109">
        <v>248522</v>
      </c>
      <c r="C109" t="s">
        <v>61</v>
      </c>
      <c r="D109">
        <v>5</v>
      </c>
      <c r="E109" t="s">
        <v>52</v>
      </c>
      <c r="F109">
        <v>24746</v>
      </c>
      <c r="G109" t="s">
        <v>58</v>
      </c>
      <c r="H109">
        <v>1218</v>
      </c>
      <c r="I109">
        <v>1740</v>
      </c>
      <c r="J109">
        <v>5249</v>
      </c>
      <c r="K109">
        <v>7499</v>
      </c>
      <c r="L109">
        <v>424560</v>
      </c>
      <c r="M109">
        <v>297192</v>
      </c>
      <c r="N109">
        <v>244</v>
      </c>
      <c r="O109">
        <v>737760</v>
      </c>
      <c r="P109">
        <v>516432</v>
      </c>
      <c r="Q109">
        <v>424</v>
      </c>
      <c r="R109">
        <v>222.85154399999999</v>
      </c>
      <c r="S109">
        <v>222.86428079999999</v>
      </c>
      <c r="T109">
        <v>0.91332599999999997</v>
      </c>
      <c r="U109">
        <v>387.250224</v>
      </c>
      <c r="V109">
        <v>65</v>
      </c>
      <c r="W109" t="s">
        <v>59</v>
      </c>
      <c r="X109">
        <v>11007</v>
      </c>
      <c r="Y109" t="s">
        <v>60</v>
      </c>
      <c r="Z109">
        <v>30</v>
      </c>
      <c r="AA109">
        <v>27.39978</v>
      </c>
      <c r="AB109">
        <v>52200</v>
      </c>
      <c r="AC109">
        <f>MONTH(Table1[[#This Row],[Qtr-Year]])</f>
        <v>12</v>
      </c>
      <c r="AD109">
        <f>Table1[[#This Row],[Month Num]]/3</f>
        <v>4</v>
      </c>
      <c r="AE109">
        <f>YEAR(Table1[[#This Row],[Qtr-Year]])</f>
        <v>2023</v>
      </c>
      <c r="AF109" t="str">
        <f>Table1[[#This Row],[Year]]&amp;" - Q"&amp;Table1[[#This Row],[Qtr]]</f>
        <v>2023 - Q4</v>
      </c>
      <c r="AG109" s="21">
        <f>Table1[[#This Row],[Qtr-Year]]</f>
        <v>45261</v>
      </c>
      <c r="AH109" t="str">
        <f t="shared" si="1"/>
        <v>3BHK</v>
      </c>
    </row>
    <row r="110" spans="1:34" x14ac:dyDescent="0.3">
      <c r="A110" s="1">
        <v>45352</v>
      </c>
      <c r="B110">
        <v>248522</v>
      </c>
      <c r="C110" t="s">
        <v>61</v>
      </c>
      <c r="D110">
        <v>5</v>
      </c>
      <c r="E110" t="s">
        <v>52</v>
      </c>
      <c r="F110">
        <v>24746</v>
      </c>
      <c r="G110" t="s">
        <v>58</v>
      </c>
      <c r="H110">
        <v>1218</v>
      </c>
      <c r="I110">
        <v>1740</v>
      </c>
      <c r="J110">
        <v>5250</v>
      </c>
      <c r="K110">
        <v>7500</v>
      </c>
      <c r="L110">
        <v>266220</v>
      </c>
      <c r="M110">
        <v>186354</v>
      </c>
      <c r="N110">
        <v>153</v>
      </c>
      <c r="O110">
        <v>737760</v>
      </c>
      <c r="P110">
        <v>516432</v>
      </c>
      <c r="Q110">
        <v>424</v>
      </c>
      <c r="R110">
        <v>139.7655</v>
      </c>
      <c r="S110">
        <v>139.7655</v>
      </c>
      <c r="T110">
        <v>0.91349999999999998</v>
      </c>
      <c r="U110">
        <v>387.32400000000001</v>
      </c>
      <c r="V110">
        <v>65</v>
      </c>
      <c r="W110" t="s">
        <v>59</v>
      </c>
      <c r="X110">
        <v>11007</v>
      </c>
      <c r="Y110" t="s">
        <v>60</v>
      </c>
      <c r="Z110">
        <v>91</v>
      </c>
      <c r="AA110">
        <v>83.128500000000003</v>
      </c>
      <c r="AB110">
        <v>158340</v>
      </c>
      <c r="AC110">
        <f>MONTH(Table1[[#This Row],[Qtr-Year]])</f>
        <v>3</v>
      </c>
      <c r="AD110">
        <f>Table1[[#This Row],[Month Num]]/3</f>
        <v>1</v>
      </c>
      <c r="AE110">
        <f>YEAR(Table1[[#This Row],[Qtr-Year]])</f>
        <v>2024</v>
      </c>
      <c r="AF110" t="str">
        <f>Table1[[#This Row],[Year]]&amp;" - Q"&amp;Table1[[#This Row],[Qtr]]</f>
        <v>2024 - Q1</v>
      </c>
      <c r="AG110" s="21">
        <f>Table1[[#This Row],[Qtr-Year]]</f>
        <v>45352</v>
      </c>
      <c r="AH110" t="str">
        <f t="shared" si="1"/>
        <v>3BHK</v>
      </c>
    </row>
    <row r="111" spans="1:34" x14ac:dyDescent="0.3">
      <c r="A111" s="1">
        <v>45809</v>
      </c>
      <c r="B111">
        <v>248522</v>
      </c>
      <c r="C111" t="s">
        <v>61</v>
      </c>
      <c r="D111">
        <v>5</v>
      </c>
      <c r="E111" t="s">
        <v>52</v>
      </c>
      <c r="F111">
        <v>24746</v>
      </c>
      <c r="G111" t="s">
        <v>58</v>
      </c>
      <c r="H111">
        <v>1218</v>
      </c>
      <c r="I111">
        <v>1740</v>
      </c>
      <c r="J111">
        <v>5999</v>
      </c>
      <c r="K111">
        <v>8570</v>
      </c>
      <c r="L111">
        <v>8700</v>
      </c>
      <c r="M111">
        <v>6090</v>
      </c>
      <c r="N111">
        <v>5</v>
      </c>
      <c r="O111">
        <v>739500</v>
      </c>
      <c r="P111">
        <v>517650</v>
      </c>
      <c r="Q111">
        <v>425</v>
      </c>
      <c r="R111">
        <v>5.2191299999999998</v>
      </c>
      <c r="S111">
        <v>5.2191299999999998</v>
      </c>
      <c r="T111">
        <v>1.0438259999999999</v>
      </c>
      <c r="U111">
        <v>443.62605000000002</v>
      </c>
      <c r="V111">
        <v>65</v>
      </c>
      <c r="W111" t="s">
        <v>59</v>
      </c>
      <c r="X111">
        <v>11007</v>
      </c>
      <c r="Y111" t="s">
        <v>60</v>
      </c>
      <c r="Z111">
        <v>0</v>
      </c>
      <c r="AA111">
        <v>0</v>
      </c>
      <c r="AB111">
        <v>0</v>
      </c>
      <c r="AC111">
        <f>MONTH(Table1[[#This Row],[Qtr-Year]])</f>
        <v>6</v>
      </c>
      <c r="AD111">
        <f>Table1[[#This Row],[Month Num]]/3</f>
        <v>2</v>
      </c>
      <c r="AE111">
        <f>YEAR(Table1[[#This Row],[Qtr-Year]])</f>
        <v>2025</v>
      </c>
      <c r="AF111" t="str">
        <f>Table1[[#This Row],[Year]]&amp;" - Q"&amp;Table1[[#This Row],[Qtr]]</f>
        <v>2025 - Q2</v>
      </c>
      <c r="AG111" s="21">
        <f>Table1[[#This Row],[Qtr-Year]]</f>
        <v>45809</v>
      </c>
      <c r="AH111" t="str">
        <f t="shared" si="1"/>
        <v>3BHK</v>
      </c>
    </row>
    <row r="112" spans="1:34" x14ac:dyDescent="0.3">
      <c r="A112" s="1">
        <v>45078</v>
      </c>
      <c r="B112">
        <v>248522</v>
      </c>
      <c r="C112" t="s">
        <v>61</v>
      </c>
      <c r="D112">
        <v>5</v>
      </c>
      <c r="E112" t="s">
        <v>52</v>
      </c>
      <c r="F112">
        <v>24746</v>
      </c>
      <c r="G112" t="s">
        <v>58</v>
      </c>
      <c r="H112">
        <v>1218</v>
      </c>
      <c r="I112">
        <v>1740</v>
      </c>
      <c r="J112">
        <v>5000</v>
      </c>
      <c r="K112">
        <v>7143</v>
      </c>
      <c r="L112">
        <v>563760</v>
      </c>
      <c r="M112">
        <v>394632</v>
      </c>
      <c r="N112">
        <v>324</v>
      </c>
      <c r="O112">
        <v>737760</v>
      </c>
      <c r="P112">
        <v>516432</v>
      </c>
      <c r="Q112">
        <v>424</v>
      </c>
      <c r="R112">
        <v>281.88</v>
      </c>
      <c r="S112">
        <v>281.8856376</v>
      </c>
      <c r="T112">
        <v>0.87</v>
      </c>
      <c r="U112">
        <v>368.88</v>
      </c>
      <c r="V112">
        <v>65</v>
      </c>
      <c r="W112" t="s">
        <v>59</v>
      </c>
      <c r="X112">
        <v>11007</v>
      </c>
      <c r="Y112" t="s">
        <v>60</v>
      </c>
      <c r="Z112">
        <v>15</v>
      </c>
      <c r="AA112">
        <v>13.05</v>
      </c>
      <c r="AB112">
        <v>26100</v>
      </c>
      <c r="AC112">
        <f>MONTH(Table1[[#This Row],[Qtr-Year]])</f>
        <v>6</v>
      </c>
      <c r="AD112">
        <f>Table1[[#This Row],[Month Num]]/3</f>
        <v>2</v>
      </c>
      <c r="AE112">
        <f>YEAR(Table1[[#This Row],[Qtr-Year]])</f>
        <v>2023</v>
      </c>
      <c r="AF112" t="str">
        <f>Table1[[#This Row],[Year]]&amp;" - Q"&amp;Table1[[#This Row],[Qtr]]</f>
        <v>2023 - Q2</v>
      </c>
      <c r="AG112" s="21">
        <f>Table1[[#This Row],[Qtr-Year]]</f>
        <v>45078</v>
      </c>
      <c r="AH112" t="str">
        <f t="shared" si="1"/>
        <v>3BHK</v>
      </c>
    </row>
    <row r="113" spans="1:34" x14ac:dyDescent="0.3">
      <c r="A113" s="1">
        <v>45536</v>
      </c>
      <c r="B113">
        <v>248522</v>
      </c>
      <c r="C113" t="s">
        <v>61</v>
      </c>
      <c r="D113">
        <v>5</v>
      </c>
      <c r="E113" t="s">
        <v>52</v>
      </c>
      <c r="F113">
        <v>24746</v>
      </c>
      <c r="G113" t="s">
        <v>58</v>
      </c>
      <c r="H113">
        <v>1218</v>
      </c>
      <c r="I113">
        <v>1740</v>
      </c>
      <c r="J113">
        <v>5350</v>
      </c>
      <c r="K113">
        <v>7643</v>
      </c>
      <c r="L113">
        <v>45240</v>
      </c>
      <c r="M113">
        <v>31668</v>
      </c>
      <c r="N113">
        <v>26</v>
      </c>
      <c r="O113">
        <v>739500</v>
      </c>
      <c r="P113">
        <v>517650</v>
      </c>
      <c r="Q113">
        <v>425</v>
      </c>
      <c r="R113">
        <v>24.203399999999998</v>
      </c>
      <c r="S113">
        <v>24.203852399999999</v>
      </c>
      <c r="T113">
        <v>0.93089999999999995</v>
      </c>
      <c r="U113">
        <v>395.63249999999999</v>
      </c>
      <c r="V113">
        <v>65</v>
      </c>
      <c r="W113" t="s">
        <v>59</v>
      </c>
      <c r="X113">
        <v>11007</v>
      </c>
      <c r="Y113" t="s">
        <v>60</v>
      </c>
      <c r="Z113">
        <v>39</v>
      </c>
      <c r="AA113">
        <v>36.305100000000003</v>
      </c>
      <c r="AB113">
        <v>67860</v>
      </c>
      <c r="AC113">
        <f>MONTH(Table1[[#This Row],[Qtr-Year]])</f>
        <v>9</v>
      </c>
      <c r="AD113">
        <f>Table1[[#This Row],[Month Num]]/3</f>
        <v>3</v>
      </c>
      <c r="AE113">
        <f>YEAR(Table1[[#This Row],[Qtr-Year]])</f>
        <v>2024</v>
      </c>
      <c r="AF113" t="str">
        <f>Table1[[#This Row],[Year]]&amp;" - Q"&amp;Table1[[#This Row],[Qtr]]</f>
        <v>2024 - Q3</v>
      </c>
      <c r="AG113" s="21">
        <f>Table1[[#This Row],[Qtr-Year]]</f>
        <v>45536</v>
      </c>
      <c r="AH113" t="str">
        <f t="shared" si="1"/>
        <v>3BHK</v>
      </c>
    </row>
    <row r="114" spans="1:34" x14ac:dyDescent="0.3">
      <c r="A114" s="1">
        <v>44986</v>
      </c>
      <c r="B114">
        <v>248522</v>
      </c>
      <c r="C114" t="s">
        <v>61</v>
      </c>
      <c r="D114">
        <v>5</v>
      </c>
      <c r="E114" t="s">
        <v>52</v>
      </c>
      <c r="F114">
        <v>24746</v>
      </c>
      <c r="G114" t="s">
        <v>58</v>
      </c>
      <c r="H114">
        <v>1218</v>
      </c>
      <c r="I114">
        <v>1740</v>
      </c>
      <c r="J114">
        <v>5000</v>
      </c>
      <c r="K114">
        <v>7143</v>
      </c>
      <c r="L114">
        <v>589860</v>
      </c>
      <c r="M114">
        <v>412902</v>
      </c>
      <c r="N114">
        <v>339</v>
      </c>
      <c r="O114">
        <v>737760</v>
      </c>
      <c r="P114">
        <v>516432</v>
      </c>
      <c r="Q114">
        <v>424</v>
      </c>
      <c r="R114">
        <v>294.93</v>
      </c>
      <c r="S114">
        <v>294.93589859999997</v>
      </c>
      <c r="T114">
        <v>0.87</v>
      </c>
      <c r="U114">
        <v>368.88</v>
      </c>
      <c r="V114">
        <v>65</v>
      </c>
      <c r="W114" t="s">
        <v>59</v>
      </c>
      <c r="X114">
        <v>11007</v>
      </c>
      <c r="Y114" t="s">
        <v>60</v>
      </c>
      <c r="Z114">
        <v>36</v>
      </c>
      <c r="AA114">
        <v>31.32</v>
      </c>
      <c r="AB114">
        <v>62640</v>
      </c>
      <c r="AC114">
        <f>MONTH(Table1[[#This Row],[Qtr-Year]])</f>
        <v>3</v>
      </c>
      <c r="AD114">
        <f>Table1[[#This Row],[Month Num]]/3</f>
        <v>1</v>
      </c>
      <c r="AE114">
        <f>YEAR(Table1[[#This Row],[Qtr-Year]])</f>
        <v>2023</v>
      </c>
      <c r="AF114" t="str">
        <f>Table1[[#This Row],[Year]]&amp;" - Q"&amp;Table1[[#This Row],[Qtr]]</f>
        <v>2023 - Q1</v>
      </c>
      <c r="AG114" s="21">
        <f>Table1[[#This Row],[Qtr-Year]]</f>
        <v>44986</v>
      </c>
      <c r="AH114" t="str">
        <f t="shared" si="1"/>
        <v>3BHK</v>
      </c>
    </row>
    <row r="115" spans="1:34" x14ac:dyDescent="0.3">
      <c r="A115" s="1">
        <v>45444</v>
      </c>
      <c r="B115">
        <v>248522</v>
      </c>
      <c r="C115" t="s">
        <v>61</v>
      </c>
      <c r="D115">
        <v>5</v>
      </c>
      <c r="E115" t="s">
        <v>52</v>
      </c>
      <c r="F115">
        <v>24746</v>
      </c>
      <c r="G115" t="s">
        <v>58</v>
      </c>
      <c r="H115">
        <v>1218</v>
      </c>
      <c r="I115">
        <v>1740</v>
      </c>
      <c r="J115">
        <v>5250</v>
      </c>
      <c r="K115">
        <v>7500</v>
      </c>
      <c r="L115">
        <v>113100</v>
      </c>
      <c r="M115">
        <v>79170</v>
      </c>
      <c r="N115">
        <v>65</v>
      </c>
      <c r="O115">
        <v>739500</v>
      </c>
      <c r="P115">
        <v>517650</v>
      </c>
      <c r="Q115">
        <v>425</v>
      </c>
      <c r="R115">
        <v>59.377499999999998</v>
      </c>
      <c r="S115">
        <v>59.377499999999998</v>
      </c>
      <c r="T115">
        <v>0.91349999999999998</v>
      </c>
      <c r="U115">
        <v>388.23750000000001</v>
      </c>
      <c r="V115">
        <v>65</v>
      </c>
      <c r="W115" t="s">
        <v>59</v>
      </c>
      <c r="X115">
        <v>11007</v>
      </c>
      <c r="Y115" t="s">
        <v>60</v>
      </c>
      <c r="Z115">
        <v>89</v>
      </c>
      <c r="AA115">
        <v>81.301500000000004</v>
      </c>
      <c r="AB115">
        <v>154860</v>
      </c>
      <c r="AC115">
        <f>MONTH(Table1[[#This Row],[Qtr-Year]])</f>
        <v>6</v>
      </c>
      <c r="AD115">
        <f>Table1[[#This Row],[Month Num]]/3</f>
        <v>2</v>
      </c>
      <c r="AE115">
        <f>YEAR(Table1[[#This Row],[Qtr-Year]])</f>
        <v>2024</v>
      </c>
      <c r="AF115" t="str">
        <f>Table1[[#This Row],[Year]]&amp;" - Q"&amp;Table1[[#This Row],[Qtr]]</f>
        <v>2024 - Q2</v>
      </c>
      <c r="AG115" s="21">
        <f>Table1[[#This Row],[Qtr-Year]]</f>
        <v>45444</v>
      </c>
      <c r="AH115" t="str">
        <f t="shared" si="1"/>
        <v>3BHK</v>
      </c>
    </row>
    <row r="116" spans="1:34" x14ac:dyDescent="0.3">
      <c r="A116" s="1">
        <v>45627</v>
      </c>
      <c r="B116">
        <v>248522</v>
      </c>
      <c r="C116" t="s">
        <v>61</v>
      </c>
      <c r="D116">
        <v>5</v>
      </c>
      <c r="E116" t="s">
        <v>52</v>
      </c>
      <c r="F116">
        <v>24746</v>
      </c>
      <c r="G116" t="s">
        <v>58</v>
      </c>
      <c r="H116">
        <v>1218</v>
      </c>
      <c r="I116">
        <v>1740</v>
      </c>
      <c r="J116">
        <v>5999</v>
      </c>
      <c r="K116">
        <v>8570</v>
      </c>
      <c r="L116">
        <v>8700</v>
      </c>
      <c r="M116">
        <v>6090</v>
      </c>
      <c r="N116">
        <v>5</v>
      </c>
      <c r="O116">
        <v>739500</v>
      </c>
      <c r="P116">
        <v>517650</v>
      </c>
      <c r="Q116">
        <v>425</v>
      </c>
      <c r="R116">
        <v>5.2191299999999998</v>
      </c>
      <c r="S116">
        <v>5.2191299999999998</v>
      </c>
      <c r="T116">
        <v>1.0438259999999999</v>
      </c>
      <c r="U116">
        <v>443.62605000000002</v>
      </c>
      <c r="V116">
        <v>65</v>
      </c>
      <c r="W116" t="s">
        <v>59</v>
      </c>
      <c r="X116">
        <v>11007</v>
      </c>
      <c r="Y116" t="s">
        <v>60</v>
      </c>
      <c r="Z116">
        <v>21</v>
      </c>
      <c r="AA116">
        <v>21.920345999999999</v>
      </c>
      <c r="AB116">
        <v>36540</v>
      </c>
      <c r="AC116">
        <f>MONTH(Table1[[#This Row],[Qtr-Year]])</f>
        <v>12</v>
      </c>
      <c r="AD116">
        <f>Table1[[#This Row],[Month Num]]/3</f>
        <v>4</v>
      </c>
      <c r="AE116">
        <f>YEAR(Table1[[#This Row],[Qtr-Year]])</f>
        <v>2024</v>
      </c>
      <c r="AF116" t="str">
        <f>Table1[[#This Row],[Year]]&amp;" - Q"&amp;Table1[[#This Row],[Qtr]]</f>
        <v>2024 - Q4</v>
      </c>
      <c r="AG116" s="21">
        <f>Table1[[#This Row],[Qtr-Year]]</f>
        <v>45627</v>
      </c>
      <c r="AH116" t="str">
        <f t="shared" si="1"/>
        <v>3BHK</v>
      </c>
    </row>
    <row r="117" spans="1:34" x14ac:dyDescent="0.3">
      <c r="A117" s="1">
        <v>45170</v>
      </c>
      <c r="B117">
        <v>248522</v>
      </c>
      <c r="C117" t="s">
        <v>61</v>
      </c>
      <c r="D117">
        <v>5</v>
      </c>
      <c r="E117" t="s">
        <v>52</v>
      </c>
      <c r="F117">
        <v>24746</v>
      </c>
      <c r="G117" t="s">
        <v>58</v>
      </c>
      <c r="H117">
        <v>1218</v>
      </c>
      <c r="I117">
        <v>1740</v>
      </c>
      <c r="J117">
        <v>5249</v>
      </c>
      <c r="K117">
        <v>7499</v>
      </c>
      <c r="L117">
        <v>476760</v>
      </c>
      <c r="M117">
        <v>333732</v>
      </c>
      <c r="N117">
        <v>274</v>
      </c>
      <c r="O117">
        <v>737760</v>
      </c>
      <c r="P117">
        <v>516432</v>
      </c>
      <c r="Q117">
        <v>424</v>
      </c>
      <c r="R117">
        <v>250.25132400000001</v>
      </c>
      <c r="S117">
        <v>250.26562680000001</v>
      </c>
      <c r="T117">
        <v>0.91332599999999997</v>
      </c>
      <c r="U117">
        <v>387.250224</v>
      </c>
      <c r="V117">
        <v>65</v>
      </c>
      <c r="W117" t="s">
        <v>59</v>
      </c>
      <c r="X117">
        <v>11007</v>
      </c>
      <c r="Y117" t="s">
        <v>60</v>
      </c>
      <c r="Z117">
        <v>50</v>
      </c>
      <c r="AA117">
        <v>45.6663</v>
      </c>
      <c r="AB117">
        <v>87000</v>
      </c>
      <c r="AC117">
        <f>MONTH(Table1[[#This Row],[Qtr-Year]])</f>
        <v>9</v>
      </c>
      <c r="AD117">
        <f>Table1[[#This Row],[Month Num]]/3</f>
        <v>3</v>
      </c>
      <c r="AE117">
        <f>YEAR(Table1[[#This Row],[Qtr-Year]])</f>
        <v>2023</v>
      </c>
      <c r="AF117" t="str">
        <f>Table1[[#This Row],[Year]]&amp;" - Q"&amp;Table1[[#This Row],[Qtr]]</f>
        <v>2023 - Q3</v>
      </c>
      <c r="AG117" s="21">
        <f>Table1[[#This Row],[Qtr-Year]]</f>
        <v>45170</v>
      </c>
      <c r="AH117" t="str">
        <f t="shared" si="1"/>
        <v>3BHK</v>
      </c>
    </row>
    <row r="118" spans="1:34" x14ac:dyDescent="0.3">
      <c r="A118" s="1">
        <v>45717</v>
      </c>
      <c r="B118">
        <v>248522</v>
      </c>
      <c r="C118" t="s">
        <v>61</v>
      </c>
      <c r="D118">
        <v>5</v>
      </c>
      <c r="E118" t="s">
        <v>52</v>
      </c>
      <c r="F118">
        <v>24746</v>
      </c>
      <c r="G118" t="s">
        <v>58</v>
      </c>
      <c r="H118">
        <v>1218</v>
      </c>
      <c r="I118">
        <v>1740</v>
      </c>
      <c r="J118">
        <v>5999</v>
      </c>
      <c r="K118">
        <v>8570</v>
      </c>
      <c r="L118">
        <v>8700</v>
      </c>
      <c r="M118">
        <v>6090</v>
      </c>
      <c r="N118">
        <v>5</v>
      </c>
      <c r="O118">
        <v>739500</v>
      </c>
      <c r="P118">
        <v>517650</v>
      </c>
      <c r="Q118">
        <v>425</v>
      </c>
      <c r="R118">
        <v>5.2191299999999998</v>
      </c>
      <c r="S118">
        <v>5.2191299999999998</v>
      </c>
      <c r="T118">
        <v>1.0438259999999999</v>
      </c>
      <c r="U118">
        <v>443.62605000000002</v>
      </c>
      <c r="V118">
        <v>65</v>
      </c>
      <c r="W118" t="s">
        <v>59</v>
      </c>
      <c r="X118">
        <v>11007</v>
      </c>
      <c r="Y118" t="s">
        <v>60</v>
      </c>
      <c r="Z118">
        <v>0</v>
      </c>
      <c r="AA118">
        <v>0</v>
      </c>
      <c r="AB118">
        <v>0</v>
      </c>
      <c r="AC118">
        <f>MONTH(Table1[[#This Row],[Qtr-Year]])</f>
        <v>3</v>
      </c>
      <c r="AD118">
        <f>Table1[[#This Row],[Month Num]]/3</f>
        <v>1</v>
      </c>
      <c r="AE118">
        <f>YEAR(Table1[[#This Row],[Qtr-Year]])</f>
        <v>2025</v>
      </c>
      <c r="AF118" t="str">
        <f>Table1[[#This Row],[Year]]&amp;" - Q"&amp;Table1[[#This Row],[Qtr]]</f>
        <v>2025 - Q1</v>
      </c>
      <c r="AG118" s="21">
        <f>Table1[[#This Row],[Qtr-Year]]</f>
        <v>45717</v>
      </c>
      <c r="AH118" t="str">
        <f t="shared" si="1"/>
        <v>3BHK</v>
      </c>
    </row>
    <row r="119" spans="1:34" x14ac:dyDescent="0.3">
      <c r="A119" s="1">
        <v>45352</v>
      </c>
      <c r="B119">
        <v>248803</v>
      </c>
      <c r="C119" t="s">
        <v>62</v>
      </c>
      <c r="D119">
        <v>13</v>
      </c>
      <c r="E119" t="s">
        <v>63</v>
      </c>
      <c r="F119">
        <v>65</v>
      </c>
      <c r="G119" t="s">
        <v>34</v>
      </c>
      <c r="H119">
        <v>841</v>
      </c>
      <c r="I119">
        <v>1201</v>
      </c>
      <c r="J119">
        <v>7200</v>
      </c>
      <c r="K119">
        <v>10286</v>
      </c>
      <c r="L119">
        <v>0</v>
      </c>
      <c r="M119">
        <v>0</v>
      </c>
      <c r="N119">
        <v>0</v>
      </c>
      <c r="O119">
        <v>192160</v>
      </c>
      <c r="P119">
        <v>134560</v>
      </c>
      <c r="Q119">
        <v>160</v>
      </c>
      <c r="R119">
        <v>0</v>
      </c>
      <c r="S119">
        <v>0</v>
      </c>
      <c r="T119">
        <v>0.86472000000000004</v>
      </c>
      <c r="U119">
        <v>138.3552</v>
      </c>
      <c r="V119">
        <v>3</v>
      </c>
      <c r="W119" t="s">
        <v>35</v>
      </c>
      <c r="X119">
        <v>1766</v>
      </c>
      <c r="Y119" t="s">
        <v>64</v>
      </c>
      <c r="Z119">
        <v>0</v>
      </c>
      <c r="AA119">
        <v>0</v>
      </c>
      <c r="AB119">
        <v>0</v>
      </c>
      <c r="AC119">
        <f>MONTH(Table1[[#This Row],[Qtr-Year]])</f>
        <v>3</v>
      </c>
      <c r="AD119">
        <f>Table1[[#This Row],[Month Num]]/3</f>
        <v>1</v>
      </c>
      <c r="AE119">
        <f>YEAR(Table1[[#This Row],[Qtr-Year]])</f>
        <v>2024</v>
      </c>
      <c r="AF119" t="str">
        <f>Table1[[#This Row],[Year]]&amp;" - Q"&amp;Table1[[#This Row],[Qtr]]</f>
        <v>2024 - Q1</v>
      </c>
      <c r="AG119" s="21">
        <f>Table1[[#This Row],[Qtr-Year]]</f>
        <v>45352</v>
      </c>
      <c r="AH119" t="str">
        <f t="shared" si="1"/>
        <v>2BHK</v>
      </c>
    </row>
    <row r="120" spans="1:34" x14ac:dyDescent="0.3">
      <c r="A120" s="1">
        <v>45352</v>
      </c>
      <c r="B120">
        <v>248803</v>
      </c>
      <c r="C120" t="s">
        <v>62</v>
      </c>
      <c r="D120">
        <v>5</v>
      </c>
      <c r="E120" t="s">
        <v>52</v>
      </c>
      <c r="F120">
        <v>65</v>
      </c>
      <c r="G120" t="s">
        <v>34</v>
      </c>
      <c r="H120">
        <v>1049</v>
      </c>
      <c r="I120">
        <v>1498</v>
      </c>
      <c r="J120">
        <v>7200</v>
      </c>
      <c r="K120">
        <v>10286</v>
      </c>
      <c r="L120">
        <v>0</v>
      </c>
      <c r="M120">
        <v>0</v>
      </c>
      <c r="N120">
        <v>0</v>
      </c>
      <c r="O120">
        <v>67410</v>
      </c>
      <c r="P120">
        <v>47205</v>
      </c>
      <c r="Q120">
        <v>45</v>
      </c>
      <c r="R120">
        <v>0</v>
      </c>
      <c r="S120">
        <v>0</v>
      </c>
      <c r="T120">
        <v>1.07856</v>
      </c>
      <c r="U120">
        <v>48.535200000000003</v>
      </c>
      <c r="V120">
        <v>3</v>
      </c>
      <c r="W120" t="s">
        <v>35</v>
      </c>
      <c r="X120">
        <v>1766</v>
      </c>
      <c r="Y120" t="s">
        <v>64</v>
      </c>
      <c r="Z120">
        <v>20</v>
      </c>
      <c r="AA120">
        <v>21.571200000000001</v>
      </c>
      <c r="AB120">
        <v>29960</v>
      </c>
      <c r="AC120">
        <f>MONTH(Table1[[#This Row],[Qtr-Year]])</f>
        <v>3</v>
      </c>
      <c r="AD120">
        <f>Table1[[#This Row],[Month Num]]/3</f>
        <v>1</v>
      </c>
      <c r="AE120">
        <f>YEAR(Table1[[#This Row],[Qtr-Year]])</f>
        <v>2024</v>
      </c>
      <c r="AF120" t="str">
        <f>Table1[[#This Row],[Year]]&amp;" - Q"&amp;Table1[[#This Row],[Qtr]]</f>
        <v>2024 - Q1</v>
      </c>
      <c r="AG120" s="21">
        <f>Table1[[#This Row],[Qtr-Year]]</f>
        <v>45352</v>
      </c>
      <c r="AH120" t="str">
        <f t="shared" si="1"/>
        <v>3BHK</v>
      </c>
    </row>
    <row r="121" spans="1:34" x14ac:dyDescent="0.3">
      <c r="A121" s="1">
        <v>45352</v>
      </c>
      <c r="B121">
        <v>248803</v>
      </c>
      <c r="C121" t="s">
        <v>62</v>
      </c>
      <c r="D121">
        <v>4</v>
      </c>
      <c r="E121" t="s">
        <v>46</v>
      </c>
      <c r="F121">
        <v>65</v>
      </c>
      <c r="G121" t="s">
        <v>34</v>
      </c>
      <c r="H121">
        <v>676</v>
      </c>
      <c r="I121">
        <v>966</v>
      </c>
      <c r="J121">
        <v>7200</v>
      </c>
      <c r="K121">
        <v>10286</v>
      </c>
      <c r="L121">
        <v>0</v>
      </c>
      <c r="M121">
        <v>0</v>
      </c>
      <c r="N121">
        <v>0</v>
      </c>
      <c r="O121">
        <v>133308</v>
      </c>
      <c r="P121">
        <v>93288</v>
      </c>
      <c r="Q121">
        <v>138</v>
      </c>
      <c r="R121">
        <v>0</v>
      </c>
      <c r="S121">
        <v>0</v>
      </c>
      <c r="T121">
        <v>0.69552000000000003</v>
      </c>
      <c r="U121">
        <v>95.981759999999994</v>
      </c>
      <c r="V121">
        <v>3</v>
      </c>
      <c r="W121" t="s">
        <v>35</v>
      </c>
      <c r="X121">
        <v>1766</v>
      </c>
      <c r="Y121" t="s">
        <v>64</v>
      </c>
      <c r="Z121">
        <v>0</v>
      </c>
      <c r="AA121">
        <v>0</v>
      </c>
      <c r="AB121">
        <v>0</v>
      </c>
      <c r="AC121">
        <f>MONTH(Table1[[#This Row],[Qtr-Year]])</f>
        <v>3</v>
      </c>
      <c r="AD121">
        <f>Table1[[#This Row],[Month Num]]/3</f>
        <v>1</v>
      </c>
      <c r="AE121">
        <f>YEAR(Table1[[#This Row],[Qtr-Year]])</f>
        <v>2024</v>
      </c>
      <c r="AF121" t="str">
        <f>Table1[[#This Row],[Year]]&amp;" - Q"&amp;Table1[[#This Row],[Qtr]]</f>
        <v>2024 - Q1</v>
      </c>
      <c r="AG121" s="21">
        <f>Table1[[#This Row],[Qtr-Year]]</f>
        <v>45352</v>
      </c>
      <c r="AH121" t="str">
        <f t="shared" si="1"/>
        <v>2BHK</v>
      </c>
    </row>
    <row r="122" spans="1:34" x14ac:dyDescent="0.3">
      <c r="A122" s="1">
        <v>45170</v>
      </c>
      <c r="B122">
        <v>248803</v>
      </c>
      <c r="C122" t="s">
        <v>62</v>
      </c>
      <c r="D122">
        <v>13</v>
      </c>
      <c r="E122" t="s">
        <v>63</v>
      </c>
      <c r="F122">
        <v>65</v>
      </c>
      <c r="G122" t="s">
        <v>34</v>
      </c>
      <c r="H122">
        <v>841</v>
      </c>
      <c r="I122">
        <v>1201</v>
      </c>
      <c r="J122">
        <v>6926</v>
      </c>
      <c r="K122">
        <v>9894</v>
      </c>
      <c r="L122">
        <v>0</v>
      </c>
      <c r="M122">
        <v>0</v>
      </c>
      <c r="N122">
        <v>0</v>
      </c>
      <c r="O122">
        <v>192160</v>
      </c>
      <c r="P122">
        <v>134560</v>
      </c>
      <c r="Q122">
        <v>160</v>
      </c>
      <c r="R122">
        <v>0</v>
      </c>
      <c r="S122">
        <v>0</v>
      </c>
      <c r="T122">
        <v>0.83181260000000001</v>
      </c>
      <c r="U122">
        <v>133.09001599999999</v>
      </c>
      <c r="V122">
        <v>3</v>
      </c>
      <c r="W122" t="s">
        <v>35</v>
      </c>
      <c r="X122">
        <v>1766</v>
      </c>
      <c r="Y122" t="s">
        <v>64</v>
      </c>
      <c r="Z122">
        <v>100</v>
      </c>
      <c r="AA122">
        <v>83.181259999999995</v>
      </c>
      <c r="AB122">
        <v>120100</v>
      </c>
      <c r="AC122">
        <f>MONTH(Table1[[#This Row],[Qtr-Year]])</f>
        <v>9</v>
      </c>
      <c r="AD122">
        <f>Table1[[#This Row],[Month Num]]/3</f>
        <v>3</v>
      </c>
      <c r="AE122">
        <f>YEAR(Table1[[#This Row],[Qtr-Year]])</f>
        <v>2023</v>
      </c>
      <c r="AF122" t="str">
        <f>Table1[[#This Row],[Year]]&amp;" - Q"&amp;Table1[[#This Row],[Qtr]]</f>
        <v>2023 - Q3</v>
      </c>
      <c r="AG122" s="21">
        <f>Table1[[#This Row],[Qtr-Year]]</f>
        <v>45170</v>
      </c>
      <c r="AH122" t="str">
        <f t="shared" si="1"/>
        <v>2BHK</v>
      </c>
    </row>
    <row r="123" spans="1:34" x14ac:dyDescent="0.3">
      <c r="A123" s="1">
        <v>45170</v>
      </c>
      <c r="B123">
        <v>248803</v>
      </c>
      <c r="C123" t="s">
        <v>62</v>
      </c>
      <c r="D123">
        <v>5</v>
      </c>
      <c r="E123" t="s">
        <v>52</v>
      </c>
      <c r="F123">
        <v>65</v>
      </c>
      <c r="G123" t="s">
        <v>34</v>
      </c>
      <c r="H123">
        <v>1049</v>
      </c>
      <c r="I123">
        <v>1498</v>
      </c>
      <c r="J123">
        <v>6926</v>
      </c>
      <c r="K123">
        <v>9894</v>
      </c>
      <c r="L123">
        <v>29960</v>
      </c>
      <c r="M123">
        <v>20980</v>
      </c>
      <c r="N123">
        <v>20</v>
      </c>
      <c r="O123">
        <v>67410</v>
      </c>
      <c r="P123">
        <v>47205</v>
      </c>
      <c r="Q123">
        <v>45</v>
      </c>
      <c r="R123">
        <v>20.750295999999999</v>
      </c>
      <c r="S123">
        <v>20.757612000000002</v>
      </c>
      <c r="T123">
        <v>1.0375148000000001</v>
      </c>
      <c r="U123">
        <v>46.688166000000002</v>
      </c>
      <c r="V123">
        <v>3</v>
      </c>
      <c r="W123" t="s">
        <v>35</v>
      </c>
      <c r="X123">
        <v>1766</v>
      </c>
      <c r="Y123" t="s">
        <v>64</v>
      </c>
      <c r="Z123">
        <v>15</v>
      </c>
      <c r="AA123">
        <v>15.562722000000001</v>
      </c>
      <c r="AB123">
        <v>22470</v>
      </c>
      <c r="AC123">
        <f>MONTH(Table1[[#This Row],[Qtr-Year]])</f>
        <v>9</v>
      </c>
      <c r="AD123">
        <f>Table1[[#This Row],[Month Num]]/3</f>
        <v>3</v>
      </c>
      <c r="AE123">
        <f>YEAR(Table1[[#This Row],[Qtr-Year]])</f>
        <v>2023</v>
      </c>
      <c r="AF123" t="str">
        <f>Table1[[#This Row],[Year]]&amp;" - Q"&amp;Table1[[#This Row],[Qtr]]</f>
        <v>2023 - Q3</v>
      </c>
      <c r="AG123" s="21">
        <f>Table1[[#This Row],[Qtr-Year]]</f>
        <v>45170</v>
      </c>
      <c r="AH123" t="str">
        <f t="shared" si="1"/>
        <v>3BHK</v>
      </c>
    </row>
    <row r="124" spans="1:34" x14ac:dyDescent="0.3">
      <c r="A124" s="1">
        <v>45170</v>
      </c>
      <c r="B124">
        <v>248803</v>
      </c>
      <c r="C124" t="s">
        <v>62</v>
      </c>
      <c r="D124">
        <v>4</v>
      </c>
      <c r="E124" t="s">
        <v>46</v>
      </c>
      <c r="F124">
        <v>65</v>
      </c>
      <c r="G124" t="s">
        <v>34</v>
      </c>
      <c r="H124">
        <v>676</v>
      </c>
      <c r="I124">
        <v>966</v>
      </c>
      <c r="J124">
        <v>6926</v>
      </c>
      <c r="K124">
        <v>9894</v>
      </c>
      <c r="L124">
        <v>0</v>
      </c>
      <c r="M124">
        <v>0</v>
      </c>
      <c r="N124">
        <v>0</v>
      </c>
      <c r="O124">
        <v>133308</v>
      </c>
      <c r="P124">
        <v>93288</v>
      </c>
      <c r="Q124">
        <v>138</v>
      </c>
      <c r="R124">
        <v>0</v>
      </c>
      <c r="S124">
        <v>0</v>
      </c>
      <c r="T124">
        <v>0.66905159999999997</v>
      </c>
      <c r="U124">
        <v>92.329120799999998</v>
      </c>
      <c r="V124">
        <v>3</v>
      </c>
      <c r="W124" t="s">
        <v>35</v>
      </c>
      <c r="X124">
        <v>1766</v>
      </c>
      <c r="Y124" t="s">
        <v>64</v>
      </c>
      <c r="Z124">
        <v>76</v>
      </c>
      <c r="AA124">
        <v>50.847921599999999</v>
      </c>
      <c r="AB124">
        <v>73416</v>
      </c>
      <c r="AC124">
        <f>MONTH(Table1[[#This Row],[Qtr-Year]])</f>
        <v>9</v>
      </c>
      <c r="AD124">
        <f>Table1[[#This Row],[Month Num]]/3</f>
        <v>3</v>
      </c>
      <c r="AE124">
        <f>YEAR(Table1[[#This Row],[Qtr-Year]])</f>
        <v>2023</v>
      </c>
      <c r="AF124" t="str">
        <f>Table1[[#This Row],[Year]]&amp;" - Q"&amp;Table1[[#This Row],[Qtr]]</f>
        <v>2023 - Q3</v>
      </c>
      <c r="AG124" s="21">
        <f>Table1[[#This Row],[Qtr-Year]]</f>
        <v>45170</v>
      </c>
      <c r="AH124" t="str">
        <f t="shared" si="1"/>
        <v>2BHK</v>
      </c>
    </row>
    <row r="125" spans="1:34" x14ac:dyDescent="0.3">
      <c r="A125" s="1">
        <v>45170</v>
      </c>
      <c r="B125">
        <v>248803</v>
      </c>
      <c r="C125" t="s">
        <v>62</v>
      </c>
      <c r="D125">
        <v>3</v>
      </c>
      <c r="E125" t="s">
        <v>42</v>
      </c>
      <c r="F125">
        <v>65</v>
      </c>
      <c r="G125" t="s">
        <v>34</v>
      </c>
      <c r="H125">
        <v>410</v>
      </c>
      <c r="I125">
        <v>586</v>
      </c>
      <c r="J125">
        <v>6926</v>
      </c>
      <c r="K125">
        <v>9894</v>
      </c>
      <c r="L125">
        <v>0</v>
      </c>
      <c r="M125">
        <v>0</v>
      </c>
      <c r="N125">
        <v>0</v>
      </c>
      <c r="O125">
        <v>40434</v>
      </c>
      <c r="P125">
        <v>28290</v>
      </c>
      <c r="Q125">
        <v>69</v>
      </c>
      <c r="R125">
        <v>0</v>
      </c>
      <c r="S125">
        <v>0</v>
      </c>
      <c r="T125">
        <v>0.40586359999999999</v>
      </c>
      <c r="U125">
        <v>28.004588399999999</v>
      </c>
      <c r="V125">
        <v>3</v>
      </c>
      <c r="W125" t="s">
        <v>35</v>
      </c>
      <c r="X125">
        <v>1766</v>
      </c>
      <c r="Y125" t="s">
        <v>64</v>
      </c>
      <c r="Z125">
        <v>49</v>
      </c>
      <c r="AA125">
        <v>19.8873164</v>
      </c>
      <c r="AB125">
        <v>28714</v>
      </c>
      <c r="AC125">
        <f>MONTH(Table1[[#This Row],[Qtr-Year]])</f>
        <v>9</v>
      </c>
      <c r="AD125">
        <f>Table1[[#This Row],[Month Num]]/3</f>
        <v>3</v>
      </c>
      <c r="AE125">
        <f>YEAR(Table1[[#This Row],[Qtr-Year]])</f>
        <v>2023</v>
      </c>
      <c r="AF125" t="str">
        <f>Table1[[#This Row],[Year]]&amp;" - Q"&amp;Table1[[#This Row],[Qtr]]</f>
        <v>2023 - Q3</v>
      </c>
      <c r="AG125" s="21">
        <f>Table1[[#This Row],[Qtr-Year]]</f>
        <v>45170</v>
      </c>
      <c r="AH125" t="str">
        <f t="shared" si="1"/>
        <v>1BHK</v>
      </c>
    </row>
    <row r="126" spans="1:34" x14ac:dyDescent="0.3">
      <c r="A126" s="1">
        <v>45352</v>
      </c>
      <c r="B126">
        <v>248803</v>
      </c>
      <c r="C126" t="s">
        <v>62</v>
      </c>
      <c r="D126">
        <v>3</v>
      </c>
      <c r="E126" t="s">
        <v>42</v>
      </c>
      <c r="F126">
        <v>65</v>
      </c>
      <c r="G126" t="s">
        <v>34</v>
      </c>
      <c r="H126">
        <v>410</v>
      </c>
      <c r="I126">
        <v>586</v>
      </c>
      <c r="J126">
        <v>7200</v>
      </c>
      <c r="K126">
        <v>10286</v>
      </c>
      <c r="L126">
        <v>0</v>
      </c>
      <c r="M126">
        <v>0</v>
      </c>
      <c r="N126">
        <v>0</v>
      </c>
      <c r="O126">
        <v>40434</v>
      </c>
      <c r="P126">
        <v>28290</v>
      </c>
      <c r="Q126">
        <v>69</v>
      </c>
      <c r="R126">
        <v>0</v>
      </c>
      <c r="S126">
        <v>0</v>
      </c>
      <c r="T126">
        <v>0.42192000000000002</v>
      </c>
      <c r="U126">
        <v>29.112480000000001</v>
      </c>
      <c r="V126">
        <v>3</v>
      </c>
      <c r="W126" t="s">
        <v>35</v>
      </c>
      <c r="X126">
        <v>1766</v>
      </c>
      <c r="Y126" t="s">
        <v>64</v>
      </c>
      <c r="Z126">
        <v>0</v>
      </c>
      <c r="AA126">
        <v>0</v>
      </c>
      <c r="AB126">
        <v>0</v>
      </c>
      <c r="AC126">
        <f>MONTH(Table1[[#This Row],[Qtr-Year]])</f>
        <v>3</v>
      </c>
      <c r="AD126">
        <f>Table1[[#This Row],[Month Num]]/3</f>
        <v>1</v>
      </c>
      <c r="AE126">
        <f>YEAR(Table1[[#This Row],[Qtr-Year]])</f>
        <v>2024</v>
      </c>
      <c r="AF126" t="str">
        <f>Table1[[#This Row],[Year]]&amp;" - Q"&amp;Table1[[#This Row],[Qtr]]</f>
        <v>2024 - Q1</v>
      </c>
      <c r="AG126" s="21">
        <f>Table1[[#This Row],[Qtr-Year]]</f>
        <v>45352</v>
      </c>
      <c r="AH126" t="str">
        <f t="shared" si="1"/>
        <v>1BHK</v>
      </c>
    </row>
    <row r="127" spans="1:34" x14ac:dyDescent="0.3">
      <c r="A127" s="1">
        <v>45261</v>
      </c>
      <c r="B127">
        <v>248803</v>
      </c>
      <c r="C127" t="s">
        <v>62</v>
      </c>
      <c r="D127">
        <v>3</v>
      </c>
      <c r="E127" t="s">
        <v>42</v>
      </c>
      <c r="F127">
        <v>65</v>
      </c>
      <c r="G127" t="s">
        <v>34</v>
      </c>
      <c r="H127">
        <v>410</v>
      </c>
      <c r="I127">
        <v>586</v>
      </c>
      <c r="J127">
        <v>7200</v>
      </c>
      <c r="K127">
        <v>10286</v>
      </c>
      <c r="L127">
        <v>0</v>
      </c>
      <c r="M127">
        <v>0</v>
      </c>
      <c r="N127">
        <v>0</v>
      </c>
      <c r="O127">
        <v>40434</v>
      </c>
      <c r="P127">
        <v>28290</v>
      </c>
      <c r="Q127">
        <v>69</v>
      </c>
      <c r="R127">
        <v>0</v>
      </c>
      <c r="S127">
        <v>0</v>
      </c>
      <c r="T127">
        <v>0.42192000000000002</v>
      </c>
      <c r="U127">
        <v>29.112480000000001</v>
      </c>
      <c r="V127">
        <v>3</v>
      </c>
      <c r="W127" t="s">
        <v>35</v>
      </c>
      <c r="X127">
        <v>1766</v>
      </c>
      <c r="Y127" t="s">
        <v>64</v>
      </c>
      <c r="Z127">
        <v>0</v>
      </c>
      <c r="AA127">
        <v>0</v>
      </c>
      <c r="AB127">
        <v>0</v>
      </c>
      <c r="AC127">
        <f>MONTH(Table1[[#This Row],[Qtr-Year]])</f>
        <v>12</v>
      </c>
      <c r="AD127">
        <f>Table1[[#This Row],[Month Num]]/3</f>
        <v>4</v>
      </c>
      <c r="AE127">
        <f>YEAR(Table1[[#This Row],[Qtr-Year]])</f>
        <v>2023</v>
      </c>
      <c r="AF127" t="str">
        <f>Table1[[#This Row],[Year]]&amp;" - Q"&amp;Table1[[#This Row],[Qtr]]</f>
        <v>2023 - Q4</v>
      </c>
      <c r="AG127" s="21">
        <f>Table1[[#This Row],[Qtr-Year]]</f>
        <v>45261</v>
      </c>
      <c r="AH127" t="str">
        <f t="shared" si="1"/>
        <v>1BHK</v>
      </c>
    </row>
    <row r="128" spans="1:34" x14ac:dyDescent="0.3">
      <c r="A128" s="1">
        <v>45261</v>
      </c>
      <c r="B128">
        <v>248803</v>
      </c>
      <c r="C128" t="s">
        <v>62</v>
      </c>
      <c r="D128">
        <v>4</v>
      </c>
      <c r="E128" t="s">
        <v>46</v>
      </c>
      <c r="F128">
        <v>65</v>
      </c>
      <c r="G128" t="s">
        <v>34</v>
      </c>
      <c r="H128">
        <v>676</v>
      </c>
      <c r="I128">
        <v>966</v>
      </c>
      <c r="J128">
        <v>7200</v>
      </c>
      <c r="K128">
        <v>10286</v>
      </c>
      <c r="L128">
        <v>0</v>
      </c>
      <c r="M128">
        <v>0</v>
      </c>
      <c r="N128">
        <v>0</v>
      </c>
      <c r="O128">
        <v>133308</v>
      </c>
      <c r="P128">
        <v>93288</v>
      </c>
      <c r="Q128">
        <v>138</v>
      </c>
      <c r="R128">
        <v>0</v>
      </c>
      <c r="S128">
        <v>0</v>
      </c>
      <c r="T128">
        <v>0.69552000000000003</v>
      </c>
      <c r="U128">
        <v>95.981759999999994</v>
      </c>
      <c r="V128">
        <v>3</v>
      </c>
      <c r="W128" t="s">
        <v>35</v>
      </c>
      <c r="X128">
        <v>1766</v>
      </c>
      <c r="Y128" t="s">
        <v>64</v>
      </c>
      <c r="Z128">
        <v>0</v>
      </c>
      <c r="AA128">
        <v>0</v>
      </c>
      <c r="AB128">
        <v>0</v>
      </c>
      <c r="AC128">
        <f>MONTH(Table1[[#This Row],[Qtr-Year]])</f>
        <v>12</v>
      </c>
      <c r="AD128">
        <f>Table1[[#This Row],[Month Num]]/3</f>
        <v>4</v>
      </c>
      <c r="AE128">
        <f>YEAR(Table1[[#This Row],[Qtr-Year]])</f>
        <v>2023</v>
      </c>
      <c r="AF128" t="str">
        <f>Table1[[#This Row],[Year]]&amp;" - Q"&amp;Table1[[#This Row],[Qtr]]</f>
        <v>2023 - Q4</v>
      </c>
      <c r="AG128" s="21">
        <f>Table1[[#This Row],[Qtr-Year]]</f>
        <v>45261</v>
      </c>
      <c r="AH128" t="str">
        <f t="shared" si="1"/>
        <v>2BHK</v>
      </c>
    </row>
    <row r="129" spans="1:34" x14ac:dyDescent="0.3">
      <c r="A129" s="1">
        <v>45261</v>
      </c>
      <c r="B129">
        <v>248803</v>
      </c>
      <c r="C129" t="s">
        <v>62</v>
      </c>
      <c r="D129">
        <v>5</v>
      </c>
      <c r="E129" t="s">
        <v>52</v>
      </c>
      <c r="F129">
        <v>65</v>
      </c>
      <c r="G129" t="s">
        <v>34</v>
      </c>
      <c r="H129">
        <v>1049</v>
      </c>
      <c r="I129">
        <v>1498</v>
      </c>
      <c r="J129">
        <v>7200</v>
      </c>
      <c r="K129">
        <v>10286</v>
      </c>
      <c r="L129">
        <v>29960</v>
      </c>
      <c r="M129">
        <v>20980</v>
      </c>
      <c r="N129">
        <v>20</v>
      </c>
      <c r="O129">
        <v>67410</v>
      </c>
      <c r="P129">
        <v>47205</v>
      </c>
      <c r="Q129">
        <v>45</v>
      </c>
      <c r="R129">
        <v>21.571200000000001</v>
      </c>
      <c r="S129">
        <v>21.580027999999999</v>
      </c>
      <c r="T129">
        <v>1.07856</v>
      </c>
      <c r="U129">
        <v>48.535200000000003</v>
      </c>
      <c r="V129">
        <v>3</v>
      </c>
      <c r="W129" t="s">
        <v>35</v>
      </c>
      <c r="X129">
        <v>1766</v>
      </c>
      <c r="Y129" t="s">
        <v>64</v>
      </c>
      <c r="Z129">
        <v>0</v>
      </c>
      <c r="AA129">
        <v>0</v>
      </c>
      <c r="AB129">
        <v>0</v>
      </c>
      <c r="AC129">
        <f>MONTH(Table1[[#This Row],[Qtr-Year]])</f>
        <v>12</v>
      </c>
      <c r="AD129">
        <f>Table1[[#This Row],[Month Num]]/3</f>
        <v>4</v>
      </c>
      <c r="AE129">
        <f>YEAR(Table1[[#This Row],[Qtr-Year]])</f>
        <v>2023</v>
      </c>
      <c r="AF129" t="str">
        <f>Table1[[#This Row],[Year]]&amp;" - Q"&amp;Table1[[#This Row],[Qtr]]</f>
        <v>2023 - Q4</v>
      </c>
      <c r="AG129" s="21">
        <f>Table1[[#This Row],[Qtr-Year]]</f>
        <v>45261</v>
      </c>
      <c r="AH129" t="str">
        <f t="shared" si="1"/>
        <v>3BHK</v>
      </c>
    </row>
    <row r="130" spans="1:34" x14ac:dyDescent="0.3">
      <c r="A130" s="1">
        <v>45078</v>
      </c>
      <c r="B130">
        <v>248803</v>
      </c>
      <c r="C130" t="s">
        <v>62</v>
      </c>
      <c r="D130">
        <v>13</v>
      </c>
      <c r="E130" t="s">
        <v>63</v>
      </c>
      <c r="F130">
        <v>65</v>
      </c>
      <c r="G130" t="s">
        <v>34</v>
      </c>
      <c r="H130">
        <v>841</v>
      </c>
      <c r="I130">
        <v>1201</v>
      </c>
      <c r="J130">
        <v>6600</v>
      </c>
      <c r="K130">
        <v>9429</v>
      </c>
      <c r="L130">
        <v>120100</v>
      </c>
      <c r="M130">
        <v>84100</v>
      </c>
      <c r="N130">
        <v>100</v>
      </c>
      <c r="O130">
        <v>192160</v>
      </c>
      <c r="P130">
        <v>134560</v>
      </c>
      <c r="Q130">
        <v>160</v>
      </c>
      <c r="R130">
        <v>79.266000000000005</v>
      </c>
      <c r="S130">
        <v>79.297889999999995</v>
      </c>
      <c r="T130">
        <v>0.79266000000000003</v>
      </c>
      <c r="U130">
        <v>126.82559999999999</v>
      </c>
      <c r="V130">
        <v>3</v>
      </c>
      <c r="W130" t="s">
        <v>35</v>
      </c>
      <c r="X130">
        <v>1766</v>
      </c>
      <c r="Y130" t="s">
        <v>64</v>
      </c>
      <c r="Z130">
        <v>0</v>
      </c>
      <c r="AA130">
        <v>0</v>
      </c>
      <c r="AB130">
        <v>0</v>
      </c>
      <c r="AC130">
        <f>MONTH(Table1[[#This Row],[Qtr-Year]])</f>
        <v>6</v>
      </c>
      <c r="AD130">
        <f>Table1[[#This Row],[Month Num]]/3</f>
        <v>2</v>
      </c>
      <c r="AE130">
        <f>YEAR(Table1[[#This Row],[Qtr-Year]])</f>
        <v>2023</v>
      </c>
      <c r="AF130" t="str">
        <f>Table1[[#This Row],[Year]]&amp;" - Q"&amp;Table1[[#This Row],[Qtr]]</f>
        <v>2023 - Q2</v>
      </c>
      <c r="AG130" s="21">
        <f>Table1[[#This Row],[Qtr-Year]]</f>
        <v>45078</v>
      </c>
      <c r="AH130" t="str">
        <f t="shared" ref="AH130:AH193" si="2" xml:space="preserve"> IF(OR(ISNUMBER(SEARCH("studio", E130)), ISNUMBER(SEARCH("1rk", E130))),
     "Studio",
     IF(ISNUMBER(SEARCH("penthouse", E130)),
        "Penthouse",
        IF(OR(ISNUMBER(SEARCH("2 1/2", E130)), ISNUMBER(SEARCH("2 ½", E130))),
           "2BHK",
           IF(OR(ISNUMBER(SEARCH("3 1/2", E130)), ISNUMBER(SEARCH("3 ½", E130))),
              "3BHK",
              IF(ISNUMBER(SEARCH("4bhk", E130)),
                 "4BHK",
                 IF(ISNUMBER(SEARCH("3bhk", E130)),
                    "3BHK",
                    IF(ISNUMBER(SEARCH("2bhk", E130)),
                       "2BHK",
                       IF(ISNUMBER(SEARCH("1bhk", E130)), "1BHK", "Other"))))))))</f>
        <v>2BHK</v>
      </c>
    </row>
    <row r="131" spans="1:34" x14ac:dyDescent="0.3">
      <c r="A131" s="1">
        <v>45078</v>
      </c>
      <c r="B131">
        <v>248803</v>
      </c>
      <c r="C131" t="s">
        <v>62</v>
      </c>
      <c r="D131">
        <v>5</v>
      </c>
      <c r="E131" t="s">
        <v>52</v>
      </c>
      <c r="F131">
        <v>65</v>
      </c>
      <c r="G131" t="s">
        <v>34</v>
      </c>
      <c r="H131">
        <v>1049</v>
      </c>
      <c r="I131">
        <v>1498</v>
      </c>
      <c r="J131">
        <v>6600</v>
      </c>
      <c r="K131">
        <v>9429</v>
      </c>
      <c r="L131">
        <v>52430</v>
      </c>
      <c r="M131">
        <v>36715</v>
      </c>
      <c r="N131">
        <v>35</v>
      </c>
      <c r="O131">
        <v>67410</v>
      </c>
      <c r="P131">
        <v>47205</v>
      </c>
      <c r="Q131">
        <v>45</v>
      </c>
      <c r="R131">
        <v>34.6038</v>
      </c>
      <c r="S131">
        <v>34.618573499999997</v>
      </c>
      <c r="T131">
        <v>0.98868</v>
      </c>
      <c r="U131">
        <v>44.490600000000001</v>
      </c>
      <c r="V131">
        <v>3</v>
      </c>
      <c r="W131" t="s">
        <v>35</v>
      </c>
      <c r="X131">
        <v>1766</v>
      </c>
      <c r="Y131" t="s">
        <v>64</v>
      </c>
      <c r="Z131">
        <v>0</v>
      </c>
      <c r="AA131">
        <v>0</v>
      </c>
      <c r="AB131">
        <v>0</v>
      </c>
      <c r="AC131">
        <f>MONTH(Table1[[#This Row],[Qtr-Year]])</f>
        <v>6</v>
      </c>
      <c r="AD131">
        <f>Table1[[#This Row],[Month Num]]/3</f>
        <v>2</v>
      </c>
      <c r="AE131">
        <f>YEAR(Table1[[#This Row],[Qtr-Year]])</f>
        <v>2023</v>
      </c>
      <c r="AF131" t="str">
        <f>Table1[[#This Row],[Year]]&amp;" - Q"&amp;Table1[[#This Row],[Qtr]]</f>
        <v>2023 - Q2</v>
      </c>
      <c r="AG131" s="21">
        <f>Table1[[#This Row],[Qtr-Year]]</f>
        <v>45078</v>
      </c>
      <c r="AH131" t="str">
        <f t="shared" si="2"/>
        <v>3BHK</v>
      </c>
    </row>
    <row r="132" spans="1:34" x14ac:dyDescent="0.3">
      <c r="A132" s="1">
        <v>45078</v>
      </c>
      <c r="B132">
        <v>248803</v>
      </c>
      <c r="C132" t="s">
        <v>62</v>
      </c>
      <c r="D132">
        <v>4</v>
      </c>
      <c r="E132" t="s">
        <v>46</v>
      </c>
      <c r="F132">
        <v>65</v>
      </c>
      <c r="G132" t="s">
        <v>34</v>
      </c>
      <c r="H132">
        <v>676</v>
      </c>
      <c r="I132">
        <v>966</v>
      </c>
      <c r="J132">
        <v>6600</v>
      </c>
      <c r="K132">
        <v>9429</v>
      </c>
      <c r="L132">
        <v>73416</v>
      </c>
      <c r="M132">
        <v>51376</v>
      </c>
      <c r="N132">
        <v>76</v>
      </c>
      <c r="O132">
        <v>133308</v>
      </c>
      <c r="P132">
        <v>93288</v>
      </c>
      <c r="Q132">
        <v>138</v>
      </c>
      <c r="R132">
        <v>48.454560000000001</v>
      </c>
      <c r="S132">
        <v>48.442430399999999</v>
      </c>
      <c r="T132">
        <v>0.63756000000000002</v>
      </c>
      <c r="U132">
        <v>87.983279999999993</v>
      </c>
      <c r="V132">
        <v>3</v>
      </c>
      <c r="W132" t="s">
        <v>35</v>
      </c>
      <c r="X132">
        <v>1766</v>
      </c>
      <c r="Y132" t="s">
        <v>64</v>
      </c>
      <c r="Z132">
        <v>2</v>
      </c>
      <c r="AA132">
        <v>1.27512</v>
      </c>
      <c r="AB132">
        <v>1932</v>
      </c>
      <c r="AC132">
        <f>MONTH(Table1[[#This Row],[Qtr-Year]])</f>
        <v>6</v>
      </c>
      <c r="AD132">
        <f>Table1[[#This Row],[Month Num]]/3</f>
        <v>2</v>
      </c>
      <c r="AE132">
        <f>YEAR(Table1[[#This Row],[Qtr-Year]])</f>
        <v>2023</v>
      </c>
      <c r="AF132" t="str">
        <f>Table1[[#This Row],[Year]]&amp;" - Q"&amp;Table1[[#This Row],[Qtr]]</f>
        <v>2023 - Q2</v>
      </c>
      <c r="AG132" s="21">
        <f>Table1[[#This Row],[Qtr-Year]]</f>
        <v>45078</v>
      </c>
      <c r="AH132" t="str">
        <f t="shared" si="2"/>
        <v>2BHK</v>
      </c>
    </row>
    <row r="133" spans="1:34" x14ac:dyDescent="0.3">
      <c r="A133" s="1">
        <v>45078</v>
      </c>
      <c r="B133">
        <v>248803</v>
      </c>
      <c r="C133" t="s">
        <v>62</v>
      </c>
      <c r="D133">
        <v>3</v>
      </c>
      <c r="E133" t="s">
        <v>42</v>
      </c>
      <c r="F133">
        <v>65</v>
      </c>
      <c r="G133" t="s">
        <v>34</v>
      </c>
      <c r="H133">
        <v>410</v>
      </c>
      <c r="I133">
        <v>586</v>
      </c>
      <c r="J133">
        <v>6600</v>
      </c>
      <c r="K133">
        <v>9429</v>
      </c>
      <c r="L133">
        <v>28714</v>
      </c>
      <c r="M133">
        <v>20090</v>
      </c>
      <c r="N133">
        <v>49</v>
      </c>
      <c r="O133">
        <v>40434</v>
      </c>
      <c r="P133">
        <v>28290</v>
      </c>
      <c r="Q133">
        <v>69</v>
      </c>
      <c r="R133">
        <v>18.951239999999999</v>
      </c>
      <c r="S133">
        <v>18.942861000000001</v>
      </c>
      <c r="T133">
        <v>0.38675999999999999</v>
      </c>
      <c r="U133">
        <v>26.686440000000001</v>
      </c>
      <c r="V133">
        <v>3</v>
      </c>
      <c r="W133" t="s">
        <v>35</v>
      </c>
      <c r="X133">
        <v>1766</v>
      </c>
      <c r="Y133" t="s">
        <v>64</v>
      </c>
      <c r="Z133">
        <v>0</v>
      </c>
      <c r="AA133">
        <v>0</v>
      </c>
      <c r="AB133">
        <v>0</v>
      </c>
      <c r="AC133">
        <f>MONTH(Table1[[#This Row],[Qtr-Year]])</f>
        <v>6</v>
      </c>
      <c r="AD133">
        <f>Table1[[#This Row],[Month Num]]/3</f>
        <v>2</v>
      </c>
      <c r="AE133">
        <f>YEAR(Table1[[#This Row],[Qtr-Year]])</f>
        <v>2023</v>
      </c>
      <c r="AF133" t="str">
        <f>Table1[[#This Row],[Year]]&amp;" - Q"&amp;Table1[[#This Row],[Qtr]]</f>
        <v>2023 - Q2</v>
      </c>
      <c r="AG133" s="21">
        <f>Table1[[#This Row],[Qtr-Year]]</f>
        <v>45078</v>
      </c>
      <c r="AH133" t="str">
        <f t="shared" si="2"/>
        <v>1BHK</v>
      </c>
    </row>
    <row r="134" spans="1:34" x14ac:dyDescent="0.3">
      <c r="A134" s="1">
        <v>45261</v>
      </c>
      <c r="B134">
        <v>248803</v>
      </c>
      <c r="C134" t="s">
        <v>62</v>
      </c>
      <c r="D134">
        <v>13</v>
      </c>
      <c r="E134" t="s">
        <v>63</v>
      </c>
      <c r="F134">
        <v>65</v>
      </c>
      <c r="G134" t="s">
        <v>34</v>
      </c>
      <c r="H134">
        <v>841</v>
      </c>
      <c r="I134">
        <v>1201</v>
      </c>
      <c r="J134">
        <v>7200</v>
      </c>
      <c r="K134">
        <v>10286</v>
      </c>
      <c r="L134">
        <v>0</v>
      </c>
      <c r="M134">
        <v>0</v>
      </c>
      <c r="N134">
        <v>0</v>
      </c>
      <c r="O134">
        <v>192160</v>
      </c>
      <c r="P134">
        <v>134560</v>
      </c>
      <c r="Q134">
        <v>160</v>
      </c>
      <c r="R134">
        <v>0</v>
      </c>
      <c r="S134">
        <v>0</v>
      </c>
      <c r="T134">
        <v>0.86472000000000004</v>
      </c>
      <c r="U134">
        <v>138.3552</v>
      </c>
      <c r="V134">
        <v>3</v>
      </c>
      <c r="W134" t="s">
        <v>35</v>
      </c>
      <c r="X134">
        <v>1766</v>
      </c>
      <c r="Y134" t="s">
        <v>64</v>
      </c>
      <c r="Z134">
        <v>0</v>
      </c>
      <c r="AA134">
        <v>0</v>
      </c>
      <c r="AB134">
        <v>0</v>
      </c>
      <c r="AC134">
        <f>MONTH(Table1[[#This Row],[Qtr-Year]])</f>
        <v>12</v>
      </c>
      <c r="AD134">
        <f>Table1[[#This Row],[Month Num]]/3</f>
        <v>4</v>
      </c>
      <c r="AE134">
        <f>YEAR(Table1[[#This Row],[Qtr-Year]])</f>
        <v>2023</v>
      </c>
      <c r="AF134" t="str">
        <f>Table1[[#This Row],[Year]]&amp;" - Q"&amp;Table1[[#This Row],[Qtr]]</f>
        <v>2023 - Q4</v>
      </c>
      <c r="AG134" s="21">
        <f>Table1[[#This Row],[Qtr-Year]]</f>
        <v>45261</v>
      </c>
      <c r="AH134" t="str">
        <f t="shared" si="2"/>
        <v>2BHK</v>
      </c>
    </row>
    <row r="135" spans="1:34" x14ac:dyDescent="0.3">
      <c r="A135" s="1">
        <v>44986</v>
      </c>
      <c r="B135">
        <v>248803</v>
      </c>
      <c r="C135" t="s">
        <v>62</v>
      </c>
      <c r="D135">
        <v>13</v>
      </c>
      <c r="E135" t="s">
        <v>63</v>
      </c>
      <c r="F135">
        <v>65</v>
      </c>
      <c r="G135" t="s">
        <v>34</v>
      </c>
      <c r="H135">
        <v>841</v>
      </c>
      <c r="I135">
        <v>1201</v>
      </c>
      <c r="J135">
        <v>6450</v>
      </c>
      <c r="K135">
        <v>9214</v>
      </c>
      <c r="L135">
        <v>120100</v>
      </c>
      <c r="M135">
        <v>84100</v>
      </c>
      <c r="N135">
        <v>100</v>
      </c>
      <c r="O135">
        <v>192160</v>
      </c>
      <c r="P135">
        <v>134560</v>
      </c>
      <c r="Q135">
        <v>160</v>
      </c>
      <c r="R135">
        <v>77.464500000000001</v>
      </c>
      <c r="S135">
        <v>77.489739999999998</v>
      </c>
      <c r="T135">
        <v>0.77464500000000003</v>
      </c>
      <c r="U135">
        <v>123.9432</v>
      </c>
      <c r="V135">
        <v>3</v>
      </c>
      <c r="W135" t="s">
        <v>35</v>
      </c>
      <c r="X135">
        <v>1766</v>
      </c>
      <c r="Y135" t="s">
        <v>64</v>
      </c>
      <c r="Z135">
        <v>60</v>
      </c>
      <c r="AA135">
        <v>46.478700000000003</v>
      </c>
      <c r="AB135">
        <v>72060</v>
      </c>
      <c r="AC135">
        <f>MONTH(Table1[[#This Row],[Qtr-Year]])</f>
        <v>3</v>
      </c>
      <c r="AD135">
        <f>Table1[[#This Row],[Month Num]]/3</f>
        <v>1</v>
      </c>
      <c r="AE135">
        <f>YEAR(Table1[[#This Row],[Qtr-Year]])</f>
        <v>2023</v>
      </c>
      <c r="AF135" t="str">
        <f>Table1[[#This Row],[Year]]&amp;" - Q"&amp;Table1[[#This Row],[Qtr]]</f>
        <v>2023 - Q1</v>
      </c>
      <c r="AG135" s="21">
        <f>Table1[[#This Row],[Qtr-Year]]</f>
        <v>44986</v>
      </c>
      <c r="AH135" t="str">
        <f t="shared" si="2"/>
        <v>2BHK</v>
      </c>
    </row>
    <row r="136" spans="1:34" x14ac:dyDescent="0.3">
      <c r="A136" s="1">
        <v>44986</v>
      </c>
      <c r="B136">
        <v>248803</v>
      </c>
      <c r="C136" t="s">
        <v>62</v>
      </c>
      <c r="D136">
        <v>5</v>
      </c>
      <c r="E136" t="s">
        <v>52</v>
      </c>
      <c r="F136">
        <v>65</v>
      </c>
      <c r="G136" t="s">
        <v>34</v>
      </c>
      <c r="H136">
        <v>1049</v>
      </c>
      <c r="I136">
        <v>1498</v>
      </c>
      <c r="J136">
        <v>6450</v>
      </c>
      <c r="K136">
        <v>9214</v>
      </c>
      <c r="L136">
        <v>52430</v>
      </c>
      <c r="M136">
        <v>36715</v>
      </c>
      <c r="N136">
        <v>35</v>
      </c>
      <c r="O136">
        <v>67410</v>
      </c>
      <c r="P136">
        <v>47205</v>
      </c>
      <c r="Q136">
        <v>45</v>
      </c>
      <c r="R136">
        <v>33.817349999999998</v>
      </c>
      <c r="S136">
        <v>33.829200999999998</v>
      </c>
      <c r="T136">
        <v>0.96621000000000001</v>
      </c>
      <c r="U136">
        <v>43.47945</v>
      </c>
      <c r="V136">
        <v>3</v>
      </c>
      <c r="W136" t="s">
        <v>35</v>
      </c>
      <c r="X136">
        <v>1766</v>
      </c>
      <c r="Y136" t="s">
        <v>64</v>
      </c>
      <c r="Z136">
        <v>10</v>
      </c>
      <c r="AA136">
        <v>9.6621000000000006</v>
      </c>
      <c r="AB136">
        <v>14980</v>
      </c>
      <c r="AC136">
        <f>MONTH(Table1[[#This Row],[Qtr-Year]])</f>
        <v>3</v>
      </c>
      <c r="AD136">
        <f>Table1[[#This Row],[Month Num]]/3</f>
        <v>1</v>
      </c>
      <c r="AE136">
        <f>YEAR(Table1[[#This Row],[Qtr-Year]])</f>
        <v>2023</v>
      </c>
      <c r="AF136" t="str">
        <f>Table1[[#This Row],[Year]]&amp;" - Q"&amp;Table1[[#This Row],[Qtr]]</f>
        <v>2023 - Q1</v>
      </c>
      <c r="AG136" s="21">
        <f>Table1[[#This Row],[Qtr-Year]]</f>
        <v>44986</v>
      </c>
      <c r="AH136" t="str">
        <f t="shared" si="2"/>
        <v>3BHK</v>
      </c>
    </row>
    <row r="137" spans="1:34" x14ac:dyDescent="0.3">
      <c r="A137" s="1">
        <v>44986</v>
      </c>
      <c r="B137">
        <v>248803</v>
      </c>
      <c r="C137" t="s">
        <v>62</v>
      </c>
      <c r="D137">
        <v>4</v>
      </c>
      <c r="E137" t="s">
        <v>46</v>
      </c>
      <c r="F137">
        <v>65</v>
      </c>
      <c r="G137" t="s">
        <v>34</v>
      </c>
      <c r="H137">
        <v>676</v>
      </c>
      <c r="I137">
        <v>966</v>
      </c>
      <c r="J137">
        <v>6450</v>
      </c>
      <c r="K137">
        <v>9214</v>
      </c>
      <c r="L137">
        <v>75348</v>
      </c>
      <c r="M137">
        <v>52728</v>
      </c>
      <c r="N137">
        <v>78</v>
      </c>
      <c r="O137">
        <v>133308</v>
      </c>
      <c r="P137">
        <v>93288</v>
      </c>
      <c r="Q137">
        <v>138</v>
      </c>
      <c r="R137">
        <v>48.599460000000001</v>
      </c>
      <c r="S137">
        <v>48.583579200000003</v>
      </c>
      <c r="T137">
        <v>0.62307000000000001</v>
      </c>
      <c r="U137">
        <v>85.98366</v>
      </c>
      <c r="V137">
        <v>3</v>
      </c>
      <c r="W137" t="s">
        <v>35</v>
      </c>
      <c r="X137">
        <v>1766</v>
      </c>
      <c r="Y137" t="s">
        <v>64</v>
      </c>
      <c r="Z137">
        <v>60</v>
      </c>
      <c r="AA137">
        <v>37.3842</v>
      </c>
      <c r="AB137">
        <v>57960</v>
      </c>
      <c r="AC137">
        <f>MONTH(Table1[[#This Row],[Qtr-Year]])</f>
        <v>3</v>
      </c>
      <c r="AD137">
        <f>Table1[[#This Row],[Month Num]]/3</f>
        <v>1</v>
      </c>
      <c r="AE137">
        <f>YEAR(Table1[[#This Row],[Qtr-Year]])</f>
        <v>2023</v>
      </c>
      <c r="AF137" t="str">
        <f>Table1[[#This Row],[Year]]&amp;" - Q"&amp;Table1[[#This Row],[Qtr]]</f>
        <v>2023 - Q1</v>
      </c>
      <c r="AG137" s="21">
        <f>Table1[[#This Row],[Qtr-Year]]</f>
        <v>44986</v>
      </c>
      <c r="AH137" t="str">
        <f t="shared" si="2"/>
        <v>2BHK</v>
      </c>
    </row>
    <row r="138" spans="1:34" x14ac:dyDescent="0.3">
      <c r="A138" s="1">
        <v>44986</v>
      </c>
      <c r="B138">
        <v>248803</v>
      </c>
      <c r="C138" t="s">
        <v>62</v>
      </c>
      <c r="D138">
        <v>3</v>
      </c>
      <c r="E138" t="s">
        <v>42</v>
      </c>
      <c r="F138">
        <v>65</v>
      </c>
      <c r="G138" t="s">
        <v>34</v>
      </c>
      <c r="H138">
        <v>410</v>
      </c>
      <c r="I138">
        <v>586</v>
      </c>
      <c r="J138">
        <v>6450</v>
      </c>
      <c r="K138">
        <v>9214</v>
      </c>
      <c r="L138">
        <v>28714</v>
      </c>
      <c r="M138">
        <v>20090</v>
      </c>
      <c r="N138">
        <v>49</v>
      </c>
      <c r="O138">
        <v>40434</v>
      </c>
      <c r="P138">
        <v>28290</v>
      </c>
      <c r="Q138">
        <v>69</v>
      </c>
      <c r="R138">
        <v>18.520530000000001</v>
      </c>
      <c r="S138">
        <v>18.510926000000001</v>
      </c>
      <c r="T138">
        <v>0.37796999999999997</v>
      </c>
      <c r="U138">
        <v>26.079930000000001</v>
      </c>
      <c r="V138">
        <v>3</v>
      </c>
      <c r="W138" t="s">
        <v>35</v>
      </c>
      <c r="X138">
        <v>1766</v>
      </c>
      <c r="Y138" t="s">
        <v>64</v>
      </c>
      <c r="Z138">
        <v>20</v>
      </c>
      <c r="AA138">
        <v>7.5594000000000001</v>
      </c>
      <c r="AB138">
        <v>11720</v>
      </c>
      <c r="AC138">
        <f>MONTH(Table1[[#This Row],[Qtr-Year]])</f>
        <v>3</v>
      </c>
      <c r="AD138">
        <f>Table1[[#This Row],[Month Num]]/3</f>
        <v>1</v>
      </c>
      <c r="AE138">
        <f>YEAR(Table1[[#This Row],[Qtr-Year]])</f>
        <v>2023</v>
      </c>
      <c r="AF138" t="str">
        <f>Table1[[#This Row],[Year]]&amp;" - Q"&amp;Table1[[#This Row],[Qtr]]</f>
        <v>2023 - Q1</v>
      </c>
      <c r="AG138" s="21">
        <f>Table1[[#This Row],[Qtr-Year]]</f>
        <v>44986</v>
      </c>
      <c r="AH138" t="str">
        <f t="shared" si="2"/>
        <v>1BHK</v>
      </c>
    </row>
    <row r="139" spans="1:34" x14ac:dyDescent="0.3">
      <c r="A139" s="1">
        <v>45444</v>
      </c>
      <c r="B139">
        <v>248803</v>
      </c>
      <c r="C139" t="s">
        <v>62</v>
      </c>
      <c r="D139">
        <v>3</v>
      </c>
      <c r="E139" t="s">
        <v>42</v>
      </c>
      <c r="F139">
        <v>65</v>
      </c>
      <c r="G139" t="s">
        <v>34</v>
      </c>
      <c r="H139">
        <v>410</v>
      </c>
      <c r="I139">
        <v>586</v>
      </c>
      <c r="J139">
        <v>7200</v>
      </c>
      <c r="K139">
        <v>10286</v>
      </c>
      <c r="L139">
        <v>0</v>
      </c>
      <c r="M139">
        <v>0</v>
      </c>
      <c r="N139">
        <v>0</v>
      </c>
      <c r="O139">
        <v>40434</v>
      </c>
      <c r="P139">
        <v>28290</v>
      </c>
      <c r="Q139">
        <v>69</v>
      </c>
      <c r="R139">
        <v>0</v>
      </c>
      <c r="S139">
        <v>0</v>
      </c>
      <c r="T139">
        <v>0.42192000000000002</v>
      </c>
      <c r="U139">
        <v>29.112480000000001</v>
      </c>
      <c r="V139">
        <v>3</v>
      </c>
      <c r="W139" t="s">
        <v>35</v>
      </c>
      <c r="X139">
        <v>1766</v>
      </c>
      <c r="Y139" t="s">
        <v>64</v>
      </c>
      <c r="Z139">
        <v>0</v>
      </c>
      <c r="AA139">
        <v>0</v>
      </c>
      <c r="AB139">
        <v>0</v>
      </c>
      <c r="AC139">
        <f>MONTH(Table1[[#This Row],[Qtr-Year]])</f>
        <v>6</v>
      </c>
      <c r="AD139">
        <f>Table1[[#This Row],[Month Num]]/3</f>
        <v>2</v>
      </c>
      <c r="AE139">
        <f>YEAR(Table1[[#This Row],[Qtr-Year]])</f>
        <v>2024</v>
      </c>
      <c r="AF139" t="str">
        <f>Table1[[#This Row],[Year]]&amp;" - Q"&amp;Table1[[#This Row],[Qtr]]</f>
        <v>2024 - Q2</v>
      </c>
      <c r="AG139" s="21">
        <f>Table1[[#This Row],[Qtr-Year]]</f>
        <v>45444</v>
      </c>
      <c r="AH139" t="str">
        <f t="shared" si="2"/>
        <v>1BHK</v>
      </c>
    </row>
    <row r="140" spans="1:34" x14ac:dyDescent="0.3">
      <c r="A140" s="1">
        <v>45444</v>
      </c>
      <c r="B140">
        <v>248803</v>
      </c>
      <c r="C140" t="s">
        <v>62</v>
      </c>
      <c r="D140">
        <v>4</v>
      </c>
      <c r="E140" t="s">
        <v>46</v>
      </c>
      <c r="F140">
        <v>65</v>
      </c>
      <c r="G140" t="s">
        <v>34</v>
      </c>
      <c r="H140">
        <v>676</v>
      </c>
      <c r="I140">
        <v>966</v>
      </c>
      <c r="J140">
        <v>7200</v>
      </c>
      <c r="K140">
        <v>10286</v>
      </c>
      <c r="L140">
        <v>0</v>
      </c>
      <c r="M140">
        <v>0</v>
      </c>
      <c r="N140">
        <v>0</v>
      </c>
      <c r="O140">
        <v>133308</v>
      </c>
      <c r="P140">
        <v>93288</v>
      </c>
      <c r="Q140">
        <v>138</v>
      </c>
      <c r="R140">
        <v>0</v>
      </c>
      <c r="S140">
        <v>0</v>
      </c>
      <c r="T140">
        <v>0.69552000000000003</v>
      </c>
      <c r="U140">
        <v>95.981759999999994</v>
      </c>
      <c r="V140">
        <v>3</v>
      </c>
      <c r="W140" t="s">
        <v>35</v>
      </c>
      <c r="X140">
        <v>1766</v>
      </c>
      <c r="Y140" t="s">
        <v>64</v>
      </c>
      <c r="Z140">
        <v>0</v>
      </c>
      <c r="AA140">
        <v>0</v>
      </c>
      <c r="AB140">
        <v>0</v>
      </c>
      <c r="AC140">
        <f>MONTH(Table1[[#This Row],[Qtr-Year]])</f>
        <v>6</v>
      </c>
      <c r="AD140">
        <f>Table1[[#This Row],[Month Num]]/3</f>
        <v>2</v>
      </c>
      <c r="AE140">
        <f>YEAR(Table1[[#This Row],[Qtr-Year]])</f>
        <v>2024</v>
      </c>
      <c r="AF140" t="str">
        <f>Table1[[#This Row],[Year]]&amp;" - Q"&amp;Table1[[#This Row],[Qtr]]</f>
        <v>2024 - Q2</v>
      </c>
      <c r="AG140" s="21">
        <f>Table1[[#This Row],[Qtr-Year]]</f>
        <v>45444</v>
      </c>
      <c r="AH140" t="str">
        <f t="shared" si="2"/>
        <v>2BHK</v>
      </c>
    </row>
    <row r="141" spans="1:34" x14ac:dyDescent="0.3">
      <c r="A141" s="1">
        <v>45444</v>
      </c>
      <c r="B141">
        <v>248803</v>
      </c>
      <c r="C141" t="s">
        <v>62</v>
      </c>
      <c r="D141">
        <v>5</v>
      </c>
      <c r="E141" t="s">
        <v>52</v>
      </c>
      <c r="F141">
        <v>65</v>
      </c>
      <c r="G141" t="s">
        <v>34</v>
      </c>
      <c r="H141">
        <v>1049</v>
      </c>
      <c r="I141">
        <v>1498</v>
      </c>
      <c r="J141">
        <v>7200</v>
      </c>
      <c r="K141">
        <v>10286</v>
      </c>
      <c r="L141">
        <v>0</v>
      </c>
      <c r="M141">
        <v>0</v>
      </c>
      <c r="N141">
        <v>0</v>
      </c>
      <c r="O141">
        <v>67410</v>
      </c>
      <c r="P141">
        <v>47205</v>
      </c>
      <c r="Q141">
        <v>45</v>
      </c>
      <c r="R141">
        <v>0</v>
      </c>
      <c r="S141">
        <v>0</v>
      </c>
      <c r="T141">
        <v>1.07856</v>
      </c>
      <c r="U141">
        <v>48.535200000000003</v>
      </c>
      <c r="V141">
        <v>3</v>
      </c>
      <c r="W141" t="s">
        <v>35</v>
      </c>
      <c r="X141">
        <v>1766</v>
      </c>
      <c r="Y141" t="s">
        <v>64</v>
      </c>
      <c r="Z141">
        <v>0</v>
      </c>
      <c r="AA141">
        <v>0</v>
      </c>
      <c r="AB141">
        <v>0</v>
      </c>
      <c r="AC141">
        <f>MONTH(Table1[[#This Row],[Qtr-Year]])</f>
        <v>6</v>
      </c>
      <c r="AD141">
        <f>Table1[[#This Row],[Month Num]]/3</f>
        <v>2</v>
      </c>
      <c r="AE141">
        <f>YEAR(Table1[[#This Row],[Qtr-Year]])</f>
        <v>2024</v>
      </c>
      <c r="AF141" t="str">
        <f>Table1[[#This Row],[Year]]&amp;" - Q"&amp;Table1[[#This Row],[Qtr]]</f>
        <v>2024 - Q2</v>
      </c>
      <c r="AG141" s="21">
        <f>Table1[[#This Row],[Qtr-Year]]</f>
        <v>45444</v>
      </c>
      <c r="AH141" t="str">
        <f t="shared" si="2"/>
        <v>3BHK</v>
      </c>
    </row>
    <row r="142" spans="1:34" x14ac:dyDescent="0.3">
      <c r="A142" s="1">
        <v>45444</v>
      </c>
      <c r="B142">
        <v>248803</v>
      </c>
      <c r="C142" t="s">
        <v>62</v>
      </c>
      <c r="D142">
        <v>13</v>
      </c>
      <c r="E142" t="s">
        <v>63</v>
      </c>
      <c r="F142">
        <v>65</v>
      </c>
      <c r="G142" t="s">
        <v>34</v>
      </c>
      <c r="H142">
        <v>841</v>
      </c>
      <c r="I142">
        <v>1201</v>
      </c>
      <c r="J142">
        <v>7200</v>
      </c>
      <c r="K142">
        <v>10286</v>
      </c>
      <c r="L142">
        <v>0</v>
      </c>
      <c r="M142">
        <v>0</v>
      </c>
      <c r="N142">
        <v>0</v>
      </c>
      <c r="O142">
        <v>192160</v>
      </c>
      <c r="P142">
        <v>134560</v>
      </c>
      <c r="Q142">
        <v>160</v>
      </c>
      <c r="R142">
        <v>0</v>
      </c>
      <c r="S142">
        <v>0</v>
      </c>
      <c r="T142">
        <v>0.86472000000000004</v>
      </c>
      <c r="U142">
        <v>138.3552</v>
      </c>
      <c r="V142">
        <v>3</v>
      </c>
      <c r="W142" t="s">
        <v>35</v>
      </c>
      <c r="X142">
        <v>1766</v>
      </c>
      <c r="Y142" t="s">
        <v>64</v>
      </c>
      <c r="Z142">
        <v>0</v>
      </c>
      <c r="AA142">
        <v>0</v>
      </c>
      <c r="AB142">
        <v>0</v>
      </c>
      <c r="AC142">
        <f>MONTH(Table1[[#This Row],[Qtr-Year]])</f>
        <v>6</v>
      </c>
      <c r="AD142">
        <f>Table1[[#This Row],[Month Num]]/3</f>
        <v>2</v>
      </c>
      <c r="AE142">
        <f>YEAR(Table1[[#This Row],[Qtr-Year]])</f>
        <v>2024</v>
      </c>
      <c r="AF142" t="str">
        <f>Table1[[#This Row],[Year]]&amp;" - Q"&amp;Table1[[#This Row],[Qtr]]</f>
        <v>2024 - Q2</v>
      </c>
      <c r="AG142" s="21">
        <f>Table1[[#This Row],[Qtr-Year]]</f>
        <v>45444</v>
      </c>
      <c r="AH142" t="str">
        <f t="shared" si="2"/>
        <v>2BHK</v>
      </c>
    </row>
    <row r="143" spans="1:34" x14ac:dyDescent="0.3">
      <c r="A143" s="1">
        <v>44986</v>
      </c>
      <c r="B143">
        <v>249557</v>
      </c>
      <c r="C143" t="s">
        <v>65</v>
      </c>
      <c r="D143">
        <v>116</v>
      </c>
      <c r="E143" t="s">
        <v>38</v>
      </c>
      <c r="F143">
        <v>18</v>
      </c>
      <c r="G143" t="s">
        <v>66</v>
      </c>
      <c r="H143">
        <v>1135</v>
      </c>
      <c r="I143">
        <v>1621</v>
      </c>
      <c r="J143">
        <v>8600</v>
      </c>
      <c r="K143">
        <v>12286</v>
      </c>
      <c r="L143">
        <v>317716</v>
      </c>
      <c r="M143">
        <v>222460</v>
      </c>
      <c r="N143">
        <v>196</v>
      </c>
      <c r="O143">
        <v>447396</v>
      </c>
      <c r="P143">
        <v>313260</v>
      </c>
      <c r="Q143">
        <v>276</v>
      </c>
      <c r="R143">
        <v>273.23576000000003</v>
      </c>
      <c r="S143">
        <v>273.31435599999998</v>
      </c>
      <c r="T143">
        <v>1.3940600000000001</v>
      </c>
      <c r="U143">
        <v>384.76056</v>
      </c>
      <c r="V143">
        <v>2</v>
      </c>
      <c r="W143" t="s">
        <v>29</v>
      </c>
      <c r="X143">
        <v>1298</v>
      </c>
      <c r="Y143" t="s">
        <v>56</v>
      </c>
      <c r="Z143">
        <v>80</v>
      </c>
      <c r="AA143">
        <v>111.5248</v>
      </c>
      <c r="AB143">
        <v>129680</v>
      </c>
      <c r="AC143">
        <f>MONTH(Table1[[#This Row],[Qtr-Year]])</f>
        <v>3</v>
      </c>
      <c r="AD143">
        <f>Table1[[#This Row],[Month Num]]/3</f>
        <v>1</v>
      </c>
      <c r="AE143">
        <f>YEAR(Table1[[#This Row],[Qtr-Year]])</f>
        <v>2023</v>
      </c>
      <c r="AF143" t="str">
        <f>Table1[[#This Row],[Year]]&amp;" - Q"&amp;Table1[[#This Row],[Qtr]]</f>
        <v>2023 - Q1</v>
      </c>
      <c r="AG143" s="21">
        <f>Table1[[#This Row],[Qtr-Year]]</f>
        <v>44986</v>
      </c>
      <c r="AH143" t="str">
        <f t="shared" si="2"/>
        <v>3BHK</v>
      </c>
    </row>
    <row r="144" spans="1:34" x14ac:dyDescent="0.3">
      <c r="A144" s="1">
        <v>44986</v>
      </c>
      <c r="B144">
        <v>249557</v>
      </c>
      <c r="C144" t="s">
        <v>65</v>
      </c>
      <c r="D144">
        <v>115</v>
      </c>
      <c r="E144" t="s">
        <v>31</v>
      </c>
      <c r="F144">
        <v>18</v>
      </c>
      <c r="G144" t="s">
        <v>66</v>
      </c>
      <c r="H144">
        <v>809</v>
      </c>
      <c r="I144">
        <v>1157</v>
      </c>
      <c r="J144">
        <v>8600</v>
      </c>
      <c r="K144">
        <v>12286</v>
      </c>
      <c r="L144">
        <v>548418</v>
      </c>
      <c r="M144">
        <v>383466</v>
      </c>
      <c r="N144">
        <v>474</v>
      </c>
      <c r="O144">
        <v>606268</v>
      </c>
      <c r="P144">
        <v>423916</v>
      </c>
      <c r="Q144">
        <v>524</v>
      </c>
      <c r="R144">
        <v>471.63947999999999</v>
      </c>
      <c r="S144">
        <v>471.12632760000002</v>
      </c>
      <c r="T144">
        <v>0.99502000000000002</v>
      </c>
      <c r="U144">
        <v>521.39048000000003</v>
      </c>
      <c r="V144">
        <v>2</v>
      </c>
      <c r="W144" t="s">
        <v>29</v>
      </c>
      <c r="X144">
        <v>1298</v>
      </c>
      <c r="Y144" t="s">
        <v>56</v>
      </c>
      <c r="Z144">
        <v>50</v>
      </c>
      <c r="AA144">
        <v>49.750999999999998</v>
      </c>
      <c r="AB144">
        <v>57850</v>
      </c>
      <c r="AC144">
        <f>MONTH(Table1[[#This Row],[Qtr-Year]])</f>
        <v>3</v>
      </c>
      <c r="AD144">
        <f>Table1[[#This Row],[Month Num]]/3</f>
        <v>1</v>
      </c>
      <c r="AE144">
        <f>YEAR(Table1[[#This Row],[Qtr-Year]])</f>
        <v>2023</v>
      </c>
      <c r="AF144" t="str">
        <f>Table1[[#This Row],[Year]]&amp;" - Q"&amp;Table1[[#This Row],[Qtr]]</f>
        <v>2023 - Q1</v>
      </c>
      <c r="AG144" s="21">
        <f>Table1[[#This Row],[Qtr-Year]]</f>
        <v>44986</v>
      </c>
      <c r="AH144" t="str">
        <f t="shared" si="2"/>
        <v>2BHK</v>
      </c>
    </row>
    <row r="145" spans="1:34" x14ac:dyDescent="0.3">
      <c r="A145" s="1">
        <v>45536</v>
      </c>
      <c r="B145">
        <v>249557</v>
      </c>
      <c r="C145" t="s">
        <v>65</v>
      </c>
      <c r="D145">
        <v>116</v>
      </c>
      <c r="E145" t="s">
        <v>38</v>
      </c>
      <c r="F145">
        <v>18</v>
      </c>
      <c r="G145" t="s">
        <v>66</v>
      </c>
      <c r="H145">
        <v>1135</v>
      </c>
      <c r="I145">
        <v>1622</v>
      </c>
      <c r="J145">
        <v>13750</v>
      </c>
      <c r="K145">
        <v>19643</v>
      </c>
      <c r="L145">
        <v>283850</v>
      </c>
      <c r="M145">
        <v>198625</v>
      </c>
      <c r="N145">
        <v>175</v>
      </c>
      <c r="O145">
        <v>447672</v>
      </c>
      <c r="P145">
        <v>313260</v>
      </c>
      <c r="Q145">
        <v>276</v>
      </c>
      <c r="R145">
        <v>390.29374999999999</v>
      </c>
      <c r="S145">
        <v>390.1590875</v>
      </c>
      <c r="T145">
        <v>2.2302499999999998</v>
      </c>
      <c r="U145">
        <v>615.54899999999998</v>
      </c>
      <c r="V145">
        <v>2</v>
      </c>
      <c r="W145" t="s">
        <v>29</v>
      </c>
      <c r="X145">
        <v>1298</v>
      </c>
      <c r="Y145" t="s">
        <v>56</v>
      </c>
      <c r="Z145">
        <v>1</v>
      </c>
      <c r="AA145">
        <v>2.2302499999999998</v>
      </c>
      <c r="AB145">
        <v>1622</v>
      </c>
      <c r="AC145">
        <f>MONTH(Table1[[#This Row],[Qtr-Year]])</f>
        <v>9</v>
      </c>
      <c r="AD145">
        <f>Table1[[#This Row],[Month Num]]/3</f>
        <v>3</v>
      </c>
      <c r="AE145">
        <f>YEAR(Table1[[#This Row],[Qtr-Year]])</f>
        <v>2024</v>
      </c>
      <c r="AF145" t="str">
        <f>Table1[[#This Row],[Year]]&amp;" - Q"&amp;Table1[[#This Row],[Qtr]]</f>
        <v>2024 - Q3</v>
      </c>
      <c r="AG145" s="21">
        <f>Table1[[#This Row],[Qtr-Year]]</f>
        <v>45536</v>
      </c>
      <c r="AH145" t="str">
        <f t="shared" si="2"/>
        <v>3BHK</v>
      </c>
    </row>
    <row r="146" spans="1:34" x14ac:dyDescent="0.3">
      <c r="A146" s="1">
        <v>45536</v>
      </c>
      <c r="B146">
        <v>249557</v>
      </c>
      <c r="C146" t="s">
        <v>65</v>
      </c>
      <c r="D146">
        <v>115</v>
      </c>
      <c r="E146" t="s">
        <v>31</v>
      </c>
      <c r="F146">
        <v>18</v>
      </c>
      <c r="G146" t="s">
        <v>66</v>
      </c>
      <c r="H146">
        <v>776</v>
      </c>
      <c r="I146">
        <v>1108</v>
      </c>
      <c r="J146">
        <v>13750</v>
      </c>
      <c r="K146">
        <v>19643</v>
      </c>
      <c r="L146">
        <v>227140</v>
      </c>
      <c r="M146">
        <v>159080</v>
      </c>
      <c r="N146">
        <v>205</v>
      </c>
      <c r="O146">
        <v>580592</v>
      </c>
      <c r="P146">
        <v>406624</v>
      </c>
      <c r="Q146">
        <v>524</v>
      </c>
      <c r="R146">
        <v>312.3175</v>
      </c>
      <c r="S146">
        <v>312.48084399999999</v>
      </c>
      <c r="T146">
        <v>1.5235000000000001</v>
      </c>
      <c r="U146">
        <v>798.31399999999996</v>
      </c>
      <c r="V146">
        <v>2</v>
      </c>
      <c r="W146" t="s">
        <v>29</v>
      </c>
      <c r="X146">
        <v>1298</v>
      </c>
      <c r="Y146" t="s">
        <v>56</v>
      </c>
      <c r="Z146">
        <v>33</v>
      </c>
      <c r="AA146">
        <v>50.275500000000001</v>
      </c>
      <c r="AB146">
        <v>36564</v>
      </c>
      <c r="AC146">
        <f>MONTH(Table1[[#This Row],[Qtr-Year]])</f>
        <v>9</v>
      </c>
      <c r="AD146">
        <f>Table1[[#This Row],[Month Num]]/3</f>
        <v>3</v>
      </c>
      <c r="AE146">
        <f>YEAR(Table1[[#This Row],[Qtr-Year]])</f>
        <v>2024</v>
      </c>
      <c r="AF146" t="str">
        <f>Table1[[#This Row],[Year]]&amp;" - Q"&amp;Table1[[#This Row],[Qtr]]</f>
        <v>2024 - Q3</v>
      </c>
      <c r="AG146" s="21">
        <f>Table1[[#This Row],[Qtr-Year]]</f>
        <v>45536</v>
      </c>
      <c r="AH146" t="str">
        <f t="shared" si="2"/>
        <v>2BHK</v>
      </c>
    </row>
    <row r="147" spans="1:34" x14ac:dyDescent="0.3">
      <c r="A147" s="1">
        <v>45444</v>
      </c>
      <c r="B147">
        <v>249557</v>
      </c>
      <c r="C147" t="s">
        <v>65</v>
      </c>
      <c r="D147">
        <v>115</v>
      </c>
      <c r="E147" t="s">
        <v>31</v>
      </c>
      <c r="F147">
        <v>18</v>
      </c>
      <c r="G147" t="s">
        <v>66</v>
      </c>
      <c r="H147">
        <v>810</v>
      </c>
      <c r="I147">
        <v>1157</v>
      </c>
      <c r="J147">
        <v>13250</v>
      </c>
      <c r="K147">
        <v>18929</v>
      </c>
      <c r="L147">
        <v>275366</v>
      </c>
      <c r="M147">
        <v>192780</v>
      </c>
      <c r="N147">
        <v>238</v>
      </c>
      <c r="O147">
        <v>606268</v>
      </c>
      <c r="P147">
        <v>424440</v>
      </c>
      <c r="Q147">
        <v>524</v>
      </c>
      <c r="R147">
        <v>364.85995000000003</v>
      </c>
      <c r="S147">
        <v>364.91326199999997</v>
      </c>
      <c r="T147">
        <v>1.5330250000000001</v>
      </c>
      <c r="U147">
        <v>803.30510000000004</v>
      </c>
      <c r="V147">
        <v>2</v>
      </c>
      <c r="W147" t="s">
        <v>29</v>
      </c>
      <c r="X147">
        <v>1298</v>
      </c>
      <c r="Y147" t="s">
        <v>56</v>
      </c>
      <c r="Z147">
        <v>36</v>
      </c>
      <c r="AA147">
        <v>55.188899999999997</v>
      </c>
      <c r="AB147">
        <v>41652</v>
      </c>
      <c r="AC147">
        <f>MONTH(Table1[[#This Row],[Qtr-Year]])</f>
        <v>6</v>
      </c>
      <c r="AD147">
        <f>Table1[[#This Row],[Month Num]]/3</f>
        <v>2</v>
      </c>
      <c r="AE147">
        <f>YEAR(Table1[[#This Row],[Qtr-Year]])</f>
        <v>2024</v>
      </c>
      <c r="AF147" t="str">
        <f>Table1[[#This Row],[Year]]&amp;" - Q"&amp;Table1[[#This Row],[Qtr]]</f>
        <v>2024 - Q2</v>
      </c>
      <c r="AG147" s="21">
        <f>Table1[[#This Row],[Qtr-Year]]</f>
        <v>45444</v>
      </c>
      <c r="AH147" t="str">
        <f t="shared" si="2"/>
        <v>2BHK</v>
      </c>
    </row>
    <row r="148" spans="1:34" x14ac:dyDescent="0.3">
      <c r="A148" s="1">
        <v>45444</v>
      </c>
      <c r="B148">
        <v>249557</v>
      </c>
      <c r="C148" t="s">
        <v>65</v>
      </c>
      <c r="D148">
        <v>116</v>
      </c>
      <c r="E148" t="s">
        <v>38</v>
      </c>
      <c r="F148">
        <v>18</v>
      </c>
      <c r="G148" t="s">
        <v>66</v>
      </c>
      <c r="H148">
        <v>1139</v>
      </c>
      <c r="I148">
        <v>1627</v>
      </c>
      <c r="J148">
        <v>13250</v>
      </c>
      <c r="K148">
        <v>18929</v>
      </c>
      <c r="L148">
        <v>286352</v>
      </c>
      <c r="M148">
        <v>200464</v>
      </c>
      <c r="N148">
        <v>176</v>
      </c>
      <c r="O148">
        <v>449052</v>
      </c>
      <c r="P148">
        <v>314364</v>
      </c>
      <c r="Q148">
        <v>276</v>
      </c>
      <c r="R148">
        <v>379.41640000000001</v>
      </c>
      <c r="S148">
        <v>379.45830560000002</v>
      </c>
      <c r="T148">
        <v>2.1557750000000002</v>
      </c>
      <c r="U148">
        <v>594.99390000000005</v>
      </c>
      <c r="V148">
        <v>2</v>
      </c>
      <c r="W148" t="s">
        <v>29</v>
      </c>
      <c r="X148">
        <v>1298</v>
      </c>
      <c r="Y148" t="s">
        <v>56</v>
      </c>
      <c r="Z148">
        <v>2</v>
      </c>
      <c r="AA148">
        <v>4.3115500000000004</v>
      </c>
      <c r="AB148">
        <v>3254</v>
      </c>
      <c r="AC148">
        <f>MONTH(Table1[[#This Row],[Qtr-Year]])</f>
        <v>6</v>
      </c>
      <c r="AD148">
        <f>Table1[[#This Row],[Month Num]]/3</f>
        <v>2</v>
      </c>
      <c r="AE148">
        <f>YEAR(Table1[[#This Row],[Qtr-Year]])</f>
        <v>2024</v>
      </c>
      <c r="AF148" t="str">
        <f>Table1[[#This Row],[Year]]&amp;" - Q"&amp;Table1[[#This Row],[Qtr]]</f>
        <v>2024 - Q2</v>
      </c>
      <c r="AG148" s="21">
        <f>Table1[[#This Row],[Qtr-Year]]</f>
        <v>45444</v>
      </c>
      <c r="AH148" t="str">
        <f t="shared" si="2"/>
        <v>3BHK</v>
      </c>
    </row>
    <row r="149" spans="1:34" x14ac:dyDescent="0.3">
      <c r="A149" s="1">
        <v>45627</v>
      </c>
      <c r="B149">
        <v>249557</v>
      </c>
      <c r="C149" t="s">
        <v>65</v>
      </c>
      <c r="D149">
        <v>116</v>
      </c>
      <c r="E149" t="s">
        <v>38</v>
      </c>
      <c r="F149">
        <v>18</v>
      </c>
      <c r="G149" t="s">
        <v>66</v>
      </c>
      <c r="H149">
        <v>1135</v>
      </c>
      <c r="I149">
        <v>1622</v>
      </c>
      <c r="J149">
        <v>13750</v>
      </c>
      <c r="K149">
        <v>19643</v>
      </c>
      <c r="L149">
        <v>267630</v>
      </c>
      <c r="M149">
        <v>187275</v>
      </c>
      <c r="N149">
        <v>165</v>
      </c>
      <c r="O149">
        <v>447672</v>
      </c>
      <c r="P149">
        <v>313260</v>
      </c>
      <c r="Q149">
        <v>276</v>
      </c>
      <c r="R149">
        <v>367.99124999999998</v>
      </c>
      <c r="S149">
        <v>367.8642825</v>
      </c>
      <c r="T149">
        <v>2.2302499999999998</v>
      </c>
      <c r="U149">
        <v>615.54899999999998</v>
      </c>
      <c r="V149">
        <v>2</v>
      </c>
      <c r="W149" t="s">
        <v>29</v>
      </c>
      <c r="X149">
        <v>1298</v>
      </c>
      <c r="Y149" t="s">
        <v>56</v>
      </c>
      <c r="Z149">
        <v>10</v>
      </c>
      <c r="AA149">
        <v>22.302499999999998</v>
      </c>
      <c r="AB149">
        <v>16220</v>
      </c>
      <c r="AC149">
        <f>MONTH(Table1[[#This Row],[Qtr-Year]])</f>
        <v>12</v>
      </c>
      <c r="AD149">
        <f>Table1[[#This Row],[Month Num]]/3</f>
        <v>4</v>
      </c>
      <c r="AE149">
        <f>YEAR(Table1[[#This Row],[Qtr-Year]])</f>
        <v>2024</v>
      </c>
      <c r="AF149" t="str">
        <f>Table1[[#This Row],[Year]]&amp;" - Q"&amp;Table1[[#This Row],[Qtr]]</f>
        <v>2024 - Q4</v>
      </c>
      <c r="AG149" s="21">
        <f>Table1[[#This Row],[Qtr-Year]]</f>
        <v>45627</v>
      </c>
      <c r="AH149" t="str">
        <f t="shared" si="2"/>
        <v>3BHK</v>
      </c>
    </row>
    <row r="150" spans="1:34" x14ac:dyDescent="0.3">
      <c r="A150" s="1">
        <v>45078</v>
      </c>
      <c r="B150">
        <v>249557</v>
      </c>
      <c r="C150" t="s">
        <v>65</v>
      </c>
      <c r="D150">
        <v>116</v>
      </c>
      <c r="E150" t="s">
        <v>38</v>
      </c>
      <c r="F150">
        <v>18</v>
      </c>
      <c r="G150" t="s">
        <v>66</v>
      </c>
      <c r="H150">
        <v>1135</v>
      </c>
      <c r="I150">
        <v>1621</v>
      </c>
      <c r="J150">
        <v>8600</v>
      </c>
      <c r="K150">
        <v>12286</v>
      </c>
      <c r="L150">
        <v>317716</v>
      </c>
      <c r="M150">
        <v>222460</v>
      </c>
      <c r="N150">
        <v>196</v>
      </c>
      <c r="O150">
        <v>447396</v>
      </c>
      <c r="P150">
        <v>313260</v>
      </c>
      <c r="Q150">
        <v>276</v>
      </c>
      <c r="R150">
        <v>273.23576000000003</v>
      </c>
      <c r="S150">
        <v>273.31435599999998</v>
      </c>
      <c r="T150">
        <v>1.3940600000000001</v>
      </c>
      <c r="U150">
        <v>384.76056</v>
      </c>
      <c r="V150">
        <v>2</v>
      </c>
      <c r="W150" t="s">
        <v>29</v>
      </c>
      <c r="X150">
        <v>1298</v>
      </c>
      <c r="Y150" t="s">
        <v>56</v>
      </c>
      <c r="Z150">
        <v>0</v>
      </c>
      <c r="AA150">
        <v>0</v>
      </c>
      <c r="AB150">
        <v>0</v>
      </c>
      <c r="AC150">
        <f>MONTH(Table1[[#This Row],[Qtr-Year]])</f>
        <v>6</v>
      </c>
      <c r="AD150">
        <f>Table1[[#This Row],[Month Num]]/3</f>
        <v>2</v>
      </c>
      <c r="AE150">
        <f>YEAR(Table1[[#This Row],[Qtr-Year]])</f>
        <v>2023</v>
      </c>
      <c r="AF150" t="str">
        <f>Table1[[#This Row],[Year]]&amp;" - Q"&amp;Table1[[#This Row],[Qtr]]</f>
        <v>2023 - Q2</v>
      </c>
      <c r="AG150" s="21">
        <f>Table1[[#This Row],[Qtr-Year]]</f>
        <v>45078</v>
      </c>
      <c r="AH150" t="str">
        <f t="shared" si="2"/>
        <v>3BHK</v>
      </c>
    </row>
    <row r="151" spans="1:34" x14ac:dyDescent="0.3">
      <c r="A151" s="1">
        <v>45078</v>
      </c>
      <c r="B151">
        <v>249557</v>
      </c>
      <c r="C151" t="s">
        <v>65</v>
      </c>
      <c r="D151">
        <v>115</v>
      </c>
      <c r="E151" t="s">
        <v>31</v>
      </c>
      <c r="F151">
        <v>18</v>
      </c>
      <c r="G151" t="s">
        <v>66</v>
      </c>
      <c r="H151">
        <v>809</v>
      </c>
      <c r="I151">
        <v>1156.5</v>
      </c>
      <c r="J151">
        <v>8600</v>
      </c>
      <c r="K151">
        <v>12286</v>
      </c>
      <c r="L151">
        <v>395523</v>
      </c>
      <c r="M151">
        <v>276678</v>
      </c>
      <c r="N151">
        <v>342</v>
      </c>
      <c r="O151">
        <v>606006</v>
      </c>
      <c r="P151">
        <v>423916</v>
      </c>
      <c r="Q151">
        <v>524</v>
      </c>
      <c r="R151">
        <v>340.14978000000002</v>
      </c>
      <c r="S151">
        <v>339.92659079999999</v>
      </c>
      <c r="T151">
        <v>0.99458999999999997</v>
      </c>
      <c r="U151">
        <v>521.16516000000001</v>
      </c>
      <c r="V151">
        <v>2</v>
      </c>
      <c r="W151" t="s">
        <v>29</v>
      </c>
      <c r="X151">
        <v>1298</v>
      </c>
      <c r="Y151" t="s">
        <v>56</v>
      </c>
      <c r="Z151">
        <v>132</v>
      </c>
      <c r="AA151">
        <v>131.28587999999999</v>
      </c>
      <c r="AB151">
        <v>152658</v>
      </c>
      <c r="AC151">
        <f>MONTH(Table1[[#This Row],[Qtr-Year]])</f>
        <v>6</v>
      </c>
      <c r="AD151">
        <f>Table1[[#This Row],[Month Num]]/3</f>
        <v>2</v>
      </c>
      <c r="AE151">
        <f>YEAR(Table1[[#This Row],[Qtr-Year]])</f>
        <v>2023</v>
      </c>
      <c r="AF151" t="str">
        <f>Table1[[#This Row],[Year]]&amp;" - Q"&amp;Table1[[#This Row],[Qtr]]</f>
        <v>2023 - Q2</v>
      </c>
      <c r="AG151" s="21">
        <f>Table1[[#This Row],[Qtr-Year]]</f>
        <v>45078</v>
      </c>
      <c r="AH151" t="str">
        <f t="shared" si="2"/>
        <v>2BHK</v>
      </c>
    </row>
    <row r="152" spans="1:34" x14ac:dyDescent="0.3">
      <c r="A152" s="1">
        <v>45809</v>
      </c>
      <c r="B152">
        <v>249557</v>
      </c>
      <c r="C152" t="s">
        <v>65</v>
      </c>
      <c r="D152">
        <v>115</v>
      </c>
      <c r="E152" t="s">
        <v>31</v>
      </c>
      <c r="F152">
        <v>18</v>
      </c>
      <c r="G152" t="s">
        <v>66</v>
      </c>
      <c r="H152">
        <v>776</v>
      </c>
      <c r="I152">
        <v>1108</v>
      </c>
      <c r="J152">
        <v>14750</v>
      </c>
      <c r="K152">
        <v>21071</v>
      </c>
      <c r="L152">
        <v>163984</v>
      </c>
      <c r="M152">
        <v>114848</v>
      </c>
      <c r="N152">
        <v>148</v>
      </c>
      <c r="O152">
        <v>580592</v>
      </c>
      <c r="P152">
        <v>406624</v>
      </c>
      <c r="Q152">
        <v>524</v>
      </c>
      <c r="R152">
        <v>241.87639999999999</v>
      </c>
      <c r="S152">
        <v>241.9962208</v>
      </c>
      <c r="T152">
        <v>1.6343000000000001</v>
      </c>
      <c r="U152">
        <v>856.3732</v>
      </c>
      <c r="V152">
        <v>2</v>
      </c>
      <c r="W152" t="s">
        <v>29</v>
      </c>
      <c r="X152">
        <v>1298</v>
      </c>
      <c r="Y152" t="s">
        <v>56</v>
      </c>
      <c r="Z152">
        <v>14</v>
      </c>
      <c r="AA152">
        <v>22.880199999999999</v>
      </c>
      <c r="AB152">
        <v>15512</v>
      </c>
      <c r="AC152">
        <f>MONTH(Table1[[#This Row],[Qtr-Year]])</f>
        <v>6</v>
      </c>
      <c r="AD152">
        <f>Table1[[#This Row],[Month Num]]/3</f>
        <v>2</v>
      </c>
      <c r="AE152">
        <f>YEAR(Table1[[#This Row],[Qtr-Year]])</f>
        <v>2025</v>
      </c>
      <c r="AF152" t="str">
        <f>Table1[[#This Row],[Year]]&amp;" - Q"&amp;Table1[[#This Row],[Qtr]]</f>
        <v>2025 - Q2</v>
      </c>
      <c r="AG152" s="21">
        <f>Table1[[#This Row],[Qtr-Year]]</f>
        <v>45809</v>
      </c>
      <c r="AH152" t="str">
        <f t="shared" si="2"/>
        <v>2BHK</v>
      </c>
    </row>
    <row r="153" spans="1:34" x14ac:dyDescent="0.3">
      <c r="A153" s="1">
        <v>45809</v>
      </c>
      <c r="B153">
        <v>249557</v>
      </c>
      <c r="C153" t="s">
        <v>65</v>
      </c>
      <c r="D153">
        <v>116</v>
      </c>
      <c r="E153" t="s">
        <v>38</v>
      </c>
      <c r="F153">
        <v>18</v>
      </c>
      <c r="G153" t="s">
        <v>66</v>
      </c>
      <c r="H153">
        <v>1135</v>
      </c>
      <c r="I153">
        <v>1622</v>
      </c>
      <c r="J153">
        <v>14750</v>
      </c>
      <c r="K153">
        <v>21071</v>
      </c>
      <c r="L153">
        <v>215726</v>
      </c>
      <c r="M153">
        <v>150955</v>
      </c>
      <c r="N153">
        <v>133</v>
      </c>
      <c r="O153">
        <v>447672</v>
      </c>
      <c r="P153">
        <v>313260</v>
      </c>
      <c r="Q153">
        <v>276</v>
      </c>
      <c r="R153">
        <v>318.19585000000001</v>
      </c>
      <c r="S153">
        <v>318.07728049999997</v>
      </c>
      <c r="T153">
        <v>2.3924500000000002</v>
      </c>
      <c r="U153">
        <v>660.31619999999998</v>
      </c>
      <c r="V153">
        <v>2</v>
      </c>
      <c r="W153" t="s">
        <v>29</v>
      </c>
      <c r="X153">
        <v>1298</v>
      </c>
      <c r="Y153" t="s">
        <v>56</v>
      </c>
      <c r="Z153">
        <v>27</v>
      </c>
      <c r="AA153">
        <v>64.596149999999994</v>
      </c>
      <c r="AB153">
        <v>43794</v>
      </c>
      <c r="AC153">
        <f>MONTH(Table1[[#This Row],[Qtr-Year]])</f>
        <v>6</v>
      </c>
      <c r="AD153">
        <f>Table1[[#This Row],[Month Num]]/3</f>
        <v>2</v>
      </c>
      <c r="AE153">
        <f>YEAR(Table1[[#This Row],[Qtr-Year]])</f>
        <v>2025</v>
      </c>
      <c r="AF153" t="str">
        <f>Table1[[#This Row],[Year]]&amp;" - Q"&amp;Table1[[#This Row],[Qtr]]</f>
        <v>2025 - Q2</v>
      </c>
      <c r="AG153" s="21">
        <f>Table1[[#This Row],[Qtr-Year]]</f>
        <v>45809</v>
      </c>
      <c r="AH153" t="str">
        <f t="shared" si="2"/>
        <v>3BHK</v>
      </c>
    </row>
    <row r="154" spans="1:34" x14ac:dyDescent="0.3">
      <c r="A154" s="1">
        <v>45352</v>
      </c>
      <c r="B154">
        <v>249557</v>
      </c>
      <c r="C154" t="s">
        <v>65</v>
      </c>
      <c r="D154">
        <v>116</v>
      </c>
      <c r="E154" t="s">
        <v>38</v>
      </c>
      <c r="F154">
        <v>18</v>
      </c>
      <c r="G154" t="s">
        <v>66</v>
      </c>
      <c r="H154">
        <v>1139</v>
      </c>
      <c r="I154">
        <v>1627</v>
      </c>
      <c r="J154">
        <v>12000</v>
      </c>
      <c r="K154">
        <v>17143</v>
      </c>
      <c r="L154">
        <v>289606</v>
      </c>
      <c r="M154">
        <v>202742</v>
      </c>
      <c r="N154">
        <v>178</v>
      </c>
      <c r="O154">
        <v>449052</v>
      </c>
      <c r="P154">
        <v>314364</v>
      </c>
      <c r="Q154">
        <v>276</v>
      </c>
      <c r="R154">
        <v>347.52719999999999</v>
      </c>
      <c r="S154">
        <v>347.56061060000002</v>
      </c>
      <c r="T154">
        <v>1.9523999999999999</v>
      </c>
      <c r="U154">
        <v>538.86239999999998</v>
      </c>
      <c r="V154">
        <v>2</v>
      </c>
      <c r="W154" t="s">
        <v>29</v>
      </c>
      <c r="X154">
        <v>1298</v>
      </c>
      <c r="Y154" t="s">
        <v>56</v>
      </c>
      <c r="Z154">
        <v>2</v>
      </c>
      <c r="AA154">
        <v>3.9047999999999998</v>
      </c>
      <c r="AB154">
        <v>3254</v>
      </c>
      <c r="AC154">
        <f>MONTH(Table1[[#This Row],[Qtr-Year]])</f>
        <v>3</v>
      </c>
      <c r="AD154">
        <f>Table1[[#This Row],[Month Num]]/3</f>
        <v>1</v>
      </c>
      <c r="AE154">
        <f>YEAR(Table1[[#This Row],[Qtr-Year]])</f>
        <v>2024</v>
      </c>
      <c r="AF154" t="str">
        <f>Table1[[#This Row],[Year]]&amp;" - Q"&amp;Table1[[#This Row],[Qtr]]</f>
        <v>2024 - Q1</v>
      </c>
      <c r="AG154" s="21">
        <f>Table1[[#This Row],[Qtr-Year]]</f>
        <v>45352</v>
      </c>
      <c r="AH154" t="str">
        <f t="shared" si="2"/>
        <v>3BHK</v>
      </c>
    </row>
    <row r="155" spans="1:34" x14ac:dyDescent="0.3">
      <c r="A155" s="1">
        <v>45352</v>
      </c>
      <c r="B155">
        <v>249557</v>
      </c>
      <c r="C155" t="s">
        <v>65</v>
      </c>
      <c r="D155">
        <v>115</v>
      </c>
      <c r="E155" t="s">
        <v>31</v>
      </c>
      <c r="F155">
        <v>18</v>
      </c>
      <c r="G155" t="s">
        <v>66</v>
      </c>
      <c r="H155">
        <v>810</v>
      </c>
      <c r="I155">
        <v>1157</v>
      </c>
      <c r="J155">
        <v>12000</v>
      </c>
      <c r="K155">
        <v>17143</v>
      </c>
      <c r="L155">
        <v>317018</v>
      </c>
      <c r="M155">
        <v>221940</v>
      </c>
      <c r="N155">
        <v>274</v>
      </c>
      <c r="O155">
        <v>606268</v>
      </c>
      <c r="P155">
        <v>424440</v>
      </c>
      <c r="Q155">
        <v>524</v>
      </c>
      <c r="R155">
        <v>380.42160000000001</v>
      </c>
      <c r="S155">
        <v>380.47174200000001</v>
      </c>
      <c r="T155">
        <v>1.3884000000000001</v>
      </c>
      <c r="U155">
        <v>727.52160000000003</v>
      </c>
      <c r="V155">
        <v>2</v>
      </c>
      <c r="W155" t="s">
        <v>29</v>
      </c>
      <c r="X155">
        <v>1298</v>
      </c>
      <c r="Y155" t="s">
        <v>56</v>
      </c>
      <c r="Z155">
        <v>30</v>
      </c>
      <c r="AA155">
        <v>41.652000000000001</v>
      </c>
      <c r="AB155">
        <v>34710</v>
      </c>
      <c r="AC155">
        <f>MONTH(Table1[[#This Row],[Qtr-Year]])</f>
        <v>3</v>
      </c>
      <c r="AD155">
        <f>Table1[[#This Row],[Month Num]]/3</f>
        <v>1</v>
      </c>
      <c r="AE155">
        <f>YEAR(Table1[[#This Row],[Qtr-Year]])</f>
        <v>2024</v>
      </c>
      <c r="AF155" t="str">
        <f>Table1[[#This Row],[Year]]&amp;" - Q"&amp;Table1[[#This Row],[Qtr]]</f>
        <v>2024 - Q1</v>
      </c>
      <c r="AG155" s="21">
        <f>Table1[[#This Row],[Qtr-Year]]</f>
        <v>45352</v>
      </c>
      <c r="AH155" t="str">
        <f t="shared" si="2"/>
        <v>2BHK</v>
      </c>
    </row>
    <row r="156" spans="1:34" x14ac:dyDescent="0.3">
      <c r="A156" s="1">
        <v>45627</v>
      </c>
      <c r="B156">
        <v>249557</v>
      </c>
      <c r="C156" t="s">
        <v>65</v>
      </c>
      <c r="D156">
        <v>115</v>
      </c>
      <c r="E156" t="s">
        <v>31</v>
      </c>
      <c r="F156">
        <v>18</v>
      </c>
      <c r="G156" t="s">
        <v>66</v>
      </c>
      <c r="H156">
        <v>776</v>
      </c>
      <c r="I156">
        <v>1108</v>
      </c>
      <c r="J156">
        <v>13750</v>
      </c>
      <c r="K156">
        <v>19643</v>
      </c>
      <c r="L156">
        <v>209412</v>
      </c>
      <c r="M156">
        <v>146664</v>
      </c>
      <c r="N156">
        <v>189</v>
      </c>
      <c r="O156">
        <v>580592</v>
      </c>
      <c r="P156">
        <v>406624</v>
      </c>
      <c r="Q156">
        <v>524</v>
      </c>
      <c r="R156">
        <v>287.94150000000002</v>
      </c>
      <c r="S156">
        <v>288.09209520000002</v>
      </c>
      <c r="T156">
        <v>1.5235000000000001</v>
      </c>
      <c r="U156">
        <v>798.31399999999996</v>
      </c>
      <c r="V156">
        <v>2</v>
      </c>
      <c r="W156" t="s">
        <v>29</v>
      </c>
      <c r="X156">
        <v>1298</v>
      </c>
      <c r="Y156" t="s">
        <v>56</v>
      </c>
      <c r="Z156">
        <v>16</v>
      </c>
      <c r="AA156">
        <v>24.376000000000001</v>
      </c>
      <c r="AB156">
        <v>17728</v>
      </c>
      <c r="AC156">
        <f>MONTH(Table1[[#This Row],[Qtr-Year]])</f>
        <v>12</v>
      </c>
      <c r="AD156">
        <f>Table1[[#This Row],[Month Num]]/3</f>
        <v>4</v>
      </c>
      <c r="AE156">
        <f>YEAR(Table1[[#This Row],[Qtr-Year]])</f>
        <v>2024</v>
      </c>
      <c r="AF156" t="str">
        <f>Table1[[#This Row],[Year]]&amp;" - Q"&amp;Table1[[#This Row],[Qtr]]</f>
        <v>2024 - Q4</v>
      </c>
      <c r="AG156" s="21">
        <f>Table1[[#This Row],[Qtr-Year]]</f>
        <v>45627</v>
      </c>
      <c r="AH156" t="str">
        <f t="shared" si="2"/>
        <v>2BHK</v>
      </c>
    </row>
    <row r="157" spans="1:34" x14ac:dyDescent="0.3">
      <c r="A157" s="1">
        <v>45170</v>
      </c>
      <c r="B157">
        <v>249557</v>
      </c>
      <c r="C157" t="s">
        <v>65</v>
      </c>
      <c r="D157">
        <v>115</v>
      </c>
      <c r="E157" t="s">
        <v>31</v>
      </c>
      <c r="F157">
        <v>18</v>
      </c>
      <c r="G157" t="s">
        <v>66</v>
      </c>
      <c r="H157">
        <v>810</v>
      </c>
      <c r="I157">
        <v>1157</v>
      </c>
      <c r="J157">
        <v>8370</v>
      </c>
      <c r="K157">
        <v>11957</v>
      </c>
      <c r="L157">
        <v>377182</v>
      </c>
      <c r="M157">
        <v>264060</v>
      </c>
      <c r="N157">
        <v>326</v>
      </c>
      <c r="O157">
        <v>606268</v>
      </c>
      <c r="P157">
        <v>424440</v>
      </c>
      <c r="Q157">
        <v>524</v>
      </c>
      <c r="R157">
        <v>315.70133399999997</v>
      </c>
      <c r="S157">
        <v>315.73654199999999</v>
      </c>
      <c r="T157">
        <v>0.96840899999999996</v>
      </c>
      <c r="U157">
        <v>507.44631600000002</v>
      </c>
      <c r="V157">
        <v>2</v>
      </c>
      <c r="W157" t="s">
        <v>29</v>
      </c>
      <c r="X157">
        <v>1298</v>
      </c>
      <c r="Y157" t="s">
        <v>56</v>
      </c>
      <c r="Z157">
        <v>16</v>
      </c>
      <c r="AA157">
        <v>15.494543999999999</v>
      </c>
      <c r="AB157">
        <v>18512</v>
      </c>
      <c r="AC157">
        <f>MONTH(Table1[[#This Row],[Qtr-Year]])</f>
        <v>9</v>
      </c>
      <c r="AD157">
        <f>Table1[[#This Row],[Month Num]]/3</f>
        <v>3</v>
      </c>
      <c r="AE157">
        <f>YEAR(Table1[[#This Row],[Qtr-Year]])</f>
        <v>2023</v>
      </c>
      <c r="AF157" t="str">
        <f>Table1[[#This Row],[Year]]&amp;" - Q"&amp;Table1[[#This Row],[Qtr]]</f>
        <v>2023 - Q3</v>
      </c>
      <c r="AG157" s="21">
        <f>Table1[[#This Row],[Qtr-Year]]</f>
        <v>45170</v>
      </c>
      <c r="AH157" t="str">
        <f t="shared" si="2"/>
        <v>2BHK</v>
      </c>
    </row>
    <row r="158" spans="1:34" x14ac:dyDescent="0.3">
      <c r="A158" s="1">
        <v>45170</v>
      </c>
      <c r="B158">
        <v>249557</v>
      </c>
      <c r="C158" t="s">
        <v>65</v>
      </c>
      <c r="D158">
        <v>116</v>
      </c>
      <c r="E158" t="s">
        <v>38</v>
      </c>
      <c r="F158">
        <v>18</v>
      </c>
      <c r="G158" t="s">
        <v>66</v>
      </c>
      <c r="H158">
        <v>1139</v>
      </c>
      <c r="I158">
        <v>1627</v>
      </c>
      <c r="J158">
        <v>8370</v>
      </c>
      <c r="K158">
        <v>11957</v>
      </c>
      <c r="L158">
        <v>292860</v>
      </c>
      <c r="M158">
        <v>205020</v>
      </c>
      <c r="N158">
        <v>180</v>
      </c>
      <c r="O158">
        <v>449052</v>
      </c>
      <c r="P158">
        <v>314364</v>
      </c>
      <c r="Q158">
        <v>276</v>
      </c>
      <c r="R158">
        <v>245.12381999999999</v>
      </c>
      <c r="S158">
        <v>245.142414</v>
      </c>
      <c r="T158">
        <v>1.361799</v>
      </c>
      <c r="U158">
        <v>375.85652399999998</v>
      </c>
      <c r="V158">
        <v>2</v>
      </c>
      <c r="W158" t="s">
        <v>29</v>
      </c>
      <c r="X158">
        <v>1298</v>
      </c>
      <c r="Y158" t="s">
        <v>56</v>
      </c>
      <c r="Z158">
        <v>16</v>
      </c>
      <c r="AA158">
        <v>21.788784</v>
      </c>
      <c r="AB158">
        <v>26032</v>
      </c>
      <c r="AC158">
        <f>MONTH(Table1[[#This Row],[Qtr-Year]])</f>
        <v>9</v>
      </c>
      <c r="AD158">
        <f>Table1[[#This Row],[Month Num]]/3</f>
        <v>3</v>
      </c>
      <c r="AE158">
        <f>YEAR(Table1[[#This Row],[Qtr-Year]])</f>
        <v>2023</v>
      </c>
      <c r="AF158" t="str">
        <f>Table1[[#This Row],[Year]]&amp;" - Q"&amp;Table1[[#This Row],[Qtr]]</f>
        <v>2023 - Q3</v>
      </c>
      <c r="AG158" s="21">
        <f>Table1[[#This Row],[Qtr-Year]]</f>
        <v>45170</v>
      </c>
      <c r="AH158" t="str">
        <f t="shared" si="2"/>
        <v>3BHK</v>
      </c>
    </row>
    <row r="159" spans="1:34" x14ac:dyDescent="0.3">
      <c r="A159" s="1">
        <v>45261</v>
      </c>
      <c r="B159">
        <v>249557</v>
      </c>
      <c r="C159" t="s">
        <v>65</v>
      </c>
      <c r="D159">
        <v>116</v>
      </c>
      <c r="E159" t="s">
        <v>38</v>
      </c>
      <c r="F159">
        <v>18</v>
      </c>
      <c r="G159" t="s">
        <v>66</v>
      </c>
      <c r="H159">
        <v>1139</v>
      </c>
      <c r="I159">
        <v>1627</v>
      </c>
      <c r="J159">
        <v>11000</v>
      </c>
      <c r="K159">
        <v>15714</v>
      </c>
      <c r="L159">
        <v>292860</v>
      </c>
      <c r="M159">
        <v>205020</v>
      </c>
      <c r="N159">
        <v>180</v>
      </c>
      <c r="O159">
        <v>449052</v>
      </c>
      <c r="P159">
        <v>314364</v>
      </c>
      <c r="Q159">
        <v>276</v>
      </c>
      <c r="R159">
        <v>322.14600000000002</v>
      </c>
      <c r="S159">
        <v>322.16842800000001</v>
      </c>
      <c r="T159">
        <v>1.7897000000000001</v>
      </c>
      <c r="U159">
        <v>493.9572</v>
      </c>
      <c r="V159">
        <v>2</v>
      </c>
      <c r="W159" t="s">
        <v>29</v>
      </c>
      <c r="X159">
        <v>1298</v>
      </c>
      <c r="Y159" t="s">
        <v>56</v>
      </c>
      <c r="Z159">
        <v>0</v>
      </c>
      <c r="AA159">
        <v>0</v>
      </c>
      <c r="AB159">
        <v>0</v>
      </c>
      <c r="AC159">
        <f>MONTH(Table1[[#This Row],[Qtr-Year]])</f>
        <v>12</v>
      </c>
      <c r="AD159">
        <f>Table1[[#This Row],[Month Num]]/3</f>
        <v>4</v>
      </c>
      <c r="AE159">
        <f>YEAR(Table1[[#This Row],[Qtr-Year]])</f>
        <v>2023</v>
      </c>
      <c r="AF159" t="str">
        <f>Table1[[#This Row],[Year]]&amp;" - Q"&amp;Table1[[#This Row],[Qtr]]</f>
        <v>2023 - Q4</v>
      </c>
      <c r="AG159" s="21">
        <f>Table1[[#This Row],[Qtr-Year]]</f>
        <v>45261</v>
      </c>
      <c r="AH159" t="str">
        <f t="shared" si="2"/>
        <v>3BHK</v>
      </c>
    </row>
    <row r="160" spans="1:34" x14ac:dyDescent="0.3">
      <c r="A160" s="1">
        <v>45261</v>
      </c>
      <c r="B160">
        <v>249557</v>
      </c>
      <c r="C160" t="s">
        <v>65</v>
      </c>
      <c r="D160">
        <v>115</v>
      </c>
      <c r="E160" t="s">
        <v>31</v>
      </c>
      <c r="F160">
        <v>18</v>
      </c>
      <c r="G160" t="s">
        <v>66</v>
      </c>
      <c r="H160">
        <v>810</v>
      </c>
      <c r="I160">
        <v>1157</v>
      </c>
      <c r="J160">
        <v>11000</v>
      </c>
      <c r="K160">
        <v>15714</v>
      </c>
      <c r="L160">
        <v>351728</v>
      </c>
      <c r="M160">
        <v>246240</v>
      </c>
      <c r="N160">
        <v>304</v>
      </c>
      <c r="O160">
        <v>606268</v>
      </c>
      <c r="P160">
        <v>424440</v>
      </c>
      <c r="Q160">
        <v>524</v>
      </c>
      <c r="R160">
        <v>386.9008</v>
      </c>
      <c r="S160">
        <v>386.94153599999999</v>
      </c>
      <c r="T160">
        <v>1.2726999999999999</v>
      </c>
      <c r="U160">
        <v>666.89480000000003</v>
      </c>
      <c r="V160">
        <v>2</v>
      </c>
      <c r="W160" t="s">
        <v>29</v>
      </c>
      <c r="X160">
        <v>1298</v>
      </c>
      <c r="Y160" t="s">
        <v>56</v>
      </c>
      <c r="Z160">
        <v>22</v>
      </c>
      <c r="AA160">
        <v>27.999400000000001</v>
      </c>
      <c r="AB160">
        <v>25454</v>
      </c>
      <c r="AC160">
        <f>MONTH(Table1[[#This Row],[Qtr-Year]])</f>
        <v>12</v>
      </c>
      <c r="AD160">
        <f>Table1[[#This Row],[Month Num]]/3</f>
        <v>4</v>
      </c>
      <c r="AE160">
        <f>YEAR(Table1[[#This Row],[Qtr-Year]])</f>
        <v>2023</v>
      </c>
      <c r="AF160" t="str">
        <f>Table1[[#This Row],[Year]]&amp;" - Q"&amp;Table1[[#This Row],[Qtr]]</f>
        <v>2023 - Q4</v>
      </c>
      <c r="AG160" s="21">
        <f>Table1[[#This Row],[Qtr-Year]]</f>
        <v>45261</v>
      </c>
      <c r="AH160" t="str">
        <f t="shared" si="2"/>
        <v>2BHK</v>
      </c>
    </row>
    <row r="161" spans="1:34" x14ac:dyDescent="0.3">
      <c r="A161" s="1">
        <v>45717</v>
      </c>
      <c r="B161">
        <v>249557</v>
      </c>
      <c r="C161" t="s">
        <v>65</v>
      </c>
      <c r="D161">
        <v>116</v>
      </c>
      <c r="E161" t="s">
        <v>38</v>
      </c>
      <c r="F161">
        <v>18</v>
      </c>
      <c r="G161" t="s">
        <v>66</v>
      </c>
      <c r="H161">
        <v>1135</v>
      </c>
      <c r="I161">
        <v>1622</v>
      </c>
      <c r="J161">
        <v>13750</v>
      </c>
      <c r="K161">
        <v>19643</v>
      </c>
      <c r="L161">
        <v>259520</v>
      </c>
      <c r="M161">
        <v>181600</v>
      </c>
      <c r="N161">
        <v>160</v>
      </c>
      <c r="O161">
        <v>447672</v>
      </c>
      <c r="P161">
        <v>313260</v>
      </c>
      <c r="Q161">
        <v>276</v>
      </c>
      <c r="R161">
        <v>356.84</v>
      </c>
      <c r="S161">
        <v>356.71688</v>
      </c>
      <c r="T161">
        <v>2.2302499999999998</v>
      </c>
      <c r="U161">
        <v>615.54899999999998</v>
      </c>
      <c r="V161">
        <v>2</v>
      </c>
      <c r="W161" t="s">
        <v>29</v>
      </c>
      <c r="X161">
        <v>1298</v>
      </c>
      <c r="Y161" t="s">
        <v>56</v>
      </c>
      <c r="Z161">
        <v>5</v>
      </c>
      <c r="AA161">
        <v>11.151249999999999</v>
      </c>
      <c r="AB161">
        <v>8110</v>
      </c>
      <c r="AC161">
        <f>MONTH(Table1[[#This Row],[Qtr-Year]])</f>
        <v>3</v>
      </c>
      <c r="AD161">
        <f>Table1[[#This Row],[Month Num]]/3</f>
        <v>1</v>
      </c>
      <c r="AE161">
        <f>YEAR(Table1[[#This Row],[Qtr-Year]])</f>
        <v>2025</v>
      </c>
      <c r="AF161" t="str">
        <f>Table1[[#This Row],[Year]]&amp;" - Q"&amp;Table1[[#This Row],[Qtr]]</f>
        <v>2025 - Q1</v>
      </c>
      <c r="AG161" s="21">
        <f>Table1[[#This Row],[Qtr-Year]]</f>
        <v>45717</v>
      </c>
      <c r="AH161" t="str">
        <f t="shared" si="2"/>
        <v>3BHK</v>
      </c>
    </row>
    <row r="162" spans="1:34" x14ac:dyDescent="0.3">
      <c r="A162" s="1">
        <v>45717</v>
      </c>
      <c r="B162">
        <v>249557</v>
      </c>
      <c r="C162" t="s">
        <v>65</v>
      </c>
      <c r="D162">
        <v>115</v>
      </c>
      <c r="E162" t="s">
        <v>31</v>
      </c>
      <c r="F162">
        <v>18</v>
      </c>
      <c r="G162" t="s">
        <v>66</v>
      </c>
      <c r="H162">
        <v>776</v>
      </c>
      <c r="I162">
        <v>1108</v>
      </c>
      <c r="J162">
        <v>13750</v>
      </c>
      <c r="K162">
        <v>19643</v>
      </c>
      <c r="L162">
        <v>179496</v>
      </c>
      <c r="M162">
        <v>125712</v>
      </c>
      <c r="N162">
        <v>162</v>
      </c>
      <c r="O162">
        <v>580592</v>
      </c>
      <c r="P162">
        <v>406624</v>
      </c>
      <c r="Q162">
        <v>524</v>
      </c>
      <c r="R162">
        <v>246.80699999999999</v>
      </c>
      <c r="S162">
        <v>246.93608159999999</v>
      </c>
      <c r="T162">
        <v>1.5235000000000001</v>
      </c>
      <c r="U162">
        <v>798.31399999999996</v>
      </c>
      <c r="V162">
        <v>2</v>
      </c>
      <c r="W162" t="s">
        <v>29</v>
      </c>
      <c r="X162">
        <v>1298</v>
      </c>
      <c r="Y162" t="s">
        <v>56</v>
      </c>
      <c r="Z162">
        <v>27</v>
      </c>
      <c r="AA162">
        <v>41.134500000000003</v>
      </c>
      <c r="AB162">
        <v>29916</v>
      </c>
      <c r="AC162">
        <f>MONTH(Table1[[#This Row],[Qtr-Year]])</f>
        <v>3</v>
      </c>
      <c r="AD162">
        <f>Table1[[#This Row],[Month Num]]/3</f>
        <v>1</v>
      </c>
      <c r="AE162">
        <f>YEAR(Table1[[#This Row],[Qtr-Year]])</f>
        <v>2025</v>
      </c>
      <c r="AF162" t="str">
        <f>Table1[[#This Row],[Year]]&amp;" - Q"&amp;Table1[[#This Row],[Qtr]]</f>
        <v>2025 - Q1</v>
      </c>
      <c r="AG162" s="21">
        <f>Table1[[#This Row],[Qtr-Year]]</f>
        <v>45717</v>
      </c>
      <c r="AH162" t="str">
        <f t="shared" si="2"/>
        <v>2BHK</v>
      </c>
    </row>
    <row r="163" spans="1:34" x14ac:dyDescent="0.3">
      <c r="A163" s="1">
        <v>44986</v>
      </c>
      <c r="B163">
        <v>249558</v>
      </c>
      <c r="C163" t="s">
        <v>67</v>
      </c>
      <c r="D163">
        <v>116</v>
      </c>
      <c r="E163" t="s">
        <v>38</v>
      </c>
      <c r="F163">
        <v>18</v>
      </c>
      <c r="G163" t="s">
        <v>66</v>
      </c>
      <c r="H163">
        <v>1135</v>
      </c>
      <c r="I163">
        <v>1621</v>
      </c>
      <c r="J163">
        <v>8600</v>
      </c>
      <c r="K163">
        <v>12286</v>
      </c>
      <c r="L163">
        <v>84292</v>
      </c>
      <c r="M163">
        <v>59020</v>
      </c>
      <c r="N163">
        <v>52</v>
      </c>
      <c r="O163">
        <v>116712</v>
      </c>
      <c r="P163">
        <v>81720</v>
      </c>
      <c r="Q163">
        <v>72</v>
      </c>
      <c r="R163">
        <v>72.491119999999995</v>
      </c>
      <c r="S163">
        <v>72.511972</v>
      </c>
      <c r="T163">
        <v>1.3940600000000001</v>
      </c>
      <c r="U163">
        <v>100.37232</v>
      </c>
      <c r="V163">
        <v>2</v>
      </c>
      <c r="W163" t="s">
        <v>29</v>
      </c>
      <c r="X163">
        <v>1298</v>
      </c>
      <c r="Y163" t="s">
        <v>56</v>
      </c>
      <c r="Z163">
        <v>5</v>
      </c>
      <c r="AA163">
        <v>6.9702999999999999</v>
      </c>
      <c r="AB163">
        <v>8105</v>
      </c>
      <c r="AC163">
        <f>MONTH(Table1[[#This Row],[Qtr-Year]])</f>
        <v>3</v>
      </c>
      <c r="AD163">
        <f>Table1[[#This Row],[Month Num]]/3</f>
        <v>1</v>
      </c>
      <c r="AE163">
        <f>YEAR(Table1[[#This Row],[Qtr-Year]])</f>
        <v>2023</v>
      </c>
      <c r="AF163" t="str">
        <f>Table1[[#This Row],[Year]]&amp;" - Q"&amp;Table1[[#This Row],[Qtr]]</f>
        <v>2023 - Q1</v>
      </c>
      <c r="AG163" s="21">
        <f>Table1[[#This Row],[Qtr-Year]]</f>
        <v>44986</v>
      </c>
      <c r="AH163" t="str">
        <f t="shared" si="2"/>
        <v>3BHK</v>
      </c>
    </row>
    <row r="164" spans="1:34" x14ac:dyDescent="0.3">
      <c r="A164" s="1">
        <v>44986</v>
      </c>
      <c r="B164">
        <v>249558</v>
      </c>
      <c r="C164" t="s">
        <v>67</v>
      </c>
      <c r="D164">
        <v>115</v>
      </c>
      <c r="E164" t="s">
        <v>31</v>
      </c>
      <c r="F164">
        <v>18</v>
      </c>
      <c r="G164" t="s">
        <v>66</v>
      </c>
      <c r="H164">
        <v>809</v>
      </c>
      <c r="I164">
        <v>1157</v>
      </c>
      <c r="J164">
        <v>8600</v>
      </c>
      <c r="K164">
        <v>12286</v>
      </c>
      <c r="L164">
        <v>372554</v>
      </c>
      <c r="M164">
        <v>260498</v>
      </c>
      <c r="N164">
        <v>322</v>
      </c>
      <c r="O164">
        <v>430404</v>
      </c>
      <c r="P164">
        <v>300948</v>
      </c>
      <c r="Q164">
        <v>372</v>
      </c>
      <c r="R164">
        <v>320.39643999999998</v>
      </c>
      <c r="S164">
        <v>320.04784280000001</v>
      </c>
      <c r="T164">
        <v>0.99502000000000002</v>
      </c>
      <c r="U164">
        <v>370.14744000000002</v>
      </c>
      <c r="V164">
        <v>2</v>
      </c>
      <c r="W164" t="s">
        <v>29</v>
      </c>
      <c r="X164">
        <v>1298</v>
      </c>
      <c r="Y164" t="s">
        <v>56</v>
      </c>
      <c r="Z164">
        <v>50</v>
      </c>
      <c r="AA164">
        <v>49.750999999999998</v>
      </c>
      <c r="AB164">
        <v>57850</v>
      </c>
      <c r="AC164">
        <f>MONTH(Table1[[#This Row],[Qtr-Year]])</f>
        <v>3</v>
      </c>
      <c r="AD164">
        <f>Table1[[#This Row],[Month Num]]/3</f>
        <v>1</v>
      </c>
      <c r="AE164">
        <f>YEAR(Table1[[#This Row],[Qtr-Year]])</f>
        <v>2023</v>
      </c>
      <c r="AF164" t="str">
        <f>Table1[[#This Row],[Year]]&amp;" - Q"&amp;Table1[[#This Row],[Qtr]]</f>
        <v>2023 - Q1</v>
      </c>
      <c r="AG164" s="21">
        <f>Table1[[#This Row],[Qtr-Year]]</f>
        <v>44986</v>
      </c>
      <c r="AH164" t="str">
        <f t="shared" si="2"/>
        <v>2BHK</v>
      </c>
    </row>
    <row r="165" spans="1:34" x14ac:dyDescent="0.3">
      <c r="A165" s="1">
        <v>45536</v>
      </c>
      <c r="B165">
        <v>249558</v>
      </c>
      <c r="C165" t="s">
        <v>67</v>
      </c>
      <c r="D165">
        <v>115</v>
      </c>
      <c r="E165" t="s">
        <v>31</v>
      </c>
      <c r="F165">
        <v>18</v>
      </c>
      <c r="G165" t="s">
        <v>66</v>
      </c>
      <c r="H165">
        <v>776</v>
      </c>
      <c r="I165">
        <v>1108</v>
      </c>
      <c r="J165">
        <v>13750</v>
      </c>
      <c r="K165">
        <v>19643</v>
      </c>
      <c r="L165">
        <v>97504</v>
      </c>
      <c r="M165">
        <v>68288</v>
      </c>
      <c r="N165">
        <v>88</v>
      </c>
      <c r="O165">
        <v>412176</v>
      </c>
      <c r="P165">
        <v>288672</v>
      </c>
      <c r="Q165">
        <v>372</v>
      </c>
      <c r="R165">
        <v>134.06800000000001</v>
      </c>
      <c r="S165">
        <v>134.1381184</v>
      </c>
      <c r="T165">
        <v>1.5235000000000001</v>
      </c>
      <c r="U165">
        <v>566.74199999999996</v>
      </c>
      <c r="V165">
        <v>2</v>
      </c>
      <c r="W165" t="s">
        <v>29</v>
      </c>
      <c r="X165">
        <v>1298</v>
      </c>
      <c r="Y165" t="s">
        <v>56</v>
      </c>
      <c r="Z165">
        <v>17</v>
      </c>
      <c r="AA165">
        <v>25.8995</v>
      </c>
      <c r="AB165">
        <v>18836</v>
      </c>
      <c r="AC165">
        <f>MONTH(Table1[[#This Row],[Qtr-Year]])</f>
        <v>9</v>
      </c>
      <c r="AD165">
        <f>Table1[[#This Row],[Month Num]]/3</f>
        <v>3</v>
      </c>
      <c r="AE165">
        <f>YEAR(Table1[[#This Row],[Qtr-Year]])</f>
        <v>2024</v>
      </c>
      <c r="AF165" t="str">
        <f>Table1[[#This Row],[Year]]&amp;" - Q"&amp;Table1[[#This Row],[Qtr]]</f>
        <v>2024 - Q3</v>
      </c>
      <c r="AG165" s="21">
        <f>Table1[[#This Row],[Qtr-Year]]</f>
        <v>45536</v>
      </c>
      <c r="AH165" t="str">
        <f t="shared" si="2"/>
        <v>2BHK</v>
      </c>
    </row>
    <row r="166" spans="1:34" x14ac:dyDescent="0.3">
      <c r="A166" s="1">
        <v>45444</v>
      </c>
      <c r="B166">
        <v>249558</v>
      </c>
      <c r="C166" t="s">
        <v>67</v>
      </c>
      <c r="D166">
        <v>115</v>
      </c>
      <c r="E166" t="s">
        <v>31</v>
      </c>
      <c r="F166">
        <v>18</v>
      </c>
      <c r="G166" t="s">
        <v>66</v>
      </c>
      <c r="H166">
        <v>810</v>
      </c>
      <c r="I166">
        <v>1157</v>
      </c>
      <c r="J166">
        <v>13250</v>
      </c>
      <c r="K166">
        <v>18929</v>
      </c>
      <c r="L166">
        <v>121485</v>
      </c>
      <c r="M166">
        <v>85050</v>
      </c>
      <c r="N166">
        <v>105</v>
      </c>
      <c r="O166">
        <v>430404</v>
      </c>
      <c r="P166">
        <v>301320</v>
      </c>
      <c r="Q166">
        <v>372</v>
      </c>
      <c r="R166">
        <v>160.967625</v>
      </c>
      <c r="S166">
        <v>160.99114499999999</v>
      </c>
      <c r="T166">
        <v>1.5330250000000001</v>
      </c>
      <c r="U166">
        <v>570.28530000000001</v>
      </c>
      <c r="V166">
        <v>2</v>
      </c>
      <c r="W166" t="s">
        <v>29</v>
      </c>
      <c r="X166">
        <v>1298</v>
      </c>
      <c r="Y166" t="s">
        <v>56</v>
      </c>
      <c r="Z166">
        <v>34</v>
      </c>
      <c r="AA166">
        <v>52.12285</v>
      </c>
      <c r="AB166">
        <v>39338</v>
      </c>
      <c r="AC166">
        <f>MONTH(Table1[[#This Row],[Qtr-Year]])</f>
        <v>6</v>
      </c>
      <c r="AD166">
        <f>Table1[[#This Row],[Month Num]]/3</f>
        <v>2</v>
      </c>
      <c r="AE166">
        <f>YEAR(Table1[[#This Row],[Qtr-Year]])</f>
        <v>2024</v>
      </c>
      <c r="AF166" t="str">
        <f>Table1[[#This Row],[Year]]&amp;" - Q"&amp;Table1[[#This Row],[Qtr]]</f>
        <v>2024 - Q2</v>
      </c>
      <c r="AG166" s="21">
        <f>Table1[[#This Row],[Qtr-Year]]</f>
        <v>45444</v>
      </c>
      <c r="AH166" t="str">
        <f t="shared" si="2"/>
        <v>2BHK</v>
      </c>
    </row>
    <row r="167" spans="1:34" x14ac:dyDescent="0.3">
      <c r="A167" s="1">
        <v>45444</v>
      </c>
      <c r="B167">
        <v>249558</v>
      </c>
      <c r="C167" t="s">
        <v>67</v>
      </c>
      <c r="D167">
        <v>116</v>
      </c>
      <c r="E167" t="s">
        <v>38</v>
      </c>
      <c r="F167">
        <v>18</v>
      </c>
      <c r="G167" t="s">
        <v>66</v>
      </c>
      <c r="H167">
        <v>1139</v>
      </c>
      <c r="I167">
        <v>1627</v>
      </c>
      <c r="J167">
        <v>13250</v>
      </c>
      <c r="K167">
        <v>18929</v>
      </c>
      <c r="L167">
        <v>69961</v>
      </c>
      <c r="M167">
        <v>48977</v>
      </c>
      <c r="N167">
        <v>43</v>
      </c>
      <c r="O167">
        <v>117144</v>
      </c>
      <c r="P167">
        <v>82008</v>
      </c>
      <c r="Q167">
        <v>72</v>
      </c>
      <c r="R167">
        <v>92.698324999999997</v>
      </c>
      <c r="S167">
        <v>92.708563299999994</v>
      </c>
      <c r="T167">
        <v>2.1557750000000002</v>
      </c>
      <c r="U167">
        <v>155.2158</v>
      </c>
      <c r="V167">
        <v>2</v>
      </c>
      <c r="W167" t="s">
        <v>29</v>
      </c>
      <c r="X167">
        <v>1298</v>
      </c>
      <c r="Y167" t="s">
        <v>56</v>
      </c>
      <c r="Z167">
        <v>1</v>
      </c>
      <c r="AA167">
        <v>2.1557750000000002</v>
      </c>
      <c r="AB167">
        <v>1627</v>
      </c>
      <c r="AC167">
        <f>MONTH(Table1[[#This Row],[Qtr-Year]])</f>
        <v>6</v>
      </c>
      <c r="AD167">
        <f>Table1[[#This Row],[Month Num]]/3</f>
        <v>2</v>
      </c>
      <c r="AE167">
        <f>YEAR(Table1[[#This Row],[Qtr-Year]])</f>
        <v>2024</v>
      </c>
      <c r="AF167" t="str">
        <f>Table1[[#This Row],[Year]]&amp;" - Q"&amp;Table1[[#This Row],[Qtr]]</f>
        <v>2024 - Q2</v>
      </c>
      <c r="AG167" s="21">
        <f>Table1[[#This Row],[Qtr-Year]]</f>
        <v>45444</v>
      </c>
      <c r="AH167" t="str">
        <f t="shared" si="2"/>
        <v>3BHK</v>
      </c>
    </row>
    <row r="168" spans="1:34" x14ac:dyDescent="0.3">
      <c r="A168" s="1">
        <v>45627</v>
      </c>
      <c r="B168">
        <v>249558</v>
      </c>
      <c r="C168" t="s">
        <v>67</v>
      </c>
      <c r="D168">
        <v>116</v>
      </c>
      <c r="E168" t="s">
        <v>38</v>
      </c>
      <c r="F168">
        <v>18</v>
      </c>
      <c r="G168" t="s">
        <v>66</v>
      </c>
      <c r="H168">
        <v>1139</v>
      </c>
      <c r="I168">
        <v>1627</v>
      </c>
      <c r="J168">
        <v>13750</v>
      </c>
      <c r="K168">
        <v>19643</v>
      </c>
      <c r="L168">
        <v>45556</v>
      </c>
      <c r="M168">
        <v>31892</v>
      </c>
      <c r="N168">
        <v>28</v>
      </c>
      <c r="O168">
        <v>117144</v>
      </c>
      <c r="P168">
        <v>82008</v>
      </c>
      <c r="Q168">
        <v>72</v>
      </c>
      <c r="R168">
        <v>62.639499999999998</v>
      </c>
      <c r="S168">
        <v>62.645455599999998</v>
      </c>
      <c r="T168">
        <v>2.2371249999999998</v>
      </c>
      <c r="U168">
        <v>161.07300000000001</v>
      </c>
      <c r="V168">
        <v>2</v>
      </c>
      <c r="W168" t="s">
        <v>29</v>
      </c>
      <c r="X168">
        <v>1298</v>
      </c>
      <c r="Y168" t="s">
        <v>56</v>
      </c>
      <c r="Z168">
        <v>6</v>
      </c>
      <c r="AA168">
        <v>13.422750000000001</v>
      </c>
      <c r="AB168">
        <v>9762</v>
      </c>
      <c r="AC168">
        <f>MONTH(Table1[[#This Row],[Qtr-Year]])</f>
        <v>12</v>
      </c>
      <c r="AD168">
        <f>Table1[[#This Row],[Month Num]]/3</f>
        <v>4</v>
      </c>
      <c r="AE168">
        <f>YEAR(Table1[[#This Row],[Qtr-Year]])</f>
        <v>2024</v>
      </c>
      <c r="AF168" t="str">
        <f>Table1[[#This Row],[Year]]&amp;" - Q"&amp;Table1[[#This Row],[Qtr]]</f>
        <v>2024 - Q4</v>
      </c>
      <c r="AG168" s="21">
        <f>Table1[[#This Row],[Qtr-Year]]</f>
        <v>45627</v>
      </c>
      <c r="AH168" t="str">
        <f t="shared" si="2"/>
        <v>3BHK</v>
      </c>
    </row>
    <row r="169" spans="1:34" x14ac:dyDescent="0.3">
      <c r="A169" s="1">
        <v>45627</v>
      </c>
      <c r="B169">
        <v>249558</v>
      </c>
      <c r="C169" t="s">
        <v>67</v>
      </c>
      <c r="D169">
        <v>115</v>
      </c>
      <c r="E169" t="s">
        <v>31</v>
      </c>
      <c r="F169">
        <v>18</v>
      </c>
      <c r="G169" t="s">
        <v>66</v>
      </c>
      <c r="H169">
        <v>776</v>
      </c>
      <c r="I169">
        <v>1108</v>
      </c>
      <c r="J169">
        <v>13750</v>
      </c>
      <c r="K169">
        <v>19643</v>
      </c>
      <c r="L169">
        <v>89748</v>
      </c>
      <c r="M169">
        <v>62856</v>
      </c>
      <c r="N169">
        <v>81</v>
      </c>
      <c r="O169">
        <v>412176</v>
      </c>
      <c r="P169">
        <v>288672</v>
      </c>
      <c r="Q169">
        <v>372</v>
      </c>
      <c r="R169">
        <v>123.40349999999999</v>
      </c>
      <c r="S169">
        <v>123.4680408</v>
      </c>
      <c r="T169">
        <v>1.5235000000000001</v>
      </c>
      <c r="U169">
        <v>566.74199999999996</v>
      </c>
      <c r="V169">
        <v>2</v>
      </c>
      <c r="W169" t="s">
        <v>29</v>
      </c>
      <c r="X169">
        <v>1298</v>
      </c>
      <c r="Y169" t="s">
        <v>56</v>
      </c>
      <c r="Z169">
        <v>7</v>
      </c>
      <c r="AA169">
        <v>10.6645</v>
      </c>
      <c r="AB169">
        <v>7756</v>
      </c>
      <c r="AC169">
        <f>MONTH(Table1[[#This Row],[Qtr-Year]])</f>
        <v>12</v>
      </c>
      <c r="AD169">
        <f>Table1[[#This Row],[Month Num]]/3</f>
        <v>4</v>
      </c>
      <c r="AE169">
        <f>YEAR(Table1[[#This Row],[Qtr-Year]])</f>
        <v>2024</v>
      </c>
      <c r="AF169" t="str">
        <f>Table1[[#This Row],[Year]]&amp;" - Q"&amp;Table1[[#This Row],[Qtr]]</f>
        <v>2024 - Q4</v>
      </c>
      <c r="AG169" s="21">
        <f>Table1[[#This Row],[Qtr-Year]]</f>
        <v>45627</v>
      </c>
      <c r="AH169" t="str">
        <f t="shared" si="2"/>
        <v>2BHK</v>
      </c>
    </row>
    <row r="170" spans="1:34" x14ac:dyDescent="0.3">
      <c r="A170" s="1">
        <v>45352</v>
      </c>
      <c r="B170">
        <v>249558</v>
      </c>
      <c r="C170" t="s">
        <v>67</v>
      </c>
      <c r="D170">
        <v>116</v>
      </c>
      <c r="E170" t="s">
        <v>38</v>
      </c>
      <c r="F170">
        <v>18</v>
      </c>
      <c r="G170" t="s">
        <v>66</v>
      </c>
      <c r="H170">
        <v>1139</v>
      </c>
      <c r="I170">
        <v>1627</v>
      </c>
      <c r="J170">
        <v>12000</v>
      </c>
      <c r="K170">
        <v>17143</v>
      </c>
      <c r="L170">
        <v>71588</v>
      </c>
      <c r="M170">
        <v>50116</v>
      </c>
      <c r="N170">
        <v>44</v>
      </c>
      <c r="O170">
        <v>117144</v>
      </c>
      <c r="P170">
        <v>82008</v>
      </c>
      <c r="Q170">
        <v>72</v>
      </c>
      <c r="R170">
        <v>85.905600000000007</v>
      </c>
      <c r="S170">
        <v>85.9138588</v>
      </c>
      <c r="T170">
        <v>1.9523999999999999</v>
      </c>
      <c r="U170">
        <v>140.5728</v>
      </c>
      <c r="V170">
        <v>2</v>
      </c>
      <c r="W170" t="s">
        <v>29</v>
      </c>
      <c r="X170">
        <v>1298</v>
      </c>
      <c r="Y170" t="s">
        <v>56</v>
      </c>
      <c r="Z170">
        <v>2</v>
      </c>
      <c r="AA170">
        <v>3.9047999999999998</v>
      </c>
      <c r="AB170">
        <v>3254</v>
      </c>
      <c r="AC170">
        <f>MONTH(Table1[[#This Row],[Qtr-Year]])</f>
        <v>3</v>
      </c>
      <c r="AD170">
        <f>Table1[[#This Row],[Month Num]]/3</f>
        <v>1</v>
      </c>
      <c r="AE170">
        <f>YEAR(Table1[[#This Row],[Qtr-Year]])</f>
        <v>2024</v>
      </c>
      <c r="AF170" t="str">
        <f>Table1[[#This Row],[Year]]&amp;" - Q"&amp;Table1[[#This Row],[Qtr]]</f>
        <v>2024 - Q1</v>
      </c>
      <c r="AG170" s="21">
        <f>Table1[[#This Row],[Qtr-Year]]</f>
        <v>45352</v>
      </c>
      <c r="AH170" t="str">
        <f t="shared" si="2"/>
        <v>3BHK</v>
      </c>
    </row>
    <row r="171" spans="1:34" x14ac:dyDescent="0.3">
      <c r="A171" s="1">
        <v>45352</v>
      </c>
      <c r="B171">
        <v>249558</v>
      </c>
      <c r="C171" t="s">
        <v>67</v>
      </c>
      <c r="D171">
        <v>115</v>
      </c>
      <c r="E171" t="s">
        <v>31</v>
      </c>
      <c r="F171">
        <v>18</v>
      </c>
      <c r="G171" t="s">
        <v>66</v>
      </c>
      <c r="H171">
        <v>810</v>
      </c>
      <c r="I171">
        <v>1157</v>
      </c>
      <c r="J171">
        <v>12000</v>
      </c>
      <c r="K171">
        <v>17143</v>
      </c>
      <c r="L171">
        <v>160823</v>
      </c>
      <c r="M171">
        <v>112590</v>
      </c>
      <c r="N171">
        <v>139</v>
      </c>
      <c r="O171">
        <v>430404</v>
      </c>
      <c r="P171">
        <v>301320</v>
      </c>
      <c r="Q171">
        <v>372</v>
      </c>
      <c r="R171">
        <v>192.98759999999999</v>
      </c>
      <c r="S171">
        <v>193.013037</v>
      </c>
      <c r="T171">
        <v>1.3884000000000001</v>
      </c>
      <c r="U171">
        <v>516.48479999999995</v>
      </c>
      <c r="V171">
        <v>2</v>
      </c>
      <c r="W171" t="s">
        <v>29</v>
      </c>
      <c r="X171">
        <v>1298</v>
      </c>
      <c r="Y171" t="s">
        <v>56</v>
      </c>
      <c r="Z171">
        <v>28</v>
      </c>
      <c r="AA171">
        <v>38.8752</v>
      </c>
      <c r="AB171">
        <v>32396</v>
      </c>
      <c r="AC171">
        <f>MONTH(Table1[[#This Row],[Qtr-Year]])</f>
        <v>3</v>
      </c>
      <c r="AD171">
        <f>Table1[[#This Row],[Month Num]]/3</f>
        <v>1</v>
      </c>
      <c r="AE171">
        <f>YEAR(Table1[[#This Row],[Qtr-Year]])</f>
        <v>2024</v>
      </c>
      <c r="AF171" t="str">
        <f>Table1[[#This Row],[Year]]&amp;" - Q"&amp;Table1[[#This Row],[Qtr]]</f>
        <v>2024 - Q1</v>
      </c>
      <c r="AG171" s="21">
        <f>Table1[[#This Row],[Qtr-Year]]</f>
        <v>45352</v>
      </c>
      <c r="AH171" t="str">
        <f t="shared" si="2"/>
        <v>2BHK</v>
      </c>
    </row>
    <row r="172" spans="1:34" x14ac:dyDescent="0.3">
      <c r="A172" s="1">
        <v>45809</v>
      </c>
      <c r="B172">
        <v>249558</v>
      </c>
      <c r="C172" t="s">
        <v>67</v>
      </c>
      <c r="D172">
        <v>115</v>
      </c>
      <c r="E172" t="s">
        <v>31</v>
      </c>
      <c r="F172">
        <v>18</v>
      </c>
      <c r="G172" t="s">
        <v>66</v>
      </c>
      <c r="H172">
        <v>776</v>
      </c>
      <c r="I172">
        <v>1109</v>
      </c>
      <c r="J172">
        <v>14750</v>
      </c>
      <c r="K172">
        <v>21071</v>
      </c>
      <c r="L172">
        <v>54341</v>
      </c>
      <c r="M172">
        <v>38024</v>
      </c>
      <c r="N172">
        <v>49</v>
      </c>
      <c r="O172">
        <v>412548</v>
      </c>
      <c r="P172">
        <v>288672</v>
      </c>
      <c r="Q172">
        <v>372</v>
      </c>
      <c r="R172">
        <v>80.152974999999998</v>
      </c>
      <c r="S172">
        <v>80.120370399999999</v>
      </c>
      <c r="T172">
        <v>1.635775</v>
      </c>
      <c r="U172">
        <v>608.50829999999996</v>
      </c>
      <c r="V172">
        <v>2</v>
      </c>
      <c r="W172" t="s">
        <v>29</v>
      </c>
      <c r="X172">
        <v>1298</v>
      </c>
      <c r="Y172" t="s">
        <v>56</v>
      </c>
      <c r="Z172">
        <v>8</v>
      </c>
      <c r="AA172">
        <v>13.0862</v>
      </c>
      <c r="AB172">
        <v>8872</v>
      </c>
      <c r="AC172">
        <f>MONTH(Table1[[#This Row],[Qtr-Year]])</f>
        <v>6</v>
      </c>
      <c r="AD172">
        <f>Table1[[#This Row],[Month Num]]/3</f>
        <v>2</v>
      </c>
      <c r="AE172">
        <f>YEAR(Table1[[#This Row],[Qtr-Year]])</f>
        <v>2025</v>
      </c>
      <c r="AF172" t="str">
        <f>Table1[[#This Row],[Year]]&amp;" - Q"&amp;Table1[[#This Row],[Qtr]]</f>
        <v>2025 - Q2</v>
      </c>
      <c r="AG172" s="21">
        <f>Table1[[#This Row],[Qtr-Year]]</f>
        <v>45809</v>
      </c>
      <c r="AH172" t="str">
        <f t="shared" si="2"/>
        <v>2BHK</v>
      </c>
    </row>
    <row r="173" spans="1:34" x14ac:dyDescent="0.3">
      <c r="A173" s="1">
        <v>45809</v>
      </c>
      <c r="B173">
        <v>249558</v>
      </c>
      <c r="C173" t="s">
        <v>67</v>
      </c>
      <c r="D173">
        <v>116</v>
      </c>
      <c r="E173" t="s">
        <v>38</v>
      </c>
      <c r="F173">
        <v>18</v>
      </c>
      <c r="G173" t="s">
        <v>66</v>
      </c>
      <c r="H173">
        <v>1139</v>
      </c>
      <c r="I173">
        <v>1627</v>
      </c>
      <c r="J173">
        <v>14750</v>
      </c>
      <c r="K173">
        <v>21071</v>
      </c>
      <c r="L173">
        <v>37421</v>
      </c>
      <c r="M173">
        <v>26197</v>
      </c>
      <c r="N173">
        <v>23</v>
      </c>
      <c r="O173">
        <v>117144</v>
      </c>
      <c r="P173">
        <v>82008</v>
      </c>
      <c r="Q173">
        <v>72</v>
      </c>
      <c r="R173">
        <v>55.195974999999997</v>
      </c>
      <c r="S173">
        <v>55.199698699999999</v>
      </c>
      <c r="T173">
        <v>2.3998249999999999</v>
      </c>
      <c r="U173">
        <v>172.78739999999999</v>
      </c>
      <c r="V173">
        <v>2</v>
      </c>
      <c r="W173" t="s">
        <v>29</v>
      </c>
      <c r="X173">
        <v>1298</v>
      </c>
      <c r="Y173" t="s">
        <v>56</v>
      </c>
      <c r="Z173">
        <v>3</v>
      </c>
      <c r="AA173">
        <v>7.1994749999999996</v>
      </c>
      <c r="AB173">
        <v>4881</v>
      </c>
      <c r="AC173">
        <f>MONTH(Table1[[#This Row],[Qtr-Year]])</f>
        <v>6</v>
      </c>
      <c r="AD173">
        <f>Table1[[#This Row],[Month Num]]/3</f>
        <v>2</v>
      </c>
      <c r="AE173">
        <f>YEAR(Table1[[#This Row],[Qtr-Year]])</f>
        <v>2025</v>
      </c>
      <c r="AF173" t="str">
        <f>Table1[[#This Row],[Year]]&amp;" - Q"&amp;Table1[[#This Row],[Qtr]]</f>
        <v>2025 - Q2</v>
      </c>
      <c r="AG173" s="21">
        <f>Table1[[#This Row],[Qtr-Year]]</f>
        <v>45809</v>
      </c>
      <c r="AH173" t="str">
        <f t="shared" si="2"/>
        <v>3BHK</v>
      </c>
    </row>
    <row r="174" spans="1:34" x14ac:dyDescent="0.3">
      <c r="A174" s="1">
        <v>45536</v>
      </c>
      <c r="B174">
        <v>249558</v>
      </c>
      <c r="C174" t="s">
        <v>67</v>
      </c>
      <c r="D174">
        <v>116</v>
      </c>
      <c r="E174" t="s">
        <v>38</v>
      </c>
      <c r="F174">
        <v>18</v>
      </c>
      <c r="G174" t="s">
        <v>66</v>
      </c>
      <c r="H174">
        <v>1139</v>
      </c>
      <c r="I174">
        <v>1627</v>
      </c>
      <c r="J174">
        <v>13750</v>
      </c>
      <c r="K174">
        <v>19643</v>
      </c>
      <c r="L174">
        <v>55318</v>
      </c>
      <c r="M174">
        <v>38726</v>
      </c>
      <c r="N174">
        <v>34</v>
      </c>
      <c r="O174">
        <v>117144</v>
      </c>
      <c r="P174">
        <v>82008</v>
      </c>
      <c r="Q174">
        <v>72</v>
      </c>
      <c r="R174">
        <v>76.062250000000006</v>
      </c>
      <c r="S174">
        <v>76.069481800000005</v>
      </c>
      <c r="T174">
        <v>2.2371249999999998</v>
      </c>
      <c r="U174">
        <v>161.07300000000001</v>
      </c>
      <c r="V174">
        <v>2</v>
      </c>
      <c r="W174" t="s">
        <v>29</v>
      </c>
      <c r="X174">
        <v>1298</v>
      </c>
      <c r="Y174" t="s">
        <v>56</v>
      </c>
      <c r="Z174">
        <v>9</v>
      </c>
      <c r="AA174">
        <v>20.134125000000001</v>
      </c>
      <c r="AB174">
        <v>14643</v>
      </c>
      <c r="AC174">
        <f>MONTH(Table1[[#This Row],[Qtr-Year]])</f>
        <v>9</v>
      </c>
      <c r="AD174">
        <f>Table1[[#This Row],[Month Num]]/3</f>
        <v>3</v>
      </c>
      <c r="AE174">
        <f>YEAR(Table1[[#This Row],[Qtr-Year]])</f>
        <v>2024</v>
      </c>
      <c r="AF174" t="str">
        <f>Table1[[#This Row],[Year]]&amp;" - Q"&amp;Table1[[#This Row],[Qtr]]</f>
        <v>2024 - Q3</v>
      </c>
      <c r="AG174" s="21">
        <f>Table1[[#This Row],[Qtr-Year]]</f>
        <v>45536</v>
      </c>
      <c r="AH174" t="str">
        <f t="shared" si="2"/>
        <v>3BHK</v>
      </c>
    </row>
    <row r="175" spans="1:34" x14ac:dyDescent="0.3">
      <c r="A175" s="1">
        <v>45170</v>
      </c>
      <c r="B175">
        <v>249558</v>
      </c>
      <c r="C175" t="s">
        <v>67</v>
      </c>
      <c r="D175">
        <v>115</v>
      </c>
      <c r="E175" t="s">
        <v>31</v>
      </c>
      <c r="F175">
        <v>18</v>
      </c>
      <c r="G175" t="s">
        <v>66</v>
      </c>
      <c r="H175">
        <v>810</v>
      </c>
      <c r="I175">
        <v>1157</v>
      </c>
      <c r="J175">
        <v>8370</v>
      </c>
      <c r="K175">
        <v>11957</v>
      </c>
      <c r="L175">
        <v>226772</v>
      </c>
      <c r="M175">
        <v>158760</v>
      </c>
      <c r="N175">
        <v>196</v>
      </c>
      <c r="O175">
        <v>430404</v>
      </c>
      <c r="P175">
        <v>301320</v>
      </c>
      <c r="Q175">
        <v>372</v>
      </c>
      <c r="R175">
        <v>189.808164</v>
      </c>
      <c r="S175">
        <v>189.82933199999999</v>
      </c>
      <c r="T175">
        <v>0.96840899999999996</v>
      </c>
      <c r="U175">
        <v>360.24814800000001</v>
      </c>
      <c r="V175">
        <v>2</v>
      </c>
      <c r="W175" t="s">
        <v>29</v>
      </c>
      <c r="X175">
        <v>1298</v>
      </c>
      <c r="Y175" t="s">
        <v>56</v>
      </c>
      <c r="Z175">
        <v>25</v>
      </c>
      <c r="AA175">
        <v>24.210225000000001</v>
      </c>
      <c r="AB175">
        <v>28925</v>
      </c>
      <c r="AC175">
        <f>MONTH(Table1[[#This Row],[Qtr-Year]])</f>
        <v>9</v>
      </c>
      <c r="AD175">
        <f>Table1[[#This Row],[Month Num]]/3</f>
        <v>3</v>
      </c>
      <c r="AE175">
        <f>YEAR(Table1[[#This Row],[Qtr-Year]])</f>
        <v>2023</v>
      </c>
      <c r="AF175" t="str">
        <f>Table1[[#This Row],[Year]]&amp;" - Q"&amp;Table1[[#This Row],[Qtr]]</f>
        <v>2023 - Q3</v>
      </c>
      <c r="AG175" s="21">
        <f>Table1[[#This Row],[Qtr-Year]]</f>
        <v>45170</v>
      </c>
      <c r="AH175" t="str">
        <f t="shared" si="2"/>
        <v>2BHK</v>
      </c>
    </row>
    <row r="176" spans="1:34" x14ac:dyDescent="0.3">
      <c r="A176" s="1">
        <v>45170</v>
      </c>
      <c r="B176">
        <v>249558</v>
      </c>
      <c r="C176" t="s">
        <v>67</v>
      </c>
      <c r="D176">
        <v>116</v>
      </c>
      <c r="E176" t="s">
        <v>38</v>
      </c>
      <c r="F176">
        <v>18</v>
      </c>
      <c r="G176" t="s">
        <v>66</v>
      </c>
      <c r="H176">
        <v>1139</v>
      </c>
      <c r="I176">
        <v>1627</v>
      </c>
      <c r="J176">
        <v>8370</v>
      </c>
      <c r="K176">
        <v>11957</v>
      </c>
      <c r="L176">
        <v>74842</v>
      </c>
      <c r="M176">
        <v>52394</v>
      </c>
      <c r="N176">
        <v>46</v>
      </c>
      <c r="O176">
        <v>117144</v>
      </c>
      <c r="P176">
        <v>82008</v>
      </c>
      <c r="Q176">
        <v>72</v>
      </c>
      <c r="R176">
        <v>62.642753999999996</v>
      </c>
      <c r="S176">
        <v>62.647505799999998</v>
      </c>
      <c r="T176">
        <v>1.361799</v>
      </c>
      <c r="U176">
        <v>98.049527999999995</v>
      </c>
      <c r="V176">
        <v>2</v>
      </c>
      <c r="W176" t="s">
        <v>29</v>
      </c>
      <c r="X176">
        <v>1298</v>
      </c>
      <c r="Y176" t="s">
        <v>56</v>
      </c>
      <c r="Z176">
        <v>7</v>
      </c>
      <c r="AA176">
        <v>9.5325930000000003</v>
      </c>
      <c r="AB176">
        <v>11389</v>
      </c>
      <c r="AC176">
        <f>MONTH(Table1[[#This Row],[Qtr-Year]])</f>
        <v>9</v>
      </c>
      <c r="AD176">
        <f>Table1[[#This Row],[Month Num]]/3</f>
        <v>3</v>
      </c>
      <c r="AE176">
        <f>YEAR(Table1[[#This Row],[Qtr-Year]])</f>
        <v>2023</v>
      </c>
      <c r="AF176" t="str">
        <f>Table1[[#This Row],[Year]]&amp;" - Q"&amp;Table1[[#This Row],[Qtr]]</f>
        <v>2023 - Q3</v>
      </c>
      <c r="AG176" s="21">
        <f>Table1[[#This Row],[Qtr-Year]]</f>
        <v>45170</v>
      </c>
      <c r="AH176" t="str">
        <f t="shared" si="2"/>
        <v>3BHK</v>
      </c>
    </row>
    <row r="177" spans="1:34" x14ac:dyDescent="0.3">
      <c r="A177" s="1">
        <v>45261</v>
      </c>
      <c r="B177">
        <v>249558</v>
      </c>
      <c r="C177" t="s">
        <v>67</v>
      </c>
      <c r="D177">
        <v>116</v>
      </c>
      <c r="E177" t="s">
        <v>38</v>
      </c>
      <c r="F177">
        <v>18</v>
      </c>
      <c r="G177" t="s">
        <v>66</v>
      </c>
      <c r="H177">
        <v>1139</v>
      </c>
      <c r="I177">
        <v>1627</v>
      </c>
      <c r="J177">
        <v>11000</v>
      </c>
      <c r="K177">
        <v>15714</v>
      </c>
      <c r="L177">
        <v>74842</v>
      </c>
      <c r="M177">
        <v>52394</v>
      </c>
      <c r="N177">
        <v>46</v>
      </c>
      <c r="O177">
        <v>117144</v>
      </c>
      <c r="P177">
        <v>82008</v>
      </c>
      <c r="Q177">
        <v>72</v>
      </c>
      <c r="R177">
        <v>82.3262</v>
      </c>
      <c r="S177">
        <v>82.331931600000004</v>
      </c>
      <c r="T177">
        <v>1.7897000000000001</v>
      </c>
      <c r="U177">
        <v>128.85839999999999</v>
      </c>
      <c r="V177">
        <v>2</v>
      </c>
      <c r="W177" t="s">
        <v>29</v>
      </c>
      <c r="X177">
        <v>1298</v>
      </c>
      <c r="Y177" t="s">
        <v>56</v>
      </c>
      <c r="Z177">
        <v>7</v>
      </c>
      <c r="AA177">
        <v>12.527900000000001</v>
      </c>
      <c r="AB177">
        <v>11389</v>
      </c>
      <c r="AC177">
        <f>MONTH(Table1[[#This Row],[Qtr-Year]])</f>
        <v>12</v>
      </c>
      <c r="AD177">
        <f>Table1[[#This Row],[Month Num]]/3</f>
        <v>4</v>
      </c>
      <c r="AE177">
        <f>YEAR(Table1[[#This Row],[Qtr-Year]])</f>
        <v>2023</v>
      </c>
      <c r="AF177" t="str">
        <f>Table1[[#This Row],[Year]]&amp;" - Q"&amp;Table1[[#This Row],[Qtr]]</f>
        <v>2023 - Q4</v>
      </c>
      <c r="AG177" s="21">
        <f>Table1[[#This Row],[Qtr-Year]]</f>
        <v>45261</v>
      </c>
      <c r="AH177" t="str">
        <f t="shared" si="2"/>
        <v>3BHK</v>
      </c>
    </row>
    <row r="178" spans="1:34" x14ac:dyDescent="0.3">
      <c r="A178" s="1">
        <v>45261</v>
      </c>
      <c r="B178">
        <v>249558</v>
      </c>
      <c r="C178" t="s">
        <v>67</v>
      </c>
      <c r="D178">
        <v>115</v>
      </c>
      <c r="E178" t="s">
        <v>31</v>
      </c>
      <c r="F178">
        <v>18</v>
      </c>
      <c r="G178" t="s">
        <v>66</v>
      </c>
      <c r="H178">
        <v>810</v>
      </c>
      <c r="I178">
        <v>1157</v>
      </c>
      <c r="J178">
        <v>11000</v>
      </c>
      <c r="K178">
        <v>15714</v>
      </c>
      <c r="L178">
        <v>193219</v>
      </c>
      <c r="M178">
        <v>135270</v>
      </c>
      <c r="N178">
        <v>167</v>
      </c>
      <c r="O178">
        <v>430404</v>
      </c>
      <c r="P178">
        <v>301320</v>
      </c>
      <c r="Q178">
        <v>372</v>
      </c>
      <c r="R178">
        <v>212.54089999999999</v>
      </c>
      <c r="S178">
        <v>212.563278</v>
      </c>
      <c r="T178">
        <v>1.2726999999999999</v>
      </c>
      <c r="U178">
        <v>473.44439999999997</v>
      </c>
      <c r="V178">
        <v>2</v>
      </c>
      <c r="W178" t="s">
        <v>29</v>
      </c>
      <c r="X178">
        <v>1298</v>
      </c>
      <c r="Y178" t="s">
        <v>56</v>
      </c>
      <c r="Z178">
        <v>29</v>
      </c>
      <c r="AA178">
        <v>36.908299999999997</v>
      </c>
      <c r="AB178">
        <v>33553</v>
      </c>
      <c r="AC178">
        <f>MONTH(Table1[[#This Row],[Qtr-Year]])</f>
        <v>12</v>
      </c>
      <c r="AD178">
        <f>Table1[[#This Row],[Month Num]]/3</f>
        <v>4</v>
      </c>
      <c r="AE178">
        <f>YEAR(Table1[[#This Row],[Qtr-Year]])</f>
        <v>2023</v>
      </c>
      <c r="AF178" t="str">
        <f>Table1[[#This Row],[Year]]&amp;" - Q"&amp;Table1[[#This Row],[Qtr]]</f>
        <v>2023 - Q4</v>
      </c>
      <c r="AG178" s="21">
        <f>Table1[[#This Row],[Qtr-Year]]</f>
        <v>45261</v>
      </c>
      <c r="AH178" t="str">
        <f t="shared" si="2"/>
        <v>2BHK</v>
      </c>
    </row>
    <row r="179" spans="1:34" x14ac:dyDescent="0.3">
      <c r="A179" s="1">
        <v>45078</v>
      </c>
      <c r="B179">
        <v>249558</v>
      </c>
      <c r="C179" t="s">
        <v>67</v>
      </c>
      <c r="D179">
        <v>116</v>
      </c>
      <c r="E179" t="s">
        <v>38</v>
      </c>
      <c r="F179">
        <v>18</v>
      </c>
      <c r="G179" t="s">
        <v>66</v>
      </c>
      <c r="H179">
        <v>1135</v>
      </c>
      <c r="I179">
        <v>1621</v>
      </c>
      <c r="J179">
        <v>8600</v>
      </c>
      <c r="K179">
        <v>12286</v>
      </c>
      <c r="L179">
        <v>84292</v>
      </c>
      <c r="M179">
        <v>59020</v>
      </c>
      <c r="N179">
        <v>52</v>
      </c>
      <c r="O179">
        <v>116712</v>
      </c>
      <c r="P179">
        <v>81720</v>
      </c>
      <c r="Q179">
        <v>72</v>
      </c>
      <c r="R179">
        <v>72.491119999999995</v>
      </c>
      <c r="S179">
        <v>72.511972</v>
      </c>
      <c r="T179">
        <v>1.3940600000000001</v>
      </c>
      <c r="U179">
        <v>100.37232</v>
      </c>
      <c r="V179">
        <v>2</v>
      </c>
      <c r="W179" t="s">
        <v>29</v>
      </c>
      <c r="X179">
        <v>1298</v>
      </c>
      <c r="Y179" t="s">
        <v>56</v>
      </c>
      <c r="Z179">
        <v>7</v>
      </c>
      <c r="AA179">
        <v>9.7584199999999992</v>
      </c>
      <c r="AB179">
        <v>11347</v>
      </c>
      <c r="AC179">
        <f>MONTH(Table1[[#This Row],[Qtr-Year]])</f>
        <v>6</v>
      </c>
      <c r="AD179">
        <f>Table1[[#This Row],[Month Num]]/3</f>
        <v>2</v>
      </c>
      <c r="AE179">
        <f>YEAR(Table1[[#This Row],[Qtr-Year]])</f>
        <v>2023</v>
      </c>
      <c r="AF179" t="str">
        <f>Table1[[#This Row],[Year]]&amp;" - Q"&amp;Table1[[#This Row],[Qtr]]</f>
        <v>2023 - Q2</v>
      </c>
      <c r="AG179" s="21">
        <f>Table1[[#This Row],[Qtr-Year]]</f>
        <v>45078</v>
      </c>
      <c r="AH179" t="str">
        <f t="shared" si="2"/>
        <v>3BHK</v>
      </c>
    </row>
    <row r="180" spans="1:34" x14ac:dyDescent="0.3">
      <c r="A180" s="1">
        <v>45078</v>
      </c>
      <c r="B180">
        <v>249558</v>
      </c>
      <c r="C180" t="s">
        <v>67</v>
      </c>
      <c r="D180">
        <v>115</v>
      </c>
      <c r="E180" t="s">
        <v>31</v>
      </c>
      <c r="F180">
        <v>18</v>
      </c>
      <c r="G180" t="s">
        <v>66</v>
      </c>
      <c r="H180">
        <v>809</v>
      </c>
      <c r="I180">
        <v>1156.5</v>
      </c>
      <c r="J180">
        <v>8600</v>
      </c>
      <c r="K180">
        <v>12286</v>
      </c>
      <c r="L180">
        <v>255586.5</v>
      </c>
      <c r="M180">
        <v>178789</v>
      </c>
      <c r="N180">
        <v>221</v>
      </c>
      <c r="O180">
        <v>430218</v>
      </c>
      <c r="P180">
        <v>300948</v>
      </c>
      <c r="Q180">
        <v>372</v>
      </c>
      <c r="R180">
        <v>219.80439000000001</v>
      </c>
      <c r="S180">
        <v>219.66016540000001</v>
      </c>
      <c r="T180">
        <v>0.99458999999999997</v>
      </c>
      <c r="U180">
        <v>369.98748000000001</v>
      </c>
      <c r="V180">
        <v>2</v>
      </c>
      <c r="W180" t="s">
        <v>29</v>
      </c>
      <c r="X180">
        <v>1298</v>
      </c>
      <c r="Y180" t="s">
        <v>56</v>
      </c>
      <c r="Z180">
        <v>101</v>
      </c>
      <c r="AA180">
        <v>100.45359000000001</v>
      </c>
      <c r="AB180">
        <v>116806.5</v>
      </c>
      <c r="AC180">
        <f>MONTH(Table1[[#This Row],[Qtr-Year]])</f>
        <v>6</v>
      </c>
      <c r="AD180">
        <f>Table1[[#This Row],[Month Num]]/3</f>
        <v>2</v>
      </c>
      <c r="AE180">
        <f>YEAR(Table1[[#This Row],[Qtr-Year]])</f>
        <v>2023</v>
      </c>
      <c r="AF180" t="str">
        <f>Table1[[#This Row],[Year]]&amp;" - Q"&amp;Table1[[#This Row],[Qtr]]</f>
        <v>2023 - Q2</v>
      </c>
      <c r="AG180" s="21">
        <f>Table1[[#This Row],[Qtr-Year]]</f>
        <v>45078</v>
      </c>
      <c r="AH180" t="str">
        <f t="shared" si="2"/>
        <v>2BHK</v>
      </c>
    </row>
    <row r="181" spans="1:34" x14ac:dyDescent="0.3">
      <c r="A181" s="1">
        <v>45717</v>
      </c>
      <c r="B181">
        <v>249558</v>
      </c>
      <c r="C181" t="s">
        <v>67</v>
      </c>
      <c r="D181">
        <v>116</v>
      </c>
      <c r="E181" t="s">
        <v>38</v>
      </c>
      <c r="F181">
        <v>18</v>
      </c>
      <c r="G181" t="s">
        <v>66</v>
      </c>
      <c r="H181">
        <v>1139</v>
      </c>
      <c r="I181">
        <v>1627</v>
      </c>
      <c r="J181">
        <v>13750</v>
      </c>
      <c r="K181">
        <v>19643</v>
      </c>
      <c r="L181">
        <v>42302</v>
      </c>
      <c r="M181">
        <v>29614</v>
      </c>
      <c r="N181">
        <v>26</v>
      </c>
      <c r="O181">
        <v>117144</v>
      </c>
      <c r="P181">
        <v>82008</v>
      </c>
      <c r="Q181">
        <v>72</v>
      </c>
      <c r="R181">
        <v>58.16525</v>
      </c>
      <c r="S181">
        <v>58.170780200000003</v>
      </c>
      <c r="T181">
        <v>2.2371249999999998</v>
      </c>
      <c r="U181">
        <v>161.07300000000001</v>
      </c>
      <c r="V181">
        <v>2</v>
      </c>
      <c r="W181" t="s">
        <v>29</v>
      </c>
      <c r="X181">
        <v>1298</v>
      </c>
      <c r="Y181" t="s">
        <v>56</v>
      </c>
      <c r="Z181">
        <v>2</v>
      </c>
      <c r="AA181">
        <v>4.4742499999999996</v>
      </c>
      <c r="AB181">
        <v>3254</v>
      </c>
      <c r="AC181">
        <f>MONTH(Table1[[#This Row],[Qtr-Year]])</f>
        <v>3</v>
      </c>
      <c r="AD181">
        <f>Table1[[#This Row],[Month Num]]/3</f>
        <v>1</v>
      </c>
      <c r="AE181">
        <f>YEAR(Table1[[#This Row],[Qtr-Year]])</f>
        <v>2025</v>
      </c>
      <c r="AF181" t="str">
        <f>Table1[[#This Row],[Year]]&amp;" - Q"&amp;Table1[[#This Row],[Qtr]]</f>
        <v>2025 - Q1</v>
      </c>
      <c r="AG181" s="21">
        <f>Table1[[#This Row],[Qtr-Year]]</f>
        <v>45717</v>
      </c>
      <c r="AH181" t="str">
        <f t="shared" si="2"/>
        <v>3BHK</v>
      </c>
    </row>
    <row r="182" spans="1:34" x14ac:dyDescent="0.3">
      <c r="A182" s="1">
        <v>45717</v>
      </c>
      <c r="B182">
        <v>249558</v>
      </c>
      <c r="C182" t="s">
        <v>67</v>
      </c>
      <c r="D182">
        <v>115</v>
      </c>
      <c r="E182" t="s">
        <v>31</v>
      </c>
      <c r="F182">
        <v>18</v>
      </c>
      <c r="G182" t="s">
        <v>66</v>
      </c>
      <c r="H182">
        <v>776</v>
      </c>
      <c r="I182">
        <v>1108</v>
      </c>
      <c r="J182">
        <v>13750</v>
      </c>
      <c r="K182">
        <v>19643</v>
      </c>
      <c r="L182">
        <v>63156</v>
      </c>
      <c r="M182">
        <v>44232</v>
      </c>
      <c r="N182">
        <v>57</v>
      </c>
      <c r="O182">
        <v>412176</v>
      </c>
      <c r="P182">
        <v>288672</v>
      </c>
      <c r="Q182">
        <v>372</v>
      </c>
      <c r="R182">
        <v>86.839500000000001</v>
      </c>
      <c r="S182">
        <v>86.884917599999994</v>
      </c>
      <c r="T182">
        <v>1.5235000000000001</v>
      </c>
      <c r="U182">
        <v>566.74199999999996</v>
      </c>
      <c r="V182">
        <v>2</v>
      </c>
      <c r="W182" t="s">
        <v>29</v>
      </c>
      <c r="X182">
        <v>1298</v>
      </c>
      <c r="Y182" t="s">
        <v>56</v>
      </c>
      <c r="Z182">
        <v>24</v>
      </c>
      <c r="AA182">
        <v>36.564</v>
      </c>
      <c r="AB182">
        <v>26592</v>
      </c>
      <c r="AC182">
        <f>MONTH(Table1[[#This Row],[Qtr-Year]])</f>
        <v>3</v>
      </c>
      <c r="AD182">
        <f>Table1[[#This Row],[Month Num]]/3</f>
        <v>1</v>
      </c>
      <c r="AE182">
        <f>YEAR(Table1[[#This Row],[Qtr-Year]])</f>
        <v>2025</v>
      </c>
      <c r="AF182" t="str">
        <f>Table1[[#This Row],[Year]]&amp;" - Q"&amp;Table1[[#This Row],[Qtr]]</f>
        <v>2025 - Q1</v>
      </c>
      <c r="AG182" s="21">
        <f>Table1[[#This Row],[Qtr-Year]]</f>
        <v>45717</v>
      </c>
      <c r="AH182" t="str">
        <f t="shared" si="2"/>
        <v>2BHK</v>
      </c>
    </row>
    <row r="183" spans="1:34" x14ac:dyDescent="0.3">
      <c r="A183" s="1">
        <v>44986</v>
      </c>
      <c r="B183">
        <v>249559</v>
      </c>
      <c r="C183" t="s">
        <v>68</v>
      </c>
      <c r="D183">
        <v>116</v>
      </c>
      <c r="E183" t="s">
        <v>38</v>
      </c>
      <c r="F183">
        <v>18</v>
      </c>
      <c r="G183" t="s">
        <v>66</v>
      </c>
      <c r="H183">
        <v>1135</v>
      </c>
      <c r="I183">
        <v>1621</v>
      </c>
      <c r="J183">
        <v>8600</v>
      </c>
      <c r="K183">
        <v>12286</v>
      </c>
      <c r="L183">
        <v>337168</v>
      </c>
      <c r="M183">
        <v>236080</v>
      </c>
      <c r="N183">
        <v>208</v>
      </c>
      <c r="O183">
        <v>466848</v>
      </c>
      <c r="P183">
        <v>326880</v>
      </c>
      <c r="Q183">
        <v>288</v>
      </c>
      <c r="R183">
        <v>289.96447999999998</v>
      </c>
      <c r="S183">
        <v>290.047888</v>
      </c>
      <c r="T183">
        <v>1.3940600000000001</v>
      </c>
      <c r="U183">
        <v>401.48928000000001</v>
      </c>
      <c r="V183">
        <v>2</v>
      </c>
      <c r="W183" t="s">
        <v>29</v>
      </c>
      <c r="X183">
        <v>1298</v>
      </c>
      <c r="Y183" t="s">
        <v>56</v>
      </c>
      <c r="Z183">
        <v>80</v>
      </c>
      <c r="AA183">
        <v>111.5248</v>
      </c>
      <c r="AB183">
        <v>129680</v>
      </c>
      <c r="AC183">
        <f>MONTH(Table1[[#This Row],[Qtr-Year]])</f>
        <v>3</v>
      </c>
      <c r="AD183">
        <f>Table1[[#This Row],[Month Num]]/3</f>
        <v>1</v>
      </c>
      <c r="AE183">
        <f>YEAR(Table1[[#This Row],[Qtr-Year]])</f>
        <v>2023</v>
      </c>
      <c r="AF183" t="str">
        <f>Table1[[#This Row],[Year]]&amp;" - Q"&amp;Table1[[#This Row],[Qtr]]</f>
        <v>2023 - Q1</v>
      </c>
      <c r="AG183" s="21">
        <f>Table1[[#This Row],[Qtr-Year]]</f>
        <v>44986</v>
      </c>
      <c r="AH183" t="str">
        <f t="shared" si="2"/>
        <v>3BHK</v>
      </c>
    </row>
    <row r="184" spans="1:34" x14ac:dyDescent="0.3">
      <c r="A184" s="1">
        <v>44986</v>
      </c>
      <c r="B184">
        <v>249559</v>
      </c>
      <c r="C184" t="s">
        <v>68</v>
      </c>
      <c r="D184">
        <v>115</v>
      </c>
      <c r="E184" t="s">
        <v>31</v>
      </c>
      <c r="F184">
        <v>18</v>
      </c>
      <c r="G184" t="s">
        <v>66</v>
      </c>
      <c r="H184">
        <v>809</v>
      </c>
      <c r="I184">
        <v>1157</v>
      </c>
      <c r="J184">
        <v>8600</v>
      </c>
      <c r="K184">
        <v>12286</v>
      </c>
      <c r="L184">
        <v>76362</v>
      </c>
      <c r="M184">
        <v>53394</v>
      </c>
      <c r="N184">
        <v>66</v>
      </c>
      <c r="O184">
        <v>111072</v>
      </c>
      <c r="P184">
        <v>77664</v>
      </c>
      <c r="Q184">
        <v>96</v>
      </c>
      <c r="R184">
        <v>65.671319999999994</v>
      </c>
      <c r="S184">
        <v>65.599868400000005</v>
      </c>
      <c r="T184">
        <v>0.99502000000000002</v>
      </c>
      <c r="U184">
        <v>95.521919999999994</v>
      </c>
      <c r="V184">
        <v>2</v>
      </c>
      <c r="W184" t="s">
        <v>29</v>
      </c>
      <c r="X184">
        <v>1298</v>
      </c>
      <c r="Y184" t="s">
        <v>56</v>
      </c>
      <c r="Z184">
        <v>30</v>
      </c>
      <c r="AA184">
        <v>29.8506</v>
      </c>
      <c r="AB184">
        <v>34710</v>
      </c>
      <c r="AC184">
        <f>MONTH(Table1[[#This Row],[Qtr-Year]])</f>
        <v>3</v>
      </c>
      <c r="AD184">
        <f>Table1[[#This Row],[Month Num]]/3</f>
        <v>1</v>
      </c>
      <c r="AE184">
        <f>YEAR(Table1[[#This Row],[Qtr-Year]])</f>
        <v>2023</v>
      </c>
      <c r="AF184" t="str">
        <f>Table1[[#This Row],[Year]]&amp;" - Q"&amp;Table1[[#This Row],[Qtr]]</f>
        <v>2023 - Q1</v>
      </c>
      <c r="AG184" s="21">
        <f>Table1[[#This Row],[Qtr-Year]]</f>
        <v>44986</v>
      </c>
      <c r="AH184" t="str">
        <f t="shared" si="2"/>
        <v>2BHK</v>
      </c>
    </row>
    <row r="185" spans="1:34" x14ac:dyDescent="0.3">
      <c r="A185" s="1">
        <v>45444</v>
      </c>
      <c r="B185">
        <v>249559</v>
      </c>
      <c r="C185" t="s">
        <v>68</v>
      </c>
      <c r="D185">
        <v>115</v>
      </c>
      <c r="E185" t="s">
        <v>31</v>
      </c>
      <c r="F185">
        <v>18</v>
      </c>
      <c r="G185" t="s">
        <v>66</v>
      </c>
      <c r="H185">
        <v>810</v>
      </c>
      <c r="I185">
        <v>1157</v>
      </c>
      <c r="J185">
        <v>13250</v>
      </c>
      <c r="K185">
        <v>18929</v>
      </c>
      <c r="L185">
        <v>31239</v>
      </c>
      <c r="M185">
        <v>21870</v>
      </c>
      <c r="N185">
        <v>27</v>
      </c>
      <c r="O185">
        <v>111072</v>
      </c>
      <c r="P185">
        <v>77760</v>
      </c>
      <c r="Q185">
        <v>96</v>
      </c>
      <c r="R185">
        <v>41.391674999999999</v>
      </c>
      <c r="S185">
        <v>41.397722999999999</v>
      </c>
      <c r="T185">
        <v>1.5330250000000001</v>
      </c>
      <c r="U185">
        <v>147.1704</v>
      </c>
      <c r="V185">
        <v>2</v>
      </c>
      <c r="W185" t="s">
        <v>29</v>
      </c>
      <c r="X185">
        <v>1298</v>
      </c>
      <c r="Y185" t="s">
        <v>56</v>
      </c>
      <c r="Z185">
        <v>2</v>
      </c>
      <c r="AA185">
        <v>3.0660500000000002</v>
      </c>
      <c r="AB185">
        <v>2314</v>
      </c>
      <c r="AC185">
        <f>MONTH(Table1[[#This Row],[Qtr-Year]])</f>
        <v>6</v>
      </c>
      <c r="AD185">
        <f>Table1[[#This Row],[Month Num]]/3</f>
        <v>2</v>
      </c>
      <c r="AE185">
        <f>YEAR(Table1[[#This Row],[Qtr-Year]])</f>
        <v>2024</v>
      </c>
      <c r="AF185" t="str">
        <f>Table1[[#This Row],[Year]]&amp;" - Q"&amp;Table1[[#This Row],[Qtr]]</f>
        <v>2024 - Q2</v>
      </c>
      <c r="AG185" s="21">
        <f>Table1[[#This Row],[Qtr-Year]]</f>
        <v>45444</v>
      </c>
      <c r="AH185" t="str">
        <f t="shared" si="2"/>
        <v>2BHK</v>
      </c>
    </row>
    <row r="186" spans="1:34" x14ac:dyDescent="0.3">
      <c r="A186" s="1">
        <v>45444</v>
      </c>
      <c r="B186">
        <v>249559</v>
      </c>
      <c r="C186" t="s">
        <v>68</v>
      </c>
      <c r="D186">
        <v>116</v>
      </c>
      <c r="E186" t="s">
        <v>38</v>
      </c>
      <c r="F186">
        <v>18</v>
      </c>
      <c r="G186" t="s">
        <v>66</v>
      </c>
      <c r="H186">
        <v>1139</v>
      </c>
      <c r="I186">
        <v>1627</v>
      </c>
      <c r="J186">
        <v>13250</v>
      </c>
      <c r="K186">
        <v>18929</v>
      </c>
      <c r="L186">
        <v>50437</v>
      </c>
      <c r="M186">
        <v>35309</v>
      </c>
      <c r="N186">
        <v>31</v>
      </c>
      <c r="O186">
        <v>468576</v>
      </c>
      <c r="P186">
        <v>328032</v>
      </c>
      <c r="Q186">
        <v>288</v>
      </c>
      <c r="R186">
        <v>66.829025000000001</v>
      </c>
      <c r="S186">
        <v>66.836406100000005</v>
      </c>
      <c r="T186">
        <v>2.1557750000000002</v>
      </c>
      <c r="U186">
        <v>620.86320000000001</v>
      </c>
      <c r="V186">
        <v>2</v>
      </c>
      <c r="W186" t="s">
        <v>29</v>
      </c>
      <c r="X186">
        <v>1298</v>
      </c>
      <c r="Y186" t="s">
        <v>56</v>
      </c>
      <c r="Z186">
        <v>32</v>
      </c>
      <c r="AA186">
        <v>68.984800000000007</v>
      </c>
      <c r="AB186">
        <v>52064</v>
      </c>
      <c r="AC186">
        <f>MONTH(Table1[[#This Row],[Qtr-Year]])</f>
        <v>6</v>
      </c>
      <c r="AD186">
        <f>Table1[[#This Row],[Month Num]]/3</f>
        <v>2</v>
      </c>
      <c r="AE186">
        <f>YEAR(Table1[[#This Row],[Qtr-Year]])</f>
        <v>2024</v>
      </c>
      <c r="AF186" t="str">
        <f>Table1[[#This Row],[Year]]&amp;" - Q"&amp;Table1[[#This Row],[Qtr]]</f>
        <v>2024 - Q2</v>
      </c>
      <c r="AG186" s="21">
        <f>Table1[[#This Row],[Qtr-Year]]</f>
        <v>45444</v>
      </c>
      <c r="AH186" t="str">
        <f t="shared" si="2"/>
        <v>3BHK</v>
      </c>
    </row>
    <row r="187" spans="1:34" x14ac:dyDescent="0.3">
      <c r="A187" s="1">
        <v>45627</v>
      </c>
      <c r="B187">
        <v>249559</v>
      </c>
      <c r="C187" t="s">
        <v>68</v>
      </c>
      <c r="D187">
        <v>116</v>
      </c>
      <c r="E187" t="s">
        <v>38</v>
      </c>
      <c r="F187">
        <v>18</v>
      </c>
      <c r="G187" t="s">
        <v>66</v>
      </c>
      <c r="H187">
        <v>1139</v>
      </c>
      <c r="I187">
        <v>1627</v>
      </c>
      <c r="J187">
        <v>13750</v>
      </c>
      <c r="K187">
        <v>19643</v>
      </c>
      <c r="L187">
        <v>22778</v>
      </c>
      <c r="M187">
        <v>15946</v>
      </c>
      <c r="N187">
        <v>14</v>
      </c>
      <c r="O187">
        <v>468576</v>
      </c>
      <c r="P187">
        <v>328032</v>
      </c>
      <c r="Q187">
        <v>288</v>
      </c>
      <c r="R187">
        <v>31.319749999999999</v>
      </c>
      <c r="S187">
        <v>31.322727799999999</v>
      </c>
      <c r="T187">
        <v>2.2371249999999998</v>
      </c>
      <c r="U187">
        <v>644.29200000000003</v>
      </c>
      <c r="V187">
        <v>2</v>
      </c>
      <c r="W187" t="s">
        <v>29</v>
      </c>
      <c r="X187">
        <v>1298</v>
      </c>
      <c r="Y187" t="s">
        <v>56</v>
      </c>
      <c r="Z187">
        <v>8</v>
      </c>
      <c r="AA187">
        <v>17.896999999999998</v>
      </c>
      <c r="AB187">
        <v>13016</v>
      </c>
      <c r="AC187">
        <f>MONTH(Table1[[#This Row],[Qtr-Year]])</f>
        <v>12</v>
      </c>
      <c r="AD187">
        <f>Table1[[#This Row],[Month Num]]/3</f>
        <v>4</v>
      </c>
      <c r="AE187">
        <f>YEAR(Table1[[#This Row],[Qtr-Year]])</f>
        <v>2024</v>
      </c>
      <c r="AF187" t="str">
        <f>Table1[[#This Row],[Year]]&amp;" - Q"&amp;Table1[[#This Row],[Qtr]]</f>
        <v>2024 - Q4</v>
      </c>
      <c r="AG187" s="21">
        <f>Table1[[#This Row],[Qtr-Year]]</f>
        <v>45627</v>
      </c>
      <c r="AH187" t="str">
        <f t="shared" si="2"/>
        <v>3BHK</v>
      </c>
    </row>
    <row r="188" spans="1:34" x14ac:dyDescent="0.3">
      <c r="A188" s="1">
        <v>45627</v>
      </c>
      <c r="B188">
        <v>249559</v>
      </c>
      <c r="C188" t="s">
        <v>68</v>
      </c>
      <c r="D188">
        <v>115</v>
      </c>
      <c r="E188" t="s">
        <v>31</v>
      </c>
      <c r="F188">
        <v>18</v>
      </c>
      <c r="G188" t="s">
        <v>66</v>
      </c>
      <c r="H188">
        <v>809</v>
      </c>
      <c r="I188">
        <v>1156</v>
      </c>
      <c r="J188">
        <v>13750</v>
      </c>
      <c r="K188">
        <v>19643</v>
      </c>
      <c r="L188">
        <v>17340</v>
      </c>
      <c r="M188">
        <v>12135</v>
      </c>
      <c r="N188">
        <v>15</v>
      </c>
      <c r="O188">
        <v>110976</v>
      </c>
      <c r="P188">
        <v>77664</v>
      </c>
      <c r="Q188">
        <v>96</v>
      </c>
      <c r="R188">
        <v>23.842500000000001</v>
      </c>
      <c r="S188">
        <v>23.8367805</v>
      </c>
      <c r="T188">
        <v>1.5894999999999999</v>
      </c>
      <c r="U188">
        <v>152.59200000000001</v>
      </c>
      <c r="V188">
        <v>2</v>
      </c>
      <c r="W188" t="s">
        <v>29</v>
      </c>
      <c r="X188">
        <v>1298</v>
      </c>
      <c r="Y188" t="s">
        <v>56</v>
      </c>
      <c r="Z188">
        <v>11</v>
      </c>
      <c r="AA188">
        <v>17.484500000000001</v>
      </c>
      <c r="AB188">
        <v>12716</v>
      </c>
      <c r="AC188">
        <f>MONTH(Table1[[#This Row],[Qtr-Year]])</f>
        <v>12</v>
      </c>
      <c r="AD188">
        <f>Table1[[#This Row],[Month Num]]/3</f>
        <v>4</v>
      </c>
      <c r="AE188">
        <f>YEAR(Table1[[#This Row],[Qtr-Year]])</f>
        <v>2024</v>
      </c>
      <c r="AF188" t="str">
        <f>Table1[[#This Row],[Year]]&amp;" - Q"&amp;Table1[[#This Row],[Qtr]]</f>
        <v>2024 - Q4</v>
      </c>
      <c r="AG188" s="21">
        <f>Table1[[#This Row],[Qtr-Year]]</f>
        <v>45627</v>
      </c>
      <c r="AH188" t="str">
        <f t="shared" si="2"/>
        <v>2BHK</v>
      </c>
    </row>
    <row r="189" spans="1:34" x14ac:dyDescent="0.3">
      <c r="A189" s="1">
        <v>45352</v>
      </c>
      <c r="B189">
        <v>249559</v>
      </c>
      <c r="C189" t="s">
        <v>68</v>
      </c>
      <c r="D189">
        <v>116</v>
      </c>
      <c r="E189" t="s">
        <v>38</v>
      </c>
      <c r="F189">
        <v>18</v>
      </c>
      <c r="G189" t="s">
        <v>66</v>
      </c>
      <c r="H189">
        <v>1139</v>
      </c>
      <c r="I189">
        <v>1627</v>
      </c>
      <c r="J189">
        <v>12000</v>
      </c>
      <c r="K189">
        <v>17143</v>
      </c>
      <c r="L189">
        <v>102501</v>
      </c>
      <c r="M189">
        <v>71757</v>
      </c>
      <c r="N189">
        <v>63</v>
      </c>
      <c r="O189">
        <v>468576</v>
      </c>
      <c r="P189">
        <v>328032</v>
      </c>
      <c r="Q189">
        <v>288</v>
      </c>
      <c r="R189">
        <v>123.0012</v>
      </c>
      <c r="S189">
        <v>123.01302509999999</v>
      </c>
      <c r="T189">
        <v>1.9523999999999999</v>
      </c>
      <c r="U189">
        <v>562.2912</v>
      </c>
      <c r="V189">
        <v>2</v>
      </c>
      <c r="W189" t="s">
        <v>29</v>
      </c>
      <c r="X189">
        <v>1298</v>
      </c>
      <c r="Y189" t="s">
        <v>56</v>
      </c>
      <c r="Z189">
        <v>26</v>
      </c>
      <c r="AA189">
        <v>50.7624</v>
      </c>
      <c r="AB189">
        <v>42302</v>
      </c>
      <c r="AC189">
        <f>MONTH(Table1[[#This Row],[Qtr-Year]])</f>
        <v>3</v>
      </c>
      <c r="AD189">
        <f>Table1[[#This Row],[Month Num]]/3</f>
        <v>1</v>
      </c>
      <c r="AE189">
        <f>YEAR(Table1[[#This Row],[Qtr-Year]])</f>
        <v>2024</v>
      </c>
      <c r="AF189" t="str">
        <f>Table1[[#This Row],[Year]]&amp;" - Q"&amp;Table1[[#This Row],[Qtr]]</f>
        <v>2024 - Q1</v>
      </c>
      <c r="AG189" s="21">
        <f>Table1[[#This Row],[Qtr-Year]]</f>
        <v>45352</v>
      </c>
      <c r="AH189" t="str">
        <f t="shared" si="2"/>
        <v>3BHK</v>
      </c>
    </row>
    <row r="190" spans="1:34" x14ac:dyDescent="0.3">
      <c r="A190" s="1">
        <v>45352</v>
      </c>
      <c r="B190">
        <v>249559</v>
      </c>
      <c r="C190" t="s">
        <v>68</v>
      </c>
      <c r="D190">
        <v>115</v>
      </c>
      <c r="E190" t="s">
        <v>31</v>
      </c>
      <c r="F190">
        <v>18</v>
      </c>
      <c r="G190" t="s">
        <v>66</v>
      </c>
      <c r="H190">
        <v>810</v>
      </c>
      <c r="I190">
        <v>1157</v>
      </c>
      <c r="J190">
        <v>12000</v>
      </c>
      <c r="K190">
        <v>17143</v>
      </c>
      <c r="L190">
        <v>33553</v>
      </c>
      <c r="M190">
        <v>23490</v>
      </c>
      <c r="N190">
        <v>29</v>
      </c>
      <c r="O190">
        <v>111072</v>
      </c>
      <c r="P190">
        <v>77760</v>
      </c>
      <c r="Q190">
        <v>96</v>
      </c>
      <c r="R190">
        <v>40.263599999999997</v>
      </c>
      <c r="S190">
        <v>40.268906999999999</v>
      </c>
      <c r="T190">
        <v>1.3884000000000001</v>
      </c>
      <c r="U190">
        <v>133.28639999999999</v>
      </c>
      <c r="V190">
        <v>2</v>
      </c>
      <c r="W190" t="s">
        <v>29</v>
      </c>
      <c r="X190">
        <v>1298</v>
      </c>
      <c r="Y190" t="s">
        <v>56</v>
      </c>
      <c r="Z190">
        <v>3</v>
      </c>
      <c r="AA190">
        <v>4.1651999999999996</v>
      </c>
      <c r="AB190">
        <v>3471</v>
      </c>
      <c r="AC190">
        <f>MONTH(Table1[[#This Row],[Qtr-Year]])</f>
        <v>3</v>
      </c>
      <c r="AD190">
        <f>Table1[[#This Row],[Month Num]]/3</f>
        <v>1</v>
      </c>
      <c r="AE190">
        <f>YEAR(Table1[[#This Row],[Qtr-Year]])</f>
        <v>2024</v>
      </c>
      <c r="AF190" t="str">
        <f>Table1[[#This Row],[Year]]&amp;" - Q"&amp;Table1[[#This Row],[Qtr]]</f>
        <v>2024 - Q1</v>
      </c>
      <c r="AG190" s="21">
        <f>Table1[[#This Row],[Qtr-Year]]</f>
        <v>45352</v>
      </c>
      <c r="AH190" t="str">
        <f t="shared" si="2"/>
        <v>2BHK</v>
      </c>
    </row>
    <row r="191" spans="1:34" x14ac:dyDescent="0.3">
      <c r="A191" s="1">
        <v>45809</v>
      </c>
      <c r="B191">
        <v>249559</v>
      </c>
      <c r="C191" t="s">
        <v>68</v>
      </c>
      <c r="D191">
        <v>115</v>
      </c>
      <c r="E191" t="s">
        <v>31</v>
      </c>
      <c r="F191">
        <v>18</v>
      </c>
      <c r="G191" t="s">
        <v>66</v>
      </c>
      <c r="H191">
        <v>810</v>
      </c>
      <c r="I191">
        <v>1157</v>
      </c>
      <c r="J191">
        <v>14750</v>
      </c>
      <c r="K191">
        <v>21071</v>
      </c>
      <c r="L191">
        <v>2314</v>
      </c>
      <c r="M191">
        <v>1620</v>
      </c>
      <c r="N191">
        <v>2</v>
      </c>
      <c r="O191">
        <v>111072</v>
      </c>
      <c r="P191">
        <v>77760</v>
      </c>
      <c r="Q191">
        <v>96</v>
      </c>
      <c r="R191">
        <v>3.4131499999999999</v>
      </c>
      <c r="S191">
        <v>3.4135019999999998</v>
      </c>
      <c r="T191">
        <v>1.706575</v>
      </c>
      <c r="U191">
        <v>163.8312</v>
      </c>
      <c r="V191">
        <v>2</v>
      </c>
      <c r="W191" t="s">
        <v>29</v>
      </c>
      <c r="X191">
        <v>1298</v>
      </c>
      <c r="Y191" t="s">
        <v>56</v>
      </c>
      <c r="Z191">
        <v>0</v>
      </c>
      <c r="AA191">
        <v>0</v>
      </c>
      <c r="AB191">
        <v>0</v>
      </c>
      <c r="AC191">
        <f>MONTH(Table1[[#This Row],[Qtr-Year]])</f>
        <v>6</v>
      </c>
      <c r="AD191">
        <f>Table1[[#This Row],[Month Num]]/3</f>
        <v>2</v>
      </c>
      <c r="AE191">
        <f>YEAR(Table1[[#This Row],[Qtr-Year]])</f>
        <v>2025</v>
      </c>
      <c r="AF191" t="str">
        <f>Table1[[#This Row],[Year]]&amp;" - Q"&amp;Table1[[#This Row],[Qtr]]</f>
        <v>2025 - Q2</v>
      </c>
      <c r="AG191" s="21">
        <f>Table1[[#This Row],[Qtr-Year]]</f>
        <v>45809</v>
      </c>
      <c r="AH191" t="str">
        <f t="shared" si="2"/>
        <v>2BHK</v>
      </c>
    </row>
    <row r="192" spans="1:34" x14ac:dyDescent="0.3">
      <c r="A192" s="1">
        <v>45809</v>
      </c>
      <c r="B192">
        <v>249559</v>
      </c>
      <c r="C192" t="s">
        <v>68</v>
      </c>
      <c r="D192">
        <v>116</v>
      </c>
      <c r="E192" t="s">
        <v>38</v>
      </c>
      <c r="F192">
        <v>18</v>
      </c>
      <c r="G192" t="s">
        <v>66</v>
      </c>
      <c r="H192">
        <v>1139</v>
      </c>
      <c r="I192">
        <v>1627</v>
      </c>
      <c r="J192">
        <v>14750</v>
      </c>
      <c r="K192">
        <v>21071</v>
      </c>
      <c r="L192">
        <v>3254</v>
      </c>
      <c r="M192">
        <v>2278</v>
      </c>
      <c r="N192">
        <v>2</v>
      </c>
      <c r="O192">
        <v>468576</v>
      </c>
      <c r="P192">
        <v>328032</v>
      </c>
      <c r="Q192">
        <v>288</v>
      </c>
      <c r="R192">
        <v>4.7996499999999997</v>
      </c>
      <c r="S192">
        <v>4.7999738000000001</v>
      </c>
      <c r="T192">
        <v>2.3998249999999999</v>
      </c>
      <c r="U192">
        <v>691.14959999999996</v>
      </c>
      <c r="V192">
        <v>2</v>
      </c>
      <c r="W192" t="s">
        <v>29</v>
      </c>
      <c r="X192">
        <v>1298</v>
      </c>
      <c r="Y192" t="s">
        <v>56</v>
      </c>
      <c r="Z192">
        <v>2</v>
      </c>
      <c r="AA192">
        <v>4.7996499999999997</v>
      </c>
      <c r="AB192">
        <v>3254</v>
      </c>
      <c r="AC192">
        <f>MONTH(Table1[[#This Row],[Qtr-Year]])</f>
        <v>6</v>
      </c>
      <c r="AD192">
        <f>Table1[[#This Row],[Month Num]]/3</f>
        <v>2</v>
      </c>
      <c r="AE192">
        <f>YEAR(Table1[[#This Row],[Qtr-Year]])</f>
        <v>2025</v>
      </c>
      <c r="AF192" t="str">
        <f>Table1[[#This Row],[Year]]&amp;" - Q"&amp;Table1[[#This Row],[Qtr]]</f>
        <v>2025 - Q2</v>
      </c>
      <c r="AG192" s="21">
        <f>Table1[[#This Row],[Qtr-Year]]</f>
        <v>45809</v>
      </c>
      <c r="AH192" t="str">
        <f t="shared" si="2"/>
        <v>3BHK</v>
      </c>
    </row>
    <row r="193" spans="1:34" x14ac:dyDescent="0.3">
      <c r="A193" s="1">
        <v>45536</v>
      </c>
      <c r="B193">
        <v>249559</v>
      </c>
      <c r="C193" t="s">
        <v>68</v>
      </c>
      <c r="D193">
        <v>116</v>
      </c>
      <c r="E193" t="s">
        <v>38</v>
      </c>
      <c r="F193">
        <v>18</v>
      </c>
      <c r="G193" t="s">
        <v>66</v>
      </c>
      <c r="H193">
        <v>1139</v>
      </c>
      <c r="I193">
        <v>1627</v>
      </c>
      <c r="J193">
        <v>13750</v>
      </c>
      <c r="K193">
        <v>19643</v>
      </c>
      <c r="L193">
        <v>35794</v>
      </c>
      <c r="M193">
        <v>25058</v>
      </c>
      <c r="N193">
        <v>22</v>
      </c>
      <c r="O193">
        <v>468576</v>
      </c>
      <c r="P193">
        <v>328032</v>
      </c>
      <c r="Q193">
        <v>288</v>
      </c>
      <c r="R193">
        <v>49.216749999999998</v>
      </c>
      <c r="S193">
        <v>49.221429399999998</v>
      </c>
      <c r="T193">
        <v>2.2371249999999998</v>
      </c>
      <c r="U193">
        <v>644.29200000000003</v>
      </c>
      <c r="V193">
        <v>2</v>
      </c>
      <c r="W193" t="s">
        <v>29</v>
      </c>
      <c r="X193">
        <v>1298</v>
      </c>
      <c r="Y193" t="s">
        <v>56</v>
      </c>
      <c r="Z193">
        <v>9</v>
      </c>
      <c r="AA193">
        <v>20.134125000000001</v>
      </c>
      <c r="AB193">
        <v>14643</v>
      </c>
      <c r="AC193">
        <f>MONTH(Table1[[#This Row],[Qtr-Year]])</f>
        <v>9</v>
      </c>
      <c r="AD193">
        <f>Table1[[#This Row],[Month Num]]/3</f>
        <v>3</v>
      </c>
      <c r="AE193">
        <f>YEAR(Table1[[#This Row],[Qtr-Year]])</f>
        <v>2024</v>
      </c>
      <c r="AF193" t="str">
        <f>Table1[[#This Row],[Year]]&amp;" - Q"&amp;Table1[[#This Row],[Qtr]]</f>
        <v>2024 - Q3</v>
      </c>
      <c r="AG193" s="21">
        <f>Table1[[#This Row],[Qtr-Year]]</f>
        <v>45536</v>
      </c>
      <c r="AH193" t="str">
        <f t="shared" si="2"/>
        <v>3BHK</v>
      </c>
    </row>
    <row r="194" spans="1:34" x14ac:dyDescent="0.3">
      <c r="A194" s="1">
        <v>45536</v>
      </c>
      <c r="B194">
        <v>249559</v>
      </c>
      <c r="C194" t="s">
        <v>68</v>
      </c>
      <c r="D194">
        <v>115</v>
      </c>
      <c r="E194" t="s">
        <v>31</v>
      </c>
      <c r="F194">
        <v>18</v>
      </c>
      <c r="G194" t="s">
        <v>66</v>
      </c>
      <c r="H194">
        <v>809</v>
      </c>
      <c r="I194">
        <v>1156</v>
      </c>
      <c r="J194">
        <v>13750</v>
      </c>
      <c r="K194">
        <v>19643</v>
      </c>
      <c r="L194">
        <v>30056</v>
      </c>
      <c r="M194">
        <v>21034</v>
      </c>
      <c r="N194">
        <v>26</v>
      </c>
      <c r="O194">
        <v>110976</v>
      </c>
      <c r="P194">
        <v>77664</v>
      </c>
      <c r="Q194">
        <v>96</v>
      </c>
      <c r="R194">
        <v>41.326999999999998</v>
      </c>
      <c r="S194">
        <v>41.317086199999999</v>
      </c>
      <c r="T194">
        <v>1.5894999999999999</v>
      </c>
      <c r="U194">
        <v>152.59200000000001</v>
      </c>
      <c r="V194">
        <v>2</v>
      </c>
      <c r="W194" t="s">
        <v>29</v>
      </c>
      <c r="X194">
        <v>1298</v>
      </c>
      <c r="Y194" t="s">
        <v>56</v>
      </c>
      <c r="Z194">
        <v>1</v>
      </c>
      <c r="AA194">
        <v>1.5894999999999999</v>
      </c>
      <c r="AB194">
        <v>1156</v>
      </c>
      <c r="AC194">
        <f>MONTH(Table1[[#This Row],[Qtr-Year]])</f>
        <v>9</v>
      </c>
      <c r="AD194">
        <f>Table1[[#This Row],[Month Num]]/3</f>
        <v>3</v>
      </c>
      <c r="AE194">
        <f>YEAR(Table1[[#This Row],[Qtr-Year]])</f>
        <v>2024</v>
      </c>
      <c r="AF194" t="str">
        <f>Table1[[#This Row],[Year]]&amp;" - Q"&amp;Table1[[#This Row],[Qtr]]</f>
        <v>2024 - Q3</v>
      </c>
      <c r="AG194" s="21">
        <f>Table1[[#This Row],[Qtr-Year]]</f>
        <v>45536</v>
      </c>
      <c r="AH194" t="str">
        <f t="shared" ref="AH194:AH257" si="3" xml:space="preserve"> IF(OR(ISNUMBER(SEARCH("studio", E194)), ISNUMBER(SEARCH("1rk", E194))),
     "Studio",
     IF(ISNUMBER(SEARCH("penthouse", E194)),
        "Penthouse",
        IF(OR(ISNUMBER(SEARCH("2 1/2", E194)), ISNUMBER(SEARCH("2 ½", E194))),
           "2BHK",
           IF(OR(ISNUMBER(SEARCH("3 1/2", E194)), ISNUMBER(SEARCH("3 ½", E194))),
              "3BHK",
              IF(ISNUMBER(SEARCH("4bhk", E194)),
                 "4BHK",
                 IF(ISNUMBER(SEARCH("3bhk", E194)),
                    "3BHK",
                    IF(ISNUMBER(SEARCH("2bhk", E194)),
                       "2BHK",
                       IF(ISNUMBER(SEARCH("1bhk", E194)), "1BHK", "Other"))))))))</f>
        <v>2BHK</v>
      </c>
    </row>
    <row r="195" spans="1:34" x14ac:dyDescent="0.3">
      <c r="A195" s="1">
        <v>45170</v>
      </c>
      <c r="B195">
        <v>249559</v>
      </c>
      <c r="C195" t="s">
        <v>68</v>
      </c>
      <c r="D195">
        <v>115</v>
      </c>
      <c r="E195" t="s">
        <v>31</v>
      </c>
      <c r="F195">
        <v>18</v>
      </c>
      <c r="G195" t="s">
        <v>66</v>
      </c>
      <c r="H195">
        <v>810</v>
      </c>
      <c r="I195">
        <v>1157</v>
      </c>
      <c r="J195">
        <v>8370</v>
      </c>
      <c r="K195">
        <v>11957</v>
      </c>
      <c r="L195">
        <v>53222</v>
      </c>
      <c r="M195">
        <v>37260</v>
      </c>
      <c r="N195">
        <v>46</v>
      </c>
      <c r="O195">
        <v>111072</v>
      </c>
      <c r="P195">
        <v>77760</v>
      </c>
      <c r="Q195">
        <v>96</v>
      </c>
      <c r="R195">
        <v>44.546813999999998</v>
      </c>
      <c r="S195">
        <v>44.551782000000003</v>
      </c>
      <c r="T195">
        <v>0.96840899999999996</v>
      </c>
      <c r="U195">
        <v>92.967264</v>
      </c>
      <c r="V195">
        <v>2</v>
      </c>
      <c r="W195" t="s">
        <v>29</v>
      </c>
      <c r="X195">
        <v>1298</v>
      </c>
      <c r="Y195" t="s">
        <v>56</v>
      </c>
      <c r="Z195">
        <v>16</v>
      </c>
      <c r="AA195">
        <v>15.494543999999999</v>
      </c>
      <c r="AB195">
        <v>18512</v>
      </c>
      <c r="AC195">
        <f>MONTH(Table1[[#This Row],[Qtr-Year]])</f>
        <v>9</v>
      </c>
      <c r="AD195">
        <f>Table1[[#This Row],[Month Num]]/3</f>
        <v>3</v>
      </c>
      <c r="AE195">
        <f>YEAR(Table1[[#This Row],[Qtr-Year]])</f>
        <v>2023</v>
      </c>
      <c r="AF195" t="str">
        <f>Table1[[#This Row],[Year]]&amp;" - Q"&amp;Table1[[#This Row],[Qtr]]</f>
        <v>2023 - Q3</v>
      </c>
      <c r="AG195" s="21">
        <f>Table1[[#This Row],[Qtr-Year]]</f>
        <v>45170</v>
      </c>
      <c r="AH195" t="str">
        <f t="shared" si="3"/>
        <v>2BHK</v>
      </c>
    </row>
    <row r="196" spans="1:34" x14ac:dyDescent="0.3">
      <c r="A196" s="1">
        <v>45170</v>
      </c>
      <c r="B196">
        <v>249559</v>
      </c>
      <c r="C196" t="s">
        <v>68</v>
      </c>
      <c r="D196">
        <v>116</v>
      </c>
      <c r="E196" t="s">
        <v>38</v>
      </c>
      <c r="F196">
        <v>18</v>
      </c>
      <c r="G196" t="s">
        <v>66</v>
      </c>
      <c r="H196">
        <v>1139</v>
      </c>
      <c r="I196">
        <v>1627</v>
      </c>
      <c r="J196">
        <v>8370</v>
      </c>
      <c r="K196">
        <v>11957</v>
      </c>
      <c r="L196">
        <v>148057</v>
      </c>
      <c r="M196">
        <v>103649</v>
      </c>
      <c r="N196">
        <v>91</v>
      </c>
      <c r="O196">
        <v>468576</v>
      </c>
      <c r="P196">
        <v>328032</v>
      </c>
      <c r="Q196">
        <v>288</v>
      </c>
      <c r="R196">
        <v>123.923709</v>
      </c>
      <c r="S196">
        <v>123.9331093</v>
      </c>
      <c r="T196">
        <v>1.361799</v>
      </c>
      <c r="U196">
        <v>392.19811199999998</v>
      </c>
      <c r="V196">
        <v>2</v>
      </c>
      <c r="W196" t="s">
        <v>29</v>
      </c>
      <c r="X196">
        <v>1298</v>
      </c>
      <c r="Y196" t="s">
        <v>56</v>
      </c>
      <c r="Z196">
        <v>11</v>
      </c>
      <c r="AA196">
        <v>14.979789</v>
      </c>
      <c r="AB196">
        <v>17897</v>
      </c>
      <c r="AC196">
        <f>MONTH(Table1[[#This Row],[Qtr-Year]])</f>
        <v>9</v>
      </c>
      <c r="AD196">
        <f>Table1[[#This Row],[Month Num]]/3</f>
        <v>3</v>
      </c>
      <c r="AE196">
        <f>YEAR(Table1[[#This Row],[Qtr-Year]])</f>
        <v>2023</v>
      </c>
      <c r="AF196" t="str">
        <f>Table1[[#This Row],[Year]]&amp;" - Q"&amp;Table1[[#This Row],[Qtr]]</f>
        <v>2023 - Q3</v>
      </c>
      <c r="AG196" s="21">
        <f>Table1[[#This Row],[Qtr-Year]]</f>
        <v>45170</v>
      </c>
      <c r="AH196" t="str">
        <f t="shared" si="3"/>
        <v>3BHK</v>
      </c>
    </row>
    <row r="197" spans="1:34" x14ac:dyDescent="0.3">
      <c r="A197" s="1">
        <v>45717</v>
      </c>
      <c r="B197">
        <v>249559</v>
      </c>
      <c r="C197" t="s">
        <v>68</v>
      </c>
      <c r="D197">
        <v>115</v>
      </c>
      <c r="E197" t="s">
        <v>31</v>
      </c>
      <c r="F197">
        <v>18</v>
      </c>
      <c r="G197" t="s">
        <v>66</v>
      </c>
      <c r="H197">
        <v>809</v>
      </c>
      <c r="I197">
        <v>1156</v>
      </c>
      <c r="J197">
        <v>13750</v>
      </c>
      <c r="K197">
        <v>19643</v>
      </c>
      <c r="L197">
        <v>2312</v>
      </c>
      <c r="M197">
        <v>1618</v>
      </c>
      <c r="N197">
        <v>2</v>
      </c>
      <c r="O197">
        <v>110976</v>
      </c>
      <c r="P197">
        <v>77664</v>
      </c>
      <c r="Q197">
        <v>96</v>
      </c>
      <c r="R197">
        <v>3.1789999999999998</v>
      </c>
      <c r="S197">
        <v>3.1782374</v>
      </c>
      <c r="T197">
        <v>1.5894999999999999</v>
      </c>
      <c r="U197">
        <v>152.59200000000001</v>
      </c>
      <c r="V197">
        <v>2</v>
      </c>
      <c r="W197" t="s">
        <v>29</v>
      </c>
      <c r="X197">
        <v>1298</v>
      </c>
      <c r="Y197" t="s">
        <v>56</v>
      </c>
      <c r="Z197">
        <v>13</v>
      </c>
      <c r="AA197">
        <v>20.663499999999999</v>
      </c>
      <c r="AB197">
        <v>15028</v>
      </c>
      <c r="AC197">
        <f>MONTH(Table1[[#This Row],[Qtr-Year]])</f>
        <v>3</v>
      </c>
      <c r="AD197">
        <f>Table1[[#This Row],[Month Num]]/3</f>
        <v>1</v>
      </c>
      <c r="AE197">
        <f>YEAR(Table1[[#This Row],[Qtr-Year]])</f>
        <v>2025</v>
      </c>
      <c r="AF197" t="str">
        <f>Table1[[#This Row],[Year]]&amp;" - Q"&amp;Table1[[#This Row],[Qtr]]</f>
        <v>2025 - Q1</v>
      </c>
      <c r="AG197" s="21">
        <f>Table1[[#This Row],[Qtr-Year]]</f>
        <v>45717</v>
      </c>
      <c r="AH197" t="str">
        <f t="shared" si="3"/>
        <v>2BHK</v>
      </c>
    </row>
    <row r="198" spans="1:34" x14ac:dyDescent="0.3">
      <c r="A198" s="1">
        <v>45717</v>
      </c>
      <c r="B198">
        <v>249559</v>
      </c>
      <c r="C198" t="s">
        <v>68</v>
      </c>
      <c r="D198">
        <v>116</v>
      </c>
      <c r="E198" t="s">
        <v>38</v>
      </c>
      <c r="F198">
        <v>18</v>
      </c>
      <c r="G198" t="s">
        <v>66</v>
      </c>
      <c r="H198">
        <v>1139</v>
      </c>
      <c r="I198">
        <v>1627</v>
      </c>
      <c r="J198">
        <v>13750</v>
      </c>
      <c r="K198">
        <v>19643</v>
      </c>
      <c r="L198">
        <v>6508</v>
      </c>
      <c r="M198">
        <v>4556</v>
      </c>
      <c r="N198">
        <v>4</v>
      </c>
      <c r="O198">
        <v>468576</v>
      </c>
      <c r="P198">
        <v>328032</v>
      </c>
      <c r="Q198">
        <v>288</v>
      </c>
      <c r="R198">
        <v>8.9484999999999992</v>
      </c>
      <c r="S198">
        <v>8.9493507999999995</v>
      </c>
      <c r="T198">
        <v>2.2371249999999998</v>
      </c>
      <c r="U198">
        <v>644.29200000000003</v>
      </c>
      <c r="V198">
        <v>2</v>
      </c>
      <c r="W198" t="s">
        <v>29</v>
      </c>
      <c r="X198">
        <v>1298</v>
      </c>
      <c r="Y198" t="s">
        <v>56</v>
      </c>
      <c r="Z198">
        <v>10</v>
      </c>
      <c r="AA198">
        <v>22.37125</v>
      </c>
      <c r="AB198">
        <v>16270</v>
      </c>
      <c r="AC198">
        <f>MONTH(Table1[[#This Row],[Qtr-Year]])</f>
        <v>3</v>
      </c>
      <c r="AD198">
        <f>Table1[[#This Row],[Month Num]]/3</f>
        <v>1</v>
      </c>
      <c r="AE198">
        <f>YEAR(Table1[[#This Row],[Qtr-Year]])</f>
        <v>2025</v>
      </c>
      <c r="AF198" t="str">
        <f>Table1[[#This Row],[Year]]&amp;" - Q"&amp;Table1[[#This Row],[Qtr]]</f>
        <v>2025 - Q1</v>
      </c>
      <c r="AG198" s="21">
        <f>Table1[[#This Row],[Qtr-Year]]</f>
        <v>45717</v>
      </c>
      <c r="AH198" t="str">
        <f t="shared" si="3"/>
        <v>3BHK</v>
      </c>
    </row>
    <row r="199" spans="1:34" x14ac:dyDescent="0.3">
      <c r="A199" s="1">
        <v>45261</v>
      </c>
      <c r="B199">
        <v>249559</v>
      </c>
      <c r="C199" t="s">
        <v>68</v>
      </c>
      <c r="D199">
        <v>116</v>
      </c>
      <c r="E199" t="s">
        <v>38</v>
      </c>
      <c r="F199">
        <v>18</v>
      </c>
      <c r="G199" t="s">
        <v>66</v>
      </c>
      <c r="H199">
        <v>1139</v>
      </c>
      <c r="I199">
        <v>1627</v>
      </c>
      <c r="J199">
        <v>11000</v>
      </c>
      <c r="K199">
        <v>15714</v>
      </c>
      <c r="L199">
        <v>144803</v>
      </c>
      <c r="M199">
        <v>101371</v>
      </c>
      <c r="N199">
        <v>89</v>
      </c>
      <c r="O199">
        <v>468576</v>
      </c>
      <c r="P199">
        <v>328032</v>
      </c>
      <c r="Q199">
        <v>288</v>
      </c>
      <c r="R199">
        <v>159.2833</v>
      </c>
      <c r="S199">
        <v>159.2943894</v>
      </c>
      <c r="T199">
        <v>1.7897000000000001</v>
      </c>
      <c r="U199">
        <v>515.43359999999996</v>
      </c>
      <c r="V199">
        <v>2</v>
      </c>
      <c r="W199" t="s">
        <v>29</v>
      </c>
      <c r="X199">
        <v>1298</v>
      </c>
      <c r="Y199" t="s">
        <v>56</v>
      </c>
      <c r="Z199">
        <v>2</v>
      </c>
      <c r="AA199">
        <v>3.5794000000000001</v>
      </c>
      <c r="AB199">
        <v>3254</v>
      </c>
      <c r="AC199">
        <f>MONTH(Table1[[#This Row],[Qtr-Year]])</f>
        <v>12</v>
      </c>
      <c r="AD199">
        <f>Table1[[#This Row],[Month Num]]/3</f>
        <v>4</v>
      </c>
      <c r="AE199">
        <f>YEAR(Table1[[#This Row],[Qtr-Year]])</f>
        <v>2023</v>
      </c>
      <c r="AF199" t="str">
        <f>Table1[[#This Row],[Year]]&amp;" - Q"&amp;Table1[[#This Row],[Qtr]]</f>
        <v>2023 - Q4</v>
      </c>
      <c r="AG199" s="21">
        <f>Table1[[#This Row],[Qtr-Year]]</f>
        <v>45261</v>
      </c>
      <c r="AH199" t="str">
        <f t="shared" si="3"/>
        <v>3BHK</v>
      </c>
    </row>
    <row r="200" spans="1:34" x14ac:dyDescent="0.3">
      <c r="A200" s="1">
        <v>45261</v>
      </c>
      <c r="B200">
        <v>249559</v>
      </c>
      <c r="C200" t="s">
        <v>68</v>
      </c>
      <c r="D200">
        <v>115</v>
      </c>
      <c r="E200" t="s">
        <v>31</v>
      </c>
      <c r="F200">
        <v>18</v>
      </c>
      <c r="G200" t="s">
        <v>66</v>
      </c>
      <c r="H200">
        <v>810</v>
      </c>
      <c r="I200">
        <v>1157</v>
      </c>
      <c r="J200">
        <v>11000</v>
      </c>
      <c r="K200">
        <v>15714</v>
      </c>
      <c r="L200">
        <v>37024</v>
      </c>
      <c r="M200">
        <v>25920</v>
      </c>
      <c r="N200">
        <v>32</v>
      </c>
      <c r="O200">
        <v>111072</v>
      </c>
      <c r="P200">
        <v>77760</v>
      </c>
      <c r="Q200">
        <v>96</v>
      </c>
      <c r="R200">
        <v>40.726399999999998</v>
      </c>
      <c r="S200">
        <v>40.730688000000001</v>
      </c>
      <c r="T200">
        <v>1.2726999999999999</v>
      </c>
      <c r="U200">
        <v>122.17919999999999</v>
      </c>
      <c r="V200">
        <v>2</v>
      </c>
      <c r="W200" t="s">
        <v>29</v>
      </c>
      <c r="X200">
        <v>1298</v>
      </c>
      <c r="Y200" t="s">
        <v>56</v>
      </c>
      <c r="Z200">
        <v>14</v>
      </c>
      <c r="AA200">
        <v>17.817799999999998</v>
      </c>
      <c r="AB200">
        <v>16198</v>
      </c>
      <c r="AC200">
        <f>MONTH(Table1[[#This Row],[Qtr-Year]])</f>
        <v>12</v>
      </c>
      <c r="AD200">
        <f>Table1[[#This Row],[Month Num]]/3</f>
        <v>4</v>
      </c>
      <c r="AE200">
        <f>YEAR(Table1[[#This Row],[Qtr-Year]])</f>
        <v>2023</v>
      </c>
      <c r="AF200" t="str">
        <f>Table1[[#This Row],[Year]]&amp;" - Q"&amp;Table1[[#This Row],[Qtr]]</f>
        <v>2023 - Q4</v>
      </c>
      <c r="AG200" s="21">
        <f>Table1[[#This Row],[Qtr-Year]]</f>
        <v>45261</v>
      </c>
      <c r="AH200" t="str">
        <f t="shared" si="3"/>
        <v>2BHK</v>
      </c>
    </row>
    <row r="201" spans="1:34" x14ac:dyDescent="0.3">
      <c r="A201" s="1">
        <v>45078</v>
      </c>
      <c r="B201">
        <v>249559</v>
      </c>
      <c r="C201" t="s">
        <v>68</v>
      </c>
      <c r="D201">
        <v>116</v>
      </c>
      <c r="E201" t="s">
        <v>38</v>
      </c>
      <c r="F201">
        <v>18</v>
      </c>
      <c r="G201" t="s">
        <v>66</v>
      </c>
      <c r="H201">
        <v>1135</v>
      </c>
      <c r="I201">
        <v>1621</v>
      </c>
      <c r="J201">
        <v>8600</v>
      </c>
      <c r="K201">
        <v>12286</v>
      </c>
      <c r="L201">
        <v>165342</v>
      </c>
      <c r="M201">
        <v>115770</v>
      </c>
      <c r="N201">
        <v>102</v>
      </c>
      <c r="O201">
        <v>466848</v>
      </c>
      <c r="P201">
        <v>326880</v>
      </c>
      <c r="Q201">
        <v>288</v>
      </c>
      <c r="R201">
        <v>142.19412</v>
      </c>
      <c r="S201">
        <v>142.23502199999999</v>
      </c>
      <c r="T201">
        <v>1.3940600000000001</v>
      </c>
      <c r="U201">
        <v>401.48928000000001</v>
      </c>
      <c r="V201">
        <v>2</v>
      </c>
      <c r="W201" t="s">
        <v>29</v>
      </c>
      <c r="X201">
        <v>1298</v>
      </c>
      <c r="Y201" t="s">
        <v>56</v>
      </c>
      <c r="Z201">
        <v>106</v>
      </c>
      <c r="AA201">
        <v>147.77036000000001</v>
      </c>
      <c r="AB201">
        <v>171826</v>
      </c>
      <c r="AC201">
        <f>MONTH(Table1[[#This Row],[Qtr-Year]])</f>
        <v>6</v>
      </c>
      <c r="AD201">
        <f>Table1[[#This Row],[Month Num]]/3</f>
        <v>2</v>
      </c>
      <c r="AE201">
        <f>YEAR(Table1[[#This Row],[Qtr-Year]])</f>
        <v>2023</v>
      </c>
      <c r="AF201" t="str">
        <f>Table1[[#This Row],[Year]]&amp;" - Q"&amp;Table1[[#This Row],[Qtr]]</f>
        <v>2023 - Q2</v>
      </c>
      <c r="AG201" s="21">
        <f>Table1[[#This Row],[Qtr-Year]]</f>
        <v>45078</v>
      </c>
      <c r="AH201" t="str">
        <f t="shared" si="3"/>
        <v>3BHK</v>
      </c>
    </row>
    <row r="202" spans="1:34" x14ac:dyDescent="0.3">
      <c r="A202" s="1">
        <v>45078</v>
      </c>
      <c r="B202">
        <v>249559</v>
      </c>
      <c r="C202" t="s">
        <v>68</v>
      </c>
      <c r="D202">
        <v>115</v>
      </c>
      <c r="E202" t="s">
        <v>31</v>
      </c>
      <c r="F202">
        <v>18</v>
      </c>
      <c r="G202" t="s">
        <v>66</v>
      </c>
      <c r="H202">
        <v>809</v>
      </c>
      <c r="I202">
        <v>1156.5</v>
      </c>
      <c r="J202">
        <v>8600</v>
      </c>
      <c r="K202">
        <v>12286</v>
      </c>
      <c r="L202">
        <v>71703</v>
      </c>
      <c r="M202">
        <v>50158</v>
      </c>
      <c r="N202">
        <v>62</v>
      </c>
      <c r="O202">
        <v>111024</v>
      </c>
      <c r="P202">
        <v>77664</v>
      </c>
      <c r="Q202">
        <v>96</v>
      </c>
      <c r="R202">
        <v>61.664580000000001</v>
      </c>
      <c r="S202">
        <v>61.624118799999998</v>
      </c>
      <c r="T202">
        <v>0.99458999999999997</v>
      </c>
      <c r="U202">
        <v>95.480639999999994</v>
      </c>
      <c r="V202">
        <v>2</v>
      </c>
      <c r="W202" t="s">
        <v>29</v>
      </c>
      <c r="X202">
        <v>1298</v>
      </c>
      <c r="Y202" t="s">
        <v>56</v>
      </c>
      <c r="Z202">
        <v>4</v>
      </c>
      <c r="AA202">
        <v>3.9783599999999999</v>
      </c>
      <c r="AB202">
        <v>4626</v>
      </c>
      <c r="AC202">
        <f>MONTH(Table1[[#This Row],[Qtr-Year]])</f>
        <v>6</v>
      </c>
      <c r="AD202">
        <f>Table1[[#This Row],[Month Num]]/3</f>
        <v>2</v>
      </c>
      <c r="AE202">
        <f>YEAR(Table1[[#This Row],[Qtr-Year]])</f>
        <v>2023</v>
      </c>
      <c r="AF202" t="str">
        <f>Table1[[#This Row],[Year]]&amp;" - Q"&amp;Table1[[#This Row],[Qtr]]</f>
        <v>2023 - Q2</v>
      </c>
      <c r="AG202" s="21">
        <f>Table1[[#This Row],[Qtr-Year]]</f>
        <v>45078</v>
      </c>
      <c r="AH202" t="str">
        <f t="shared" si="3"/>
        <v>2BHK</v>
      </c>
    </row>
    <row r="203" spans="1:34" x14ac:dyDescent="0.3">
      <c r="A203" s="1">
        <v>44986</v>
      </c>
      <c r="B203">
        <v>249560</v>
      </c>
      <c r="C203" t="s">
        <v>69</v>
      </c>
      <c r="D203">
        <v>115</v>
      </c>
      <c r="E203" t="s">
        <v>31</v>
      </c>
      <c r="F203">
        <v>18</v>
      </c>
      <c r="G203" t="s">
        <v>66</v>
      </c>
      <c r="H203">
        <v>809</v>
      </c>
      <c r="I203">
        <v>1157</v>
      </c>
      <c r="J203">
        <v>8600</v>
      </c>
      <c r="K203">
        <v>12286</v>
      </c>
      <c r="L203">
        <v>59007</v>
      </c>
      <c r="M203">
        <v>41259</v>
      </c>
      <c r="N203">
        <v>51</v>
      </c>
      <c r="O203">
        <v>87932</v>
      </c>
      <c r="P203">
        <v>61484</v>
      </c>
      <c r="Q203">
        <v>76</v>
      </c>
      <c r="R203">
        <v>50.746020000000001</v>
      </c>
      <c r="S203">
        <v>50.690807399999997</v>
      </c>
      <c r="T203">
        <v>0.99502000000000002</v>
      </c>
      <c r="U203">
        <v>75.621520000000004</v>
      </c>
      <c r="V203">
        <v>2</v>
      </c>
      <c r="W203" t="s">
        <v>29</v>
      </c>
      <c r="X203">
        <v>1298</v>
      </c>
      <c r="Y203" t="s">
        <v>56</v>
      </c>
      <c r="Z203">
        <v>25</v>
      </c>
      <c r="AA203">
        <v>24.875499999999999</v>
      </c>
      <c r="AB203">
        <v>28925</v>
      </c>
      <c r="AC203">
        <f>MONTH(Table1[[#This Row],[Qtr-Year]])</f>
        <v>3</v>
      </c>
      <c r="AD203">
        <f>Table1[[#This Row],[Month Num]]/3</f>
        <v>1</v>
      </c>
      <c r="AE203">
        <f>YEAR(Table1[[#This Row],[Qtr-Year]])</f>
        <v>2023</v>
      </c>
      <c r="AF203" t="str">
        <f>Table1[[#This Row],[Year]]&amp;" - Q"&amp;Table1[[#This Row],[Qtr]]</f>
        <v>2023 - Q1</v>
      </c>
      <c r="AG203" s="21">
        <f>Table1[[#This Row],[Qtr-Year]]</f>
        <v>44986</v>
      </c>
      <c r="AH203" t="str">
        <f t="shared" si="3"/>
        <v>2BHK</v>
      </c>
    </row>
    <row r="204" spans="1:34" x14ac:dyDescent="0.3">
      <c r="A204" s="1">
        <v>45809</v>
      </c>
      <c r="B204">
        <v>249560</v>
      </c>
      <c r="C204" t="s">
        <v>69</v>
      </c>
      <c r="D204">
        <v>116</v>
      </c>
      <c r="E204" t="s">
        <v>38</v>
      </c>
      <c r="F204">
        <v>18</v>
      </c>
      <c r="G204" t="s">
        <v>66</v>
      </c>
      <c r="H204">
        <v>1139</v>
      </c>
      <c r="I204">
        <v>1627</v>
      </c>
      <c r="J204">
        <v>14750</v>
      </c>
      <c r="K204">
        <v>21071</v>
      </c>
      <c r="L204">
        <v>118771</v>
      </c>
      <c r="M204">
        <v>83147</v>
      </c>
      <c r="N204">
        <v>73</v>
      </c>
      <c r="O204">
        <v>833024</v>
      </c>
      <c r="P204">
        <v>583168</v>
      </c>
      <c r="Q204">
        <v>512</v>
      </c>
      <c r="R204">
        <v>175.18722500000001</v>
      </c>
      <c r="S204">
        <v>175.1990437</v>
      </c>
      <c r="T204">
        <v>2.3998249999999999</v>
      </c>
      <c r="U204">
        <v>1228.7103999999999</v>
      </c>
      <c r="V204">
        <v>2</v>
      </c>
      <c r="W204" t="s">
        <v>29</v>
      </c>
      <c r="X204">
        <v>1298</v>
      </c>
      <c r="Y204" t="s">
        <v>56</v>
      </c>
      <c r="Z204">
        <v>22</v>
      </c>
      <c r="AA204">
        <v>52.796149999999997</v>
      </c>
      <c r="AB204">
        <v>35794</v>
      </c>
      <c r="AC204">
        <f>MONTH(Table1[[#This Row],[Qtr-Year]])</f>
        <v>6</v>
      </c>
      <c r="AD204">
        <f>Table1[[#This Row],[Month Num]]/3</f>
        <v>2</v>
      </c>
      <c r="AE204">
        <f>YEAR(Table1[[#This Row],[Qtr-Year]])</f>
        <v>2025</v>
      </c>
      <c r="AF204" t="str">
        <f>Table1[[#This Row],[Year]]&amp;" - Q"&amp;Table1[[#This Row],[Qtr]]</f>
        <v>2025 - Q2</v>
      </c>
      <c r="AG204" s="21">
        <f>Table1[[#This Row],[Qtr-Year]]</f>
        <v>45809</v>
      </c>
      <c r="AH204" t="str">
        <f t="shared" si="3"/>
        <v>3BHK</v>
      </c>
    </row>
    <row r="205" spans="1:34" x14ac:dyDescent="0.3">
      <c r="A205" s="1">
        <v>45444</v>
      </c>
      <c r="B205">
        <v>249560</v>
      </c>
      <c r="C205" t="s">
        <v>69</v>
      </c>
      <c r="D205">
        <v>115</v>
      </c>
      <c r="E205" t="s">
        <v>31</v>
      </c>
      <c r="F205">
        <v>18</v>
      </c>
      <c r="G205" t="s">
        <v>66</v>
      </c>
      <c r="H205">
        <v>810</v>
      </c>
      <c r="I205">
        <v>1157</v>
      </c>
      <c r="J205">
        <v>13250</v>
      </c>
      <c r="K205">
        <v>18929</v>
      </c>
      <c r="L205">
        <v>41652</v>
      </c>
      <c r="M205">
        <v>29160</v>
      </c>
      <c r="N205">
        <v>36</v>
      </c>
      <c r="O205">
        <v>87932</v>
      </c>
      <c r="P205">
        <v>61560</v>
      </c>
      <c r="Q205">
        <v>76</v>
      </c>
      <c r="R205">
        <v>55.188899999999997</v>
      </c>
      <c r="S205">
        <v>55.196964000000001</v>
      </c>
      <c r="T205">
        <v>1.5330250000000001</v>
      </c>
      <c r="U205">
        <v>116.5099</v>
      </c>
      <c r="V205">
        <v>2</v>
      </c>
      <c r="W205" t="s">
        <v>29</v>
      </c>
      <c r="X205">
        <v>1298</v>
      </c>
      <c r="Y205" t="s">
        <v>56</v>
      </c>
      <c r="Z205">
        <v>3</v>
      </c>
      <c r="AA205">
        <v>4.599075</v>
      </c>
      <c r="AB205">
        <v>3471</v>
      </c>
      <c r="AC205">
        <f>MONTH(Table1[[#This Row],[Qtr-Year]])</f>
        <v>6</v>
      </c>
      <c r="AD205">
        <f>Table1[[#This Row],[Month Num]]/3</f>
        <v>2</v>
      </c>
      <c r="AE205">
        <f>YEAR(Table1[[#This Row],[Qtr-Year]])</f>
        <v>2024</v>
      </c>
      <c r="AF205" t="str">
        <f>Table1[[#This Row],[Year]]&amp;" - Q"&amp;Table1[[#This Row],[Qtr]]</f>
        <v>2024 - Q2</v>
      </c>
      <c r="AG205" s="21">
        <f>Table1[[#This Row],[Qtr-Year]]</f>
        <v>45444</v>
      </c>
      <c r="AH205" t="str">
        <f t="shared" si="3"/>
        <v>2BHK</v>
      </c>
    </row>
    <row r="206" spans="1:34" x14ac:dyDescent="0.3">
      <c r="A206" s="1">
        <v>45444</v>
      </c>
      <c r="B206">
        <v>249560</v>
      </c>
      <c r="C206" t="s">
        <v>69</v>
      </c>
      <c r="D206">
        <v>116</v>
      </c>
      <c r="E206" t="s">
        <v>38</v>
      </c>
      <c r="F206">
        <v>18</v>
      </c>
      <c r="G206" t="s">
        <v>66</v>
      </c>
      <c r="H206">
        <v>1139</v>
      </c>
      <c r="I206">
        <v>1627</v>
      </c>
      <c r="J206">
        <v>13250</v>
      </c>
      <c r="K206">
        <v>18929</v>
      </c>
      <c r="L206">
        <v>193613</v>
      </c>
      <c r="M206">
        <v>135541</v>
      </c>
      <c r="N206">
        <v>119</v>
      </c>
      <c r="O206">
        <v>833024</v>
      </c>
      <c r="P206">
        <v>583168</v>
      </c>
      <c r="Q206">
        <v>512</v>
      </c>
      <c r="R206">
        <v>256.53722499999998</v>
      </c>
      <c r="S206">
        <v>256.56555889999998</v>
      </c>
      <c r="T206">
        <v>2.1557750000000002</v>
      </c>
      <c r="U206">
        <v>1103.7568000000001</v>
      </c>
      <c r="V206">
        <v>2</v>
      </c>
      <c r="W206" t="s">
        <v>29</v>
      </c>
      <c r="X206">
        <v>1298</v>
      </c>
      <c r="Y206" t="s">
        <v>56</v>
      </c>
      <c r="Z206">
        <v>63</v>
      </c>
      <c r="AA206">
        <v>135.81382500000001</v>
      </c>
      <c r="AB206">
        <v>102501</v>
      </c>
      <c r="AC206">
        <f>MONTH(Table1[[#This Row],[Qtr-Year]])</f>
        <v>6</v>
      </c>
      <c r="AD206">
        <f>Table1[[#This Row],[Month Num]]/3</f>
        <v>2</v>
      </c>
      <c r="AE206">
        <f>YEAR(Table1[[#This Row],[Qtr-Year]])</f>
        <v>2024</v>
      </c>
      <c r="AF206" t="str">
        <f>Table1[[#This Row],[Year]]&amp;" - Q"&amp;Table1[[#This Row],[Qtr]]</f>
        <v>2024 - Q2</v>
      </c>
      <c r="AG206" s="21">
        <f>Table1[[#This Row],[Qtr-Year]]</f>
        <v>45444</v>
      </c>
      <c r="AH206" t="str">
        <f t="shared" si="3"/>
        <v>3BHK</v>
      </c>
    </row>
    <row r="207" spans="1:34" x14ac:dyDescent="0.3">
      <c r="A207" s="1">
        <v>45627</v>
      </c>
      <c r="B207">
        <v>249560</v>
      </c>
      <c r="C207" t="s">
        <v>69</v>
      </c>
      <c r="D207">
        <v>115</v>
      </c>
      <c r="E207" t="s">
        <v>31</v>
      </c>
      <c r="F207">
        <v>18</v>
      </c>
      <c r="G207" t="s">
        <v>66</v>
      </c>
      <c r="H207">
        <v>809</v>
      </c>
      <c r="I207">
        <v>1156</v>
      </c>
      <c r="J207">
        <v>14250</v>
      </c>
      <c r="K207">
        <v>20357</v>
      </c>
      <c r="L207">
        <v>21964</v>
      </c>
      <c r="M207">
        <v>15371</v>
      </c>
      <c r="N207">
        <v>19</v>
      </c>
      <c r="O207">
        <v>87856</v>
      </c>
      <c r="P207">
        <v>61484</v>
      </c>
      <c r="Q207">
        <v>76</v>
      </c>
      <c r="R207">
        <v>31.2987</v>
      </c>
      <c r="S207">
        <v>31.290744700000001</v>
      </c>
      <c r="T207">
        <v>1.6473</v>
      </c>
      <c r="U207">
        <v>125.1948</v>
      </c>
      <c r="V207">
        <v>2</v>
      </c>
      <c r="W207" t="s">
        <v>29</v>
      </c>
      <c r="X207">
        <v>1298</v>
      </c>
      <c r="Y207" t="s">
        <v>56</v>
      </c>
      <c r="Z207">
        <v>8</v>
      </c>
      <c r="AA207">
        <v>13.1784</v>
      </c>
      <c r="AB207">
        <v>9248</v>
      </c>
      <c r="AC207">
        <f>MONTH(Table1[[#This Row],[Qtr-Year]])</f>
        <v>12</v>
      </c>
      <c r="AD207">
        <f>Table1[[#This Row],[Month Num]]/3</f>
        <v>4</v>
      </c>
      <c r="AE207">
        <f>YEAR(Table1[[#This Row],[Qtr-Year]])</f>
        <v>2024</v>
      </c>
      <c r="AF207" t="str">
        <f>Table1[[#This Row],[Year]]&amp;" - Q"&amp;Table1[[#This Row],[Qtr]]</f>
        <v>2024 - Q4</v>
      </c>
      <c r="AG207" s="21">
        <f>Table1[[#This Row],[Qtr-Year]]</f>
        <v>45627</v>
      </c>
      <c r="AH207" t="str">
        <f t="shared" si="3"/>
        <v>2BHK</v>
      </c>
    </row>
    <row r="208" spans="1:34" x14ac:dyDescent="0.3">
      <c r="A208" s="1">
        <v>45627</v>
      </c>
      <c r="B208">
        <v>249560</v>
      </c>
      <c r="C208" t="s">
        <v>69</v>
      </c>
      <c r="D208">
        <v>116</v>
      </c>
      <c r="E208" t="s">
        <v>38</v>
      </c>
      <c r="F208">
        <v>18</v>
      </c>
      <c r="G208" t="s">
        <v>66</v>
      </c>
      <c r="H208">
        <v>1139</v>
      </c>
      <c r="I208">
        <v>1627</v>
      </c>
      <c r="J208">
        <v>14250</v>
      </c>
      <c r="K208">
        <v>20357</v>
      </c>
      <c r="L208">
        <v>161073</v>
      </c>
      <c r="M208">
        <v>112761</v>
      </c>
      <c r="N208">
        <v>99</v>
      </c>
      <c r="O208">
        <v>833024</v>
      </c>
      <c r="P208">
        <v>583168</v>
      </c>
      <c r="Q208">
        <v>512</v>
      </c>
      <c r="R208">
        <v>229.52902499999999</v>
      </c>
      <c r="S208">
        <v>229.5475677</v>
      </c>
      <c r="T208">
        <v>2.3184749999999998</v>
      </c>
      <c r="U208">
        <v>1187.0591999999999</v>
      </c>
      <c r="V208">
        <v>2</v>
      </c>
      <c r="W208" t="s">
        <v>29</v>
      </c>
      <c r="X208">
        <v>1298</v>
      </c>
      <c r="Y208" t="s">
        <v>56</v>
      </c>
      <c r="Z208">
        <v>10</v>
      </c>
      <c r="AA208">
        <v>23.184750000000001</v>
      </c>
      <c r="AB208">
        <v>16270</v>
      </c>
      <c r="AC208">
        <f>MONTH(Table1[[#This Row],[Qtr-Year]])</f>
        <v>12</v>
      </c>
      <c r="AD208">
        <f>Table1[[#This Row],[Month Num]]/3</f>
        <v>4</v>
      </c>
      <c r="AE208">
        <f>YEAR(Table1[[#This Row],[Qtr-Year]])</f>
        <v>2024</v>
      </c>
      <c r="AF208" t="str">
        <f>Table1[[#This Row],[Year]]&amp;" - Q"&amp;Table1[[#This Row],[Qtr]]</f>
        <v>2024 - Q4</v>
      </c>
      <c r="AG208" s="21">
        <f>Table1[[#This Row],[Qtr-Year]]</f>
        <v>45627</v>
      </c>
      <c r="AH208" t="str">
        <f t="shared" si="3"/>
        <v>3BHK</v>
      </c>
    </row>
    <row r="209" spans="1:34" x14ac:dyDescent="0.3">
      <c r="A209" s="1">
        <v>45352</v>
      </c>
      <c r="B209">
        <v>249560</v>
      </c>
      <c r="C209" t="s">
        <v>69</v>
      </c>
      <c r="D209">
        <v>116</v>
      </c>
      <c r="E209" t="s">
        <v>38</v>
      </c>
      <c r="F209">
        <v>18</v>
      </c>
      <c r="G209" t="s">
        <v>66</v>
      </c>
      <c r="H209">
        <v>1139</v>
      </c>
      <c r="I209">
        <v>1627</v>
      </c>
      <c r="J209">
        <v>12000</v>
      </c>
      <c r="K209">
        <v>17143</v>
      </c>
      <c r="L209">
        <v>296114</v>
      </c>
      <c r="M209">
        <v>207298</v>
      </c>
      <c r="N209">
        <v>182</v>
      </c>
      <c r="O209">
        <v>833024</v>
      </c>
      <c r="P209">
        <v>583168</v>
      </c>
      <c r="Q209">
        <v>512</v>
      </c>
      <c r="R209">
        <v>355.33679999999998</v>
      </c>
      <c r="S209">
        <v>355.3709614</v>
      </c>
      <c r="T209">
        <v>1.9523999999999999</v>
      </c>
      <c r="U209">
        <v>999.62879999999996</v>
      </c>
      <c r="V209">
        <v>2</v>
      </c>
      <c r="W209" t="s">
        <v>29</v>
      </c>
      <c r="X209">
        <v>1298</v>
      </c>
      <c r="Y209" t="s">
        <v>56</v>
      </c>
      <c r="Z209">
        <v>30</v>
      </c>
      <c r="AA209">
        <v>58.572000000000003</v>
      </c>
      <c r="AB209">
        <v>48810</v>
      </c>
      <c r="AC209">
        <f>MONTH(Table1[[#This Row],[Qtr-Year]])</f>
        <v>3</v>
      </c>
      <c r="AD209">
        <f>Table1[[#This Row],[Month Num]]/3</f>
        <v>1</v>
      </c>
      <c r="AE209">
        <f>YEAR(Table1[[#This Row],[Qtr-Year]])</f>
        <v>2024</v>
      </c>
      <c r="AF209" t="str">
        <f>Table1[[#This Row],[Year]]&amp;" - Q"&amp;Table1[[#This Row],[Qtr]]</f>
        <v>2024 - Q1</v>
      </c>
      <c r="AG209" s="21">
        <f>Table1[[#This Row],[Qtr-Year]]</f>
        <v>45352</v>
      </c>
      <c r="AH209" t="str">
        <f t="shared" si="3"/>
        <v>3BHK</v>
      </c>
    </row>
    <row r="210" spans="1:34" x14ac:dyDescent="0.3">
      <c r="A210" s="1">
        <v>45352</v>
      </c>
      <c r="B210">
        <v>249560</v>
      </c>
      <c r="C210" t="s">
        <v>69</v>
      </c>
      <c r="D210">
        <v>115</v>
      </c>
      <c r="E210" t="s">
        <v>31</v>
      </c>
      <c r="F210">
        <v>18</v>
      </c>
      <c r="G210" t="s">
        <v>66</v>
      </c>
      <c r="H210">
        <v>810</v>
      </c>
      <c r="I210">
        <v>1157</v>
      </c>
      <c r="J210">
        <v>12000</v>
      </c>
      <c r="K210">
        <v>17143</v>
      </c>
      <c r="L210">
        <v>45123</v>
      </c>
      <c r="M210">
        <v>31590</v>
      </c>
      <c r="N210">
        <v>39</v>
      </c>
      <c r="O210">
        <v>87932</v>
      </c>
      <c r="P210">
        <v>61560</v>
      </c>
      <c r="Q210">
        <v>76</v>
      </c>
      <c r="R210">
        <v>54.147599999999997</v>
      </c>
      <c r="S210">
        <v>54.154736999999997</v>
      </c>
      <c r="T210">
        <v>1.3884000000000001</v>
      </c>
      <c r="U210">
        <v>105.5184</v>
      </c>
      <c r="V210">
        <v>2</v>
      </c>
      <c r="W210" t="s">
        <v>29</v>
      </c>
      <c r="X210">
        <v>1298</v>
      </c>
      <c r="Y210" t="s">
        <v>56</v>
      </c>
      <c r="Z210">
        <v>3</v>
      </c>
      <c r="AA210">
        <v>4.1651999999999996</v>
      </c>
      <c r="AB210">
        <v>3471</v>
      </c>
      <c r="AC210">
        <f>MONTH(Table1[[#This Row],[Qtr-Year]])</f>
        <v>3</v>
      </c>
      <c r="AD210">
        <f>Table1[[#This Row],[Month Num]]/3</f>
        <v>1</v>
      </c>
      <c r="AE210">
        <f>YEAR(Table1[[#This Row],[Qtr-Year]])</f>
        <v>2024</v>
      </c>
      <c r="AF210" t="str">
        <f>Table1[[#This Row],[Year]]&amp;" - Q"&amp;Table1[[#This Row],[Qtr]]</f>
        <v>2024 - Q1</v>
      </c>
      <c r="AG210" s="21">
        <f>Table1[[#This Row],[Qtr-Year]]</f>
        <v>45352</v>
      </c>
      <c r="AH210" t="str">
        <f t="shared" si="3"/>
        <v>2BHK</v>
      </c>
    </row>
    <row r="211" spans="1:34" x14ac:dyDescent="0.3">
      <c r="A211" s="1">
        <v>45536</v>
      </c>
      <c r="B211">
        <v>249560</v>
      </c>
      <c r="C211" t="s">
        <v>69</v>
      </c>
      <c r="D211">
        <v>116</v>
      </c>
      <c r="E211" t="s">
        <v>38</v>
      </c>
      <c r="F211">
        <v>18</v>
      </c>
      <c r="G211" t="s">
        <v>66</v>
      </c>
      <c r="H211">
        <v>1139</v>
      </c>
      <c r="I211">
        <v>1627</v>
      </c>
      <c r="J211">
        <v>14250</v>
      </c>
      <c r="K211">
        <v>20357</v>
      </c>
      <c r="L211">
        <v>177343</v>
      </c>
      <c r="M211">
        <v>124151</v>
      </c>
      <c r="N211">
        <v>109</v>
      </c>
      <c r="O211">
        <v>833024</v>
      </c>
      <c r="P211">
        <v>583168</v>
      </c>
      <c r="Q211">
        <v>512</v>
      </c>
      <c r="R211">
        <v>252.713775</v>
      </c>
      <c r="S211">
        <v>252.7341907</v>
      </c>
      <c r="T211">
        <v>2.3184749999999998</v>
      </c>
      <c r="U211">
        <v>1187.0591999999999</v>
      </c>
      <c r="V211">
        <v>2</v>
      </c>
      <c r="W211" t="s">
        <v>29</v>
      </c>
      <c r="X211">
        <v>1298</v>
      </c>
      <c r="Y211" t="s">
        <v>56</v>
      </c>
      <c r="Z211">
        <v>10</v>
      </c>
      <c r="AA211">
        <v>23.184750000000001</v>
      </c>
      <c r="AB211">
        <v>16270</v>
      </c>
      <c r="AC211">
        <f>MONTH(Table1[[#This Row],[Qtr-Year]])</f>
        <v>9</v>
      </c>
      <c r="AD211">
        <f>Table1[[#This Row],[Month Num]]/3</f>
        <v>3</v>
      </c>
      <c r="AE211">
        <f>YEAR(Table1[[#This Row],[Qtr-Year]])</f>
        <v>2024</v>
      </c>
      <c r="AF211" t="str">
        <f>Table1[[#This Row],[Year]]&amp;" - Q"&amp;Table1[[#This Row],[Qtr]]</f>
        <v>2024 - Q3</v>
      </c>
      <c r="AG211" s="21">
        <f>Table1[[#This Row],[Qtr-Year]]</f>
        <v>45536</v>
      </c>
      <c r="AH211" t="str">
        <f t="shared" si="3"/>
        <v>3BHK</v>
      </c>
    </row>
    <row r="212" spans="1:34" x14ac:dyDescent="0.3">
      <c r="A212" s="1">
        <v>45536</v>
      </c>
      <c r="B212">
        <v>249560</v>
      </c>
      <c r="C212" t="s">
        <v>69</v>
      </c>
      <c r="D212">
        <v>115</v>
      </c>
      <c r="E212" t="s">
        <v>31</v>
      </c>
      <c r="F212">
        <v>18</v>
      </c>
      <c r="G212" t="s">
        <v>66</v>
      </c>
      <c r="H212">
        <v>809</v>
      </c>
      <c r="I212">
        <v>1156</v>
      </c>
      <c r="J212">
        <v>14250</v>
      </c>
      <c r="K212">
        <v>20357</v>
      </c>
      <c r="L212">
        <v>31212</v>
      </c>
      <c r="M212">
        <v>21843</v>
      </c>
      <c r="N212">
        <v>27</v>
      </c>
      <c r="O212">
        <v>87856</v>
      </c>
      <c r="P212">
        <v>61484</v>
      </c>
      <c r="Q212">
        <v>76</v>
      </c>
      <c r="R212">
        <v>44.4771</v>
      </c>
      <c r="S212">
        <v>44.465795100000001</v>
      </c>
      <c r="T212">
        <v>1.6473</v>
      </c>
      <c r="U212">
        <v>125.1948</v>
      </c>
      <c r="V212">
        <v>2</v>
      </c>
      <c r="W212" t="s">
        <v>29</v>
      </c>
      <c r="X212">
        <v>1298</v>
      </c>
      <c r="Y212" t="s">
        <v>56</v>
      </c>
      <c r="Z212">
        <v>9</v>
      </c>
      <c r="AA212">
        <v>14.825699999999999</v>
      </c>
      <c r="AB212">
        <v>10404</v>
      </c>
      <c r="AC212">
        <f>MONTH(Table1[[#This Row],[Qtr-Year]])</f>
        <v>9</v>
      </c>
      <c r="AD212">
        <f>Table1[[#This Row],[Month Num]]/3</f>
        <v>3</v>
      </c>
      <c r="AE212">
        <f>YEAR(Table1[[#This Row],[Qtr-Year]])</f>
        <v>2024</v>
      </c>
      <c r="AF212" t="str">
        <f>Table1[[#This Row],[Year]]&amp;" - Q"&amp;Table1[[#This Row],[Qtr]]</f>
        <v>2024 - Q3</v>
      </c>
      <c r="AG212" s="21">
        <f>Table1[[#This Row],[Qtr-Year]]</f>
        <v>45536</v>
      </c>
      <c r="AH212" t="str">
        <f t="shared" si="3"/>
        <v>2BHK</v>
      </c>
    </row>
    <row r="213" spans="1:34" x14ac:dyDescent="0.3">
      <c r="A213" s="1">
        <v>45809</v>
      </c>
      <c r="B213">
        <v>249560</v>
      </c>
      <c r="C213" t="s">
        <v>69</v>
      </c>
      <c r="D213">
        <v>115</v>
      </c>
      <c r="E213" t="s">
        <v>31</v>
      </c>
      <c r="F213">
        <v>18</v>
      </c>
      <c r="G213" t="s">
        <v>66</v>
      </c>
      <c r="H213">
        <v>809</v>
      </c>
      <c r="I213">
        <v>1156</v>
      </c>
      <c r="J213">
        <v>14750</v>
      </c>
      <c r="K213">
        <v>21071</v>
      </c>
      <c r="L213">
        <v>15028</v>
      </c>
      <c r="M213">
        <v>10517</v>
      </c>
      <c r="N213">
        <v>13</v>
      </c>
      <c r="O213">
        <v>87856</v>
      </c>
      <c r="P213">
        <v>61484</v>
      </c>
      <c r="Q213">
        <v>76</v>
      </c>
      <c r="R213">
        <v>22.1663</v>
      </c>
      <c r="S213">
        <v>22.160370700000001</v>
      </c>
      <c r="T213">
        <v>1.7051000000000001</v>
      </c>
      <c r="U213">
        <v>129.58760000000001</v>
      </c>
      <c r="V213">
        <v>2</v>
      </c>
      <c r="W213" t="s">
        <v>29</v>
      </c>
      <c r="X213">
        <v>1298</v>
      </c>
      <c r="Y213" t="s">
        <v>56</v>
      </c>
      <c r="Z213">
        <v>5</v>
      </c>
      <c r="AA213">
        <v>8.5254999999999992</v>
      </c>
      <c r="AB213">
        <v>5780</v>
      </c>
      <c r="AC213">
        <f>MONTH(Table1[[#This Row],[Qtr-Year]])</f>
        <v>6</v>
      </c>
      <c r="AD213">
        <f>Table1[[#This Row],[Month Num]]/3</f>
        <v>2</v>
      </c>
      <c r="AE213">
        <f>YEAR(Table1[[#This Row],[Qtr-Year]])</f>
        <v>2025</v>
      </c>
      <c r="AF213" t="str">
        <f>Table1[[#This Row],[Year]]&amp;" - Q"&amp;Table1[[#This Row],[Qtr]]</f>
        <v>2025 - Q2</v>
      </c>
      <c r="AG213" s="21">
        <f>Table1[[#This Row],[Qtr-Year]]</f>
        <v>45809</v>
      </c>
      <c r="AH213" t="str">
        <f t="shared" si="3"/>
        <v>2BHK</v>
      </c>
    </row>
    <row r="214" spans="1:34" x14ac:dyDescent="0.3">
      <c r="A214" s="1">
        <v>44986</v>
      </c>
      <c r="B214">
        <v>249560</v>
      </c>
      <c r="C214" t="s">
        <v>69</v>
      </c>
      <c r="D214">
        <v>116</v>
      </c>
      <c r="E214" t="s">
        <v>38</v>
      </c>
      <c r="F214">
        <v>18</v>
      </c>
      <c r="G214" t="s">
        <v>66</v>
      </c>
      <c r="H214">
        <v>1135</v>
      </c>
      <c r="I214">
        <v>1621</v>
      </c>
      <c r="J214">
        <v>8600</v>
      </c>
      <c r="K214">
        <v>12286</v>
      </c>
      <c r="L214">
        <v>684062</v>
      </c>
      <c r="M214">
        <v>478970</v>
      </c>
      <c r="N214">
        <v>422</v>
      </c>
      <c r="O214">
        <v>829952</v>
      </c>
      <c r="P214">
        <v>581120</v>
      </c>
      <c r="Q214">
        <v>512</v>
      </c>
      <c r="R214">
        <v>588.29331999999999</v>
      </c>
      <c r="S214">
        <v>588.46254199999998</v>
      </c>
      <c r="T214">
        <v>1.3940600000000001</v>
      </c>
      <c r="U214">
        <v>713.75872000000004</v>
      </c>
      <c r="V214">
        <v>2</v>
      </c>
      <c r="W214" t="s">
        <v>29</v>
      </c>
      <c r="X214">
        <v>1298</v>
      </c>
      <c r="Y214" t="s">
        <v>56</v>
      </c>
      <c r="Z214">
        <v>90</v>
      </c>
      <c r="AA214">
        <v>125.4654</v>
      </c>
      <c r="AB214">
        <v>145890</v>
      </c>
      <c r="AC214">
        <f>MONTH(Table1[[#This Row],[Qtr-Year]])</f>
        <v>3</v>
      </c>
      <c r="AD214">
        <f>Table1[[#This Row],[Month Num]]/3</f>
        <v>1</v>
      </c>
      <c r="AE214">
        <f>YEAR(Table1[[#This Row],[Qtr-Year]])</f>
        <v>2023</v>
      </c>
      <c r="AF214" t="str">
        <f>Table1[[#This Row],[Year]]&amp;" - Q"&amp;Table1[[#This Row],[Qtr]]</f>
        <v>2023 - Q1</v>
      </c>
      <c r="AG214" s="21">
        <f>Table1[[#This Row],[Qtr-Year]]</f>
        <v>44986</v>
      </c>
      <c r="AH214" t="str">
        <f t="shared" si="3"/>
        <v>3BHK</v>
      </c>
    </row>
    <row r="215" spans="1:34" x14ac:dyDescent="0.3">
      <c r="A215" s="1">
        <v>45261</v>
      </c>
      <c r="B215">
        <v>249560</v>
      </c>
      <c r="C215" t="s">
        <v>69</v>
      </c>
      <c r="D215">
        <v>116</v>
      </c>
      <c r="E215" t="s">
        <v>38</v>
      </c>
      <c r="F215">
        <v>18</v>
      </c>
      <c r="G215" t="s">
        <v>66</v>
      </c>
      <c r="H215">
        <v>1139</v>
      </c>
      <c r="I215">
        <v>1627</v>
      </c>
      <c r="J215">
        <v>11000</v>
      </c>
      <c r="K215">
        <v>15714</v>
      </c>
      <c r="L215">
        <v>344924</v>
      </c>
      <c r="M215">
        <v>241468</v>
      </c>
      <c r="N215">
        <v>212</v>
      </c>
      <c r="O215">
        <v>833024</v>
      </c>
      <c r="P215">
        <v>583168</v>
      </c>
      <c r="Q215">
        <v>512</v>
      </c>
      <c r="R215">
        <v>379.41640000000001</v>
      </c>
      <c r="S215">
        <v>379.44281519999998</v>
      </c>
      <c r="T215">
        <v>1.7897000000000001</v>
      </c>
      <c r="U215">
        <v>916.32640000000004</v>
      </c>
      <c r="V215">
        <v>2</v>
      </c>
      <c r="W215" t="s">
        <v>29</v>
      </c>
      <c r="X215">
        <v>1298</v>
      </c>
      <c r="Y215" t="s">
        <v>56</v>
      </c>
      <c r="Z215">
        <v>39</v>
      </c>
      <c r="AA215">
        <v>69.798299999999998</v>
      </c>
      <c r="AB215">
        <v>63453</v>
      </c>
      <c r="AC215">
        <f>MONTH(Table1[[#This Row],[Qtr-Year]])</f>
        <v>12</v>
      </c>
      <c r="AD215">
        <f>Table1[[#This Row],[Month Num]]/3</f>
        <v>4</v>
      </c>
      <c r="AE215">
        <f>YEAR(Table1[[#This Row],[Qtr-Year]])</f>
        <v>2023</v>
      </c>
      <c r="AF215" t="str">
        <f>Table1[[#This Row],[Year]]&amp;" - Q"&amp;Table1[[#This Row],[Qtr]]</f>
        <v>2023 - Q4</v>
      </c>
      <c r="AG215" s="21">
        <f>Table1[[#This Row],[Qtr-Year]]</f>
        <v>45261</v>
      </c>
      <c r="AH215" t="str">
        <f t="shared" si="3"/>
        <v>3BHK</v>
      </c>
    </row>
    <row r="216" spans="1:34" x14ac:dyDescent="0.3">
      <c r="A216" s="1">
        <v>45261</v>
      </c>
      <c r="B216">
        <v>249560</v>
      </c>
      <c r="C216" t="s">
        <v>69</v>
      </c>
      <c r="D216">
        <v>115</v>
      </c>
      <c r="E216" t="s">
        <v>31</v>
      </c>
      <c r="F216">
        <v>18</v>
      </c>
      <c r="G216" t="s">
        <v>66</v>
      </c>
      <c r="H216">
        <v>810</v>
      </c>
      <c r="I216">
        <v>1157</v>
      </c>
      <c r="J216">
        <v>11000</v>
      </c>
      <c r="K216">
        <v>15714</v>
      </c>
      <c r="L216">
        <v>48594</v>
      </c>
      <c r="M216">
        <v>34020</v>
      </c>
      <c r="N216">
        <v>42</v>
      </c>
      <c r="O216">
        <v>87932</v>
      </c>
      <c r="P216">
        <v>61560</v>
      </c>
      <c r="Q216">
        <v>76</v>
      </c>
      <c r="R216">
        <v>53.453400000000002</v>
      </c>
      <c r="S216">
        <v>53.459028000000004</v>
      </c>
      <c r="T216">
        <v>1.2726999999999999</v>
      </c>
      <c r="U216">
        <v>96.725200000000001</v>
      </c>
      <c r="V216">
        <v>2</v>
      </c>
      <c r="W216" t="s">
        <v>29</v>
      </c>
      <c r="X216">
        <v>1298</v>
      </c>
      <c r="Y216" t="s">
        <v>56</v>
      </c>
      <c r="Z216">
        <v>0</v>
      </c>
      <c r="AA216">
        <v>0</v>
      </c>
      <c r="AB216">
        <v>0</v>
      </c>
      <c r="AC216">
        <f>MONTH(Table1[[#This Row],[Qtr-Year]])</f>
        <v>12</v>
      </c>
      <c r="AD216">
        <f>Table1[[#This Row],[Month Num]]/3</f>
        <v>4</v>
      </c>
      <c r="AE216">
        <f>YEAR(Table1[[#This Row],[Qtr-Year]])</f>
        <v>2023</v>
      </c>
      <c r="AF216" t="str">
        <f>Table1[[#This Row],[Year]]&amp;" - Q"&amp;Table1[[#This Row],[Qtr]]</f>
        <v>2023 - Q4</v>
      </c>
      <c r="AG216" s="21">
        <f>Table1[[#This Row],[Qtr-Year]]</f>
        <v>45261</v>
      </c>
      <c r="AH216" t="str">
        <f t="shared" si="3"/>
        <v>2BHK</v>
      </c>
    </row>
    <row r="217" spans="1:34" x14ac:dyDescent="0.3">
      <c r="A217" s="1">
        <v>45717</v>
      </c>
      <c r="B217">
        <v>249560</v>
      </c>
      <c r="C217" t="s">
        <v>69</v>
      </c>
      <c r="D217">
        <v>115</v>
      </c>
      <c r="E217" t="s">
        <v>31</v>
      </c>
      <c r="F217">
        <v>18</v>
      </c>
      <c r="G217" t="s">
        <v>66</v>
      </c>
      <c r="H217">
        <v>810</v>
      </c>
      <c r="I217">
        <v>1157</v>
      </c>
      <c r="J217">
        <v>14250</v>
      </c>
      <c r="K217">
        <v>20357</v>
      </c>
      <c r="L217">
        <v>20826</v>
      </c>
      <c r="M217">
        <v>14580</v>
      </c>
      <c r="N217">
        <v>18</v>
      </c>
      <c r="O217">
        <v>87932</v>
      </c>
      <c r="P217">
        <v>61560</v>
      </c>
      <c r="Q217">
        <v>76</v>
      </c>
      <c r="R217">
        <v>29.677050000000001</v>
      </c>
      <c r="S217">
        <v>29.680506000000001</v>
      </c>
      <c r="T217">
        <v>1.648725</v>
      </c>
      <c r="U217">
        <v>125.3031</v>
      </c>
      <c r="V217">
        <v>2</v>
      </c>
      <c r="W217" t="s">
        <v>29</v>
      </c>
      <c r="X217">
        <v>1298</v>
      </c>
      <c r="Y217" t="s">
        <v>56</v>
      </c>
      <c r="Z217">
        <v>1</v>
      </c>
      <c r="AA217">
        <v>1.648725</v>
      </c>
      <c r="AB217">
        <v>1157</v>
      </c>
      <c r="AC217">
        <f>MONTH(Table1[[#This Row],[Qtr-Year]])</f>
        <v>3</v>
      </c>
      <c r="AD217">
        <f>Table1[[#This Row],[Month Num]]/3</f>
        <v>1</v>
      </c>
      <c r="AE217">
        <f>YEAR(Table1[[#This Row],[Qtr-Year]])</f>
        <v>2025</v>
      </c>
      <c r="AF217" t="str">
        <f>Table1[[#This Row],[Year]]&amp;" - Q"&amp;Table1[[#This Row],[Qtr]]</f>
        <v>2025 - Q1</v>
      </c>
      <c r="AG217" s="21">
        <f>Table1[[#This Row],[Qtr-Year]]</f>
        <v>45717</v>
      </c>
      <c r="AH217" t="str">
        <f t="shared" si="3"/>
        <v>2BHK</v>
      </c>
    </row>
    <row r="218" spans="1:34" x14ac:dyDescent="0.3">
      <c r="A218" s="1">
        <v>45170</v>
      </c>
      <c r="B218">
        <v>249560</v>
      </c>
      <c r="C218" t="s">
        <v>69</v>
      </c>
      <c r="D218">
        <v>115</v>
      </c>
      <c r="E218" t="s">
        <v>31</v>
      </c>
      <c r="F218">
        <v>18</v>
      </c>
      <c r="G218" t="s">
        <v>66</v>
      </c>
      <c r="H218">
        <v>810</v>
      </c>
      <c r="I218">
        <v>1157</v>
      </c>
      <c r="J218">
        <v>8370</v>
      </c>
      <c r="K218">
        <v>11957</v>
      </c>
      <c r="L218">
        <v>48594</v>
      </c>
      <c r="M218">
        <v>34020</v>
      </c>
      <c r="N218">
        <v>42</v>
      </c>
      <c r="O218">
        <v>87932</v>
      </c>
      <c r="P218">
        <v>61560</v>
      </c>
      <c r="Q218">
        <v>76</v>
      </c>
      <c r="R218">
        <v>40.673178</v>
      </c>
      <c r="S218">
        <v>40.677714000000002</v>
      </c>
      <c r="T218">
        <v>0.96840899999999996</v>
      </c>
      <c r="U218">
        <v>73.599084000000005</v>
      </c>
      <c r="V218">
        <v>2</v>
      </c>
      <c r="W218" t="s">
        <v>29</v>
      </c>
      <c r="X218">
        <v>1298</v>
      </c>
      <c r="Y218" t="s">
        <v>56</v>
      </c>
      <c r="Z218">
        <v>0</v>
      </c>
      <c r="AA218">
        <v>0</v>
      </c>
      <c r="AB218">
        <v>0</v>
      </c>
      <c r="AC218">
        <f>MONTH(Table1[[#This Row],[Qtr-Year]])</f>
        <v>9</v>
      </c>
      <c r="AD218">
        <f>Table1[[#This Row],[Month Num]]/3</f>
        <v>3</v>
      </c>
      <c r="AE218">
        <f>YEAR(Table1[[#This Row],[Qtr-Year]])</f>
        <v>2023</v>
      </c>
      <c r="AF218" t="str">
        <f>Table1[[#This Row],[Year]]&amp;" - Q"&amp;Table1[[#This Row],[Qtr]]</f>
        <v>2023 - Q3</v>
      </c>
      <c r="AG218" s="21">
        <f>Table1[[#This Row],[Qtr-Year]]</f>
        <v>45170</v>
      </c>
      <c r="AH218" t="str">
        <f t="shared" si="3"/>
        <v>2BHK</v>
      </c>
    </row>
    <row r="219" spans="1:34" x14ac:dyDescent="0.3">
      <c r="A219" s="1">
        <v>45078</v>
      </c>
      <c r="B219">
        <v>249560</v>
      </c>
      <c r="C219" t="s">
        <v>69</v>
      </c>
      <c r="D219">
        <v>116</v>
      </c>
      <c r="E219" t="s">
        <v>38</v>
      </c>
      <c r="F219">
        <v>18</v>
      </c>
      <c r="G219" t="s">
        <v>66</v>
      </c>
      <c r="H219">
        <v>1135</v>
      </c>
      <c r="I219">
        <v>1621</v>
      </c>
      <c r="J219">
        <v>8600</v>
      </c>
      <c r="K219">
        <v>12286</v>
      </c>
      <c r="L219">
        <v>440912</v>
      </c>
      <c r="M219">
        <v>308720</v>
      </c>
      <c r="N219">
        <v>272</v>
      </c>
      <c r="O219">
        <v>829952</v>
      </c>
      <c r="P219">
        <v>581120</v>
      </c>
      <c r="Q219">
        <v>512</v>
      </c>
      <c r="R219">
        <v>379.18432000000001</v>
      </c>
      <c r="S219">
        <v>379.29339199999998</v>
      </c>
      <c r="T219">
        <v>1.3940600000000001</v>
      </c>
      <c r="U219">
        <v>713.75872000000004</v>
      </c>
      <c r="V219">
        <v>2</v>
      </c>
      <c r="W219" t="s">
        <v>29</v>
      </c>
      <c r="X219">
        <v>1298</v>
      </c>
      <c r="Y219" t="s">
        <v>56</v>
      </c>
      <c r="Z219">
        <v>150</v>
      </c>
      <c r="AA219">
        <v>209.10900000000001</v>
      </c>
      <c r="AB219">
        <v>243150</v>
      </c>
      <c r="AC219">
        <f>MONTH(Table1[[#This Row],[Qtr-Year]])</f>
        <v>6</v>
      </c>
      <c r="AD219">
        <f>Table1[[#This Row],[Month Num]]/3</f>
        <v>2</v>
      </c>
      <c r="AE219">
        <f>YEAR(Table1[[#This Row],[Qtr-Year]])</f>
        <v>2023</v>
      </c>
      <c r="AF219" t="str">
        <f>Table1[[#This Row],[Year]]&amp;" - Q"&amp;Table1[[#This Row],[Qtr]]</f>
        <v>2023 - Q2</v>
      </c>
      <c r="AG219" s="21">
        <f>Table1[[#This Row],[Qtr-Year]]</f>
        <v>45078</v>
      </c>
      <c r="AH219" t="str">
        <f t="shared" si="3"/>
        <v>3BHK</v>
      </c>
    </row>
    <row r="220" spans="1:34" x14ac:dyDescent="0.3">
      <c r="A220" s="1">
        <v>45170</v>
      </c>
      <c r="B220">
        <v>249560</v>
      </c>
      <c r="C220" t="s">
        <v>69</v>
      </c>
      <c r="D220">
        <v>116</v>
      </c>
      <c r="E220" t="s">
        <v>38</v>
      </c>
      <c r="F220">
        <v>18</v>
      </c>
      <c r="G220" t="s">
        <v>66</v>
      </c>
      <c r="H220">
        <v>1139</v>
      </c>
      <c r="I220">
        <v>1627</v>
      </c>
      <c r="J220">
        <v>8370</v>
      </c>
      <c r="K220">
        <v>11957</v>
      </c>
      <c r="L220">
        <v>408377</v>
      </c>
      <c r="M220">
        <v>285889</v>
      </c>
      <c r="N220">
        <v>251</v>
      </c>
      <c r="O220">
        <v>833024</v>
      </c>
      <c r="P220">
        <v>583168</v>
      </c>
      <c r="Q220">
        <v>512</v>
      </c>
      <c r="R220">
        <v>341.81154900000001</v>
      </c>
      <c r="S220">
        <v>341.83747729999999</v>
      </c>
      <c r="T220">
        <v>1.361799</v>
      </c>
      <c r="U220">
        <v>697.24108799999999</v>
      </c>
      <c r="V220">
        <v>2</v>
      </c>
      <c r="W220" t="s">
        <v>29</v>
      </c>
      <c r="X220">
        <v>1298</v>
      </c>
      <c r="Y220" t="s">
        <v>56</v>
      </c>
      <c r="Z220">
        <v>21</v>
      </c>
      <c r="AA220">
        <v>28.597778999999999</v>
      </c>
      <c r="AB220">
        <v>34167</v>
      </c>
      <c r="AC220">
        <f>MONTH(Table1[[#This Row],[Qtr-Year]])</f>
        <v>9</v>
      </c>
      <c r="AD220">
        <f>Table1[[#This Row],[Month Num]]/3</f>
        <v>3</v>
      </c>
      <c r="AE220">
        <f>YEAR(Table1[[#This Row],[Qtr-Year]])</f>
        <v>2023</v>
      </c>
      <c r="AF220" t="str">
        <f>Table1[[#This Row],[Year]]&amp;" - Q"&amp;Table1[[#This Row],[Qtr]]</f>
        <v>2023 - Q3</v>
      </c>
      <c r="AG220" s="21">
        <f>Table1[[#This Row],[Qtr-Year]]</f>
        <v>45170</v>
      </c>
      <c r="AH220" t="str">
        <f t="shared" si="3"/>
        <v>3BHK</v>
      </c>
    </row>
    <row r="221" spans="1:34" x14ac:dyDescent="0.3">
      <c r="A221" s="1">
        <v>45078</v>
      </c>
      <c r="B221">
        <v>249560</v>
      </c>
      <c r="C221" t="s">
        <v>69</v>
      </c>
      <c r="D221">
        <v>115</v>
      </c>
      <c r="E221" t="s">
        <v>31</v>
      </c>
      <c r="F221">
        <v>18</v>
      </c>
      <c r="G221" t="s">
        <v>66</v>
      </c>
      <c r="H221">
        <v>809</v>
      </c>
      <c r="I221">
        <v>1157</v>
      </c>
      <c r="J221">
        <v>8600</v>
      </c>
      <c r="K221">
        <v>12286</v>
      </c>
      <c r="L221">
        <v>48594</v>
      </c>
      <c r="M221">
        <v>33978</v>
      </c>
      <c r="N221">
        <v>42</v>
      </c>
      <c r="O221">
        <v>87932</v>
      </c>
      <c r="P221">
        <v>61484</v>
      </c>
      <c r="Q221">
        <v>76</v>
      </c>
      <c r="R221">
        <v>41.790840000000003</v>
      </c>
      <c r="S221">
        <v>41.745370800000003</v>
      </c>
      <c r="T221">
        <v>0.99502000000000002</v>
      </c>
      <c r="U221">
        <v>75.621520000000004</v>
      </c>
      <c r="V221">
        <v>2</v>
      </c>
      <c r="W221" t="s">
        <v>29</v>
      </c>
      <c r="X221">
        <v>1298</v>
      </c>
      <c r="Y221" t="s">
        <v>56</v>
      </c>
      <c r="Z221">
        <v>9</v>
      </c>
      <c r="AA221">
        <v>8.9551800000000004</v>
      </c>
      <c r="AB221">
        <v>10413</v>
      </c>
      <c r="AC221">
        <f>MONTH(Table1[[#This Row],[Qtr-Year]])</f>
        <v>6</v>
      </c>
      <c r="AD221">
        <f>Table1[[#This Row],[Month Num]]/3</f>
        <v>2</v>
      </c>
      <c r="AE221">
        <f>YEAR(Table1[[#This Row],[Qtr-Year]])</f>
        <v>2023</v>
      </c>
      <c r="AF221" t="str">
        <f>Table1[[#This Row],[Year]]&amp;" - Q"&amp;Table1[[#This Row],[Qtr]]</f>
        <v>2023 - Q2</v>
      </c>
      <c r="AG221" s="21">
        <f>Table1[[#This Row],[Qtr-Year]]</f>
        <v>45078</v>
      </c>
      <c r="AH221" t="str">
        <f t="shared" si="3"/>
        <v>2BHK</v>
      </c>
    </row>
    <row r="222" spans="1:34" x14ac:dyDescent="0.3">
      <c r="A222" s="1">
        <v>45717</v>
      </c>
      <c r="B222">
        <v>249560</v>
      </c>
      <c r="C222" t="s">
        <v>69</v>
      </c>
      <c r="D222">
        <v>116</v>
      </c>
      <c r="E222" t="s">
        <v>38</v>
      </c>
      <c r="F222">
        <v>18</v>
      </c>
      <c r="G222" t="s">
        <v>66</v>
      </c>
      <c r="H222">
        <v>1139</v>
      </c>
      <c r="I222">
        <v>1627</v>
      </c>
      <c r="J222">
        <v>14250</v>
      </c>
      <c r="K222">
        <v>20357</v>
      </c>
      <c r="L222">
        <v>154565</v>
      </c>
      <c r="M222">
        <v>108205</v>
      </c>
      <c r="N222">
        <v>95</v>
      </c>
      <c r="O222">
        <v>833024</v>
      </c>
      <c r="P222">
        <v>583168</v>
      </c>
      <c r="Q222">
        <v>512</v>
      </c>
      <c r="R222">
        <v>220.25512499999999</v>
      </c>
      <c r="S222">
        <v>220.2729185</v>
      </c>
      <c r="T222">
        <v>2.3184749999999998</v>
      </c>
      <c r="U222">
        <v>1187.0591999999999</v>
      </c>
      <c r="V222">
        <v>2</v>
      </c>
      <c r="W222" t="s">
        <v>29</v>
      </c>
      <c r="X222">
        <v>1298</v>
      </c>
      <c r="Y222" t="s">
        <v>56</v>
      </c>
      <c r="Z222">
        <v>4</v>
      </c>
      <c r="AA222">
        <v>9.2738999999999994</v>
      </c>
      <c r="AB222">
        <v>6508</v>
      </c>
      <c r="AC222">
        <f>MONTH(Table1[[#This Row],[Qtr-Year]])</f>
        <v>3</v>
      </c>
      <c r="AD222">
        <f>Table1[[#This Row],[Month Num]]/3</f>
        <v>1</v>
      </c>
      <c r="AE222">
        <f>YEAR(Table1[[#This Row],[Qtr-Year]])</f>
        <v>2025</v>
      </c>
      <c r="AF222" t="str">
        <f>Table1[[#This Row],[Year]]&amp;" - Q"&amp;Table1[[#This Row],[Qtr]]</f>
        <v>2025 - Q1</v>
      </c>
      <c r="AG222" s="21">
        <f>Table1[[#This Row],[Qtr-Year]]</f>
        <v>45717</v>
      </c>
      <c r="AH222" t="str">
        <f t="shared" si="3"/>
        <v>3BHK</v>
      </c>
    </row>
    <row r="223" spans="1:34" x14ac:dyDescent="0.3">
      <c r="A223" s="1">
        <v>45352</v>
      </c>
      <c r="B223">
        <v>249787</v>
      </c>
      <c r="C223" t="s">
        <v>70</v>
      </c>
      <c r="D223">
        <v>14</v>
      </c>
      <c r="E223" t="s">
        <v>71</v>
      </c>
      <c r="F223">
        <v>24041</v>
      </c>
      <c r="G223" t="s">
        <v>55</v>
      </c>
      <c r="H223">
        <v>1071</v>
      </c>
      <c r="I223">
        <v>1530</v>
      </c>
      <c r="J223">
        <v>10745</v>
      </c>
      <c r="K223">
        <v>15350</v>
      </c>
      <c r="L223">
        <v>140760</v>
      </c>
      <c r="M223">
        <v>98532</v>
      </c>
      <c r="N223">
        <v>92</v>
      </c>
      <c r="O223">
        <v>660960</v>
      </c>
      <c r="P223">
        <v>462672</v>
      </c>
      <c r="Q223">
        <v>432</v>
      </c>
      <c r="R223">
        <v>151.24662000000001</v>
      </c>
      <c r="S223">
        <v>151.24662000000001</v>
      </c>
      <c r="T223">
        <v>1.643985</v>
      </c>
      <c r="U223">
        <v>710.20151999999996</v>
      </c>
      <c r="V223">
        <v>2</v>
      </c>
      <c r="W223" t="s">
        <v>29</v>
      </c>
      <c r="X223">
        <v>1620</v>
      </c>
      <c r="Y223" t="s">
        <v>72</v>
      </c>
      <c r="Z223">
        <v>248</v>
      </c>
      <c r="AA223">
        <v>407.70828</v>
      </c>
      <c r="AB223">
        <v>379440</v>
      </c>
      <c r="AC223">
        <f>MONTH(Table1[[#This Row],[Qtr-Year]])</f>
        <v>3</v>
      </c>
      <c r="AD223">
        <f>Table1[[#This Row],[Month Num]]/3</f>
        <v>1</v>
      </c>
      <c r="AE223">
        <f>YEAR(Table1[[#This Row],[Qtr-Year]])</f>
        <v>2024</v>
      </c>
      <c r="AF223" t="str">
        <f>Table1[[#This Row],[Year]]&amp;" - Q"&amp;Table1[[#This Row],[Qtr]]</f>
        <v>2024 - Q1</v>
      </c>
      <c r="AG223" s="21">
        <f>Table1[[#This Row],[Qtr-Year]]</f>
        <v>45352</v>
      </c>
      <c r="AH223" t="str">
        <f t="shared" si="3"/>
        <v>3BHK</v>
      </c>
    </row>
    <row r="224" spans="1:34" x14ac:dyDescent="0.3">
      <c r="A224" s="1">
        <v>45078</v>
      </c>
      <c r="B224">
        <v>249787</v>
      </c>
      <c r="C224" t="s">
        <v>70</v>
      </c>
      <c r="D224">
        <v>14</v>
      </c>
      <c r="E224" t="s">
        <v>71</v>
      </c>
      <c r="F224">
        <v>24041</v>
      </c>
      <c r="G224" t="s">
        <v>55</v>
      </c>
      <c r="H224">
        <v>1071</v>
      </c>
      <c r="I224">
        <v>1530</v>
      </c>
      <c r="J224">
        <v>8130</v>
      </c>
      <c r="K224">
        <v>11614</v>
      </c>
      <c r="L224">
        <v>555390</v>
      </c>
      <c r="M224">
        <v>388773</v>
      </c>
      <c r="N224">
        <v>363</v>
      </c>
      <c r="O224">
        <v>660960</v>
      </c>
      <c r="P224">
        <v>462672</v>
      </c>
      <c r="Q224">
        <v>432</v>
      </c>
      <c r="R224">
        <v>451.53206999999998</v>
      </c>
      <c r="S224">
        <v>451.52096219999999</v>
      </c>
      <c r="T224">
        <v>1.2438899999999999</v>
      </c>
      <c r="U224">
        <v>537.36048000000005</v>
      </c>
      <c r="V224">
        <v>2</v>
      </c>
      <c r="W224" t="s">
        <v>29</v>
      </c>
      <c r="X224">
        <v>1620</v>
      </c>
      <c r="Y224" t="s">
        <v>72</v>
      </c>
      <c r="Z224">
        <v>29</v>
      </c>
      <c r="AA224">
        <v>36.072809999999997</v>
      </c>
      <c r="AB224">
        <v>44370</v>
      </c>
      <c r="AC224">
        <f>MONTH(Table1[[#This Row],[Qtr-Year]])</f>
        <v>6</v>
      </c>
      <c r="AD224">
        <f>Table1[[#This Row],[Month Num]]/3</f>
        <v>2</v>
      </c>
      <c r="AE224">
        <f>YEAR(Table1[[#This Row],[Qtr-Year]])</f>
        <v>2023</v>
      </c>
      <c r="AF224" t="str">
        <f>Table1[[#This Row],[Year]]&amp;" - Q"&amp;Table1[[#This Row],[Qtr]]</f>
        <v>2023 - Q2</v>
      </c>
      <c r="AG224" s="21">
        <f>Table1[[#This Row],[Qtr-Year]]</f>
        <v>45078</v>
      </c>
      <c r="AH224" t="str">
        <f t="shared" si="3"/>
        <v>3BHK</v>
      </c>
    </row>
    <row r="225" spans="1:34" x14ac:dyDescent="0.3">
      <c r="A225" s="1">
        <v>45536</v>
      </c>
      <c r="B225">
        <v>249787</v>
      </c>
      <c r="C225" t="s">
        <v>70</v>
      </c>
      <c r="D225">
        <v>14</v>
      </c>
      <c r="E225" t="s">
        <v>71</v>
      </c>
      <c r="F225">
        <v>24041</v>
      </c>
      <c r="G225" t="s">
        <v>55</v>
      </c>
      <c r="H225">
        <v>1071</v>
      </c>
      <c r="I225">
        <v>1530</v>
      </c>
      <c r="J225">
        <v>12684</v>
      </c>
      <c r="K225">
        <v>18120</v>
      </c>
      <c r="L225">
        <v>126990</v>
      </c>
      <c r="M225">
        <v>88893</v>
      </c>
      <c r="N225">
        <v>83</v>
      </c>
      <c r="O225">
        <v>660960</v>
      </c>
      <c r="P225">
        <v>462672</v>
      </c>
      <c r="Q225">
        <v>432</v>
      </c>
      <c r="R225">
        <v>161.074116</v>
      </c>
      <c r="S225">
        <v>161.074116</v>
      </c>
      <c r="T225">
        <v>1.940652</v>
      </c>
      <c r="U225">
        <v>838.36166400000002</v>
      </c>
      <c r="V225">
        <v>2</v>
      </c>
      <c r="W225" t="s">
        <v>29</v>
      </c>
      <c r="X225">
        <v>1620</v>
      </c>
      <c r="Y225" t="s">
        <v>72</v>
      </c>
      <c r="Z225">
        <v>2</v>
      </c>
      <c r="AA225">
        <v>3.8813040000000001</v>
      </c>
      <c r="AB225">
        <v>3060</v>
      </c>
      <c r="AC225">
        <f>MONTH(Table1[[#This Row],[Qtr-Year]])</f>
        <v>9</v>
      </c>
      <c r="AD225">
        <f>Table1[[#This Row],[Month Num]]/3</f>
        <v>3</v>
      </c>
      <c r="AE225">
        <f>YEAR(Table1[[#This Row],[Qtr-Year]])</f>
        <v>2024</v>
      </c>
      <c r="AF225" t="str">
        <f>Table1[[#This Row],[Year]]&amp;" - Q"&amp;Table1[[#This Row],[Qtr]]</f>
        <v>2024 - Q3</v>
      </c>
      <c r="AG225" s="21">
        <f>Table1[[#This Row],[Qtr-Year]]</f>
        <v>45536</v>
      </c>
      <c r="AH225" t="str">
        <f t="shared" si="3"/>
        <v>3BHK</v>
      </c>
    </row>
    <row r="226" spans="1:34" x14ac:dyDescent="0.3">
      <c r="A226" s="1">
        <v>45444</v>
      </c>
      <c r="B226">
        <v>249787</v>
      </c>
      <c r="C226" t="s">
        <v>70</v>
      </c>
      <c r="D226">
        <v>14</v>
      </c>
      <c r="E226" t="s">
        <v>71</v>
      </c>
      <c r="F226">
        <v>24041</v>
      </c>
      <c r="G226" t="s">
        <v>55</v>
      </c>
      <c r="H226">
        <v>1071</v>
      </c>
      <c r="I226">
        <v>1530</v>
      </c>
      <c r="J226">
        <v>12684</v>
      </c>
      <c r="K226">
        <v>18120</v>
      </c>
      <c r="L226">
        <v>130050</v>
      </c>
      <c r="M226">
        <v>91035</v>
      </c>
      <c r="N226">
        <v>85</v>
      </c>
      <c r="O226">
        <v>660960</v>
      </c>
      <c r="P226">
        <v>462672</v>
      </c>
      <c r="Q226">
        <v>432</v>
      </c>
      <c r="R226">
        <v>164.95542</v>
      </c>
      <c r="S226">
        <v>164.95542</v>
      </c>
      <c r="T226">
        <v>1.940652</v>
      </c>
      <c r="U226">
        <v>838.36166400000002</v>
      </c>
      <c r="V226">
        <v>2</v>
      </c>
      <c r="W226" t="s">
        <v>29</v>
      </c>
      <c r="X226">
        <v>1620</v>
      </c>
      <c r="Y226" t="s">
        <v>72</v>
      </c>
      <c r="Z226">
        <v>7</v>
      </c>
      <c r="AA226">
        <v>13.584564</v>
      </c>
      <c r="AB226">
        <v>10710</v>
      </c>
      <c r="AC226">
        <f>MONTH(Table1[[#This Row],[Qtr-Year]])</f>
        <v>6</v>
      </c>
      <c r="AD226">
        <f>Table1[[#This Row],[Month Num]]/3</f>
        <v>2</v>
      </c>
      <c r="AE226">
        <f>YEAR(Table1[[#This Row],[Qtr-Year]])</f>
        <v>2024</v>
      </c>
      <c r="AF226" t="str">
        <f>Table1[[#This Row],[Year]]&amp;" - Q"&amp;Table1[[#This Row],[Qtr]]</f>
        <v>2024 - Q2</v>
      </c>
      <c r="AG226" s="21">
        <f>Table1[[#This Row],[Qtr-Year]]</f>
        <v>45444</v>
      </c>
      <c r="AH226" t="str">
        <f t="shared" si="3"/>
        <v>3BHK</v>
      </c>
    </row>
    <row r="227" spans="1:34" x14ac:dyDescent="0.3">
      <c r="A227" s="1">
        <v>45809</v>
      </c>
      <c r="B227">
        <v>249787</v>
      </c>
      <c r="C227" t="s">
        <v>70</v>
      </c>
      <c r="D227">
        <v>14</v>
      </c>
      <c r="E227" t="s">
        <v>71</v>
      </c>
      <c r="F227">
        <v>24041</v>
      </c>
      <c r="G227" t="s">
        <v>55</v>
      </c>
      <c r="H227">
        <v>1071</v>
      </c>
      <c r="I227">
        <v>1530</v>
      </c>
      <c r="J227">
        <v>13011</v>
      </c>
      <c r="K227">
        <v>18587</v>
      </c>
      <c r="L227">
        <v>87210</v>
      </c>
      <c r="M227">
        <v>61047</v>
      </c>
      <c r="N227">
        <v>57</v>
      </c>
      <c r="O227">
        <v>660960</v>
      </c>
      <c r="P227">
        <v>462672</v>
      </c>
      <c r="Q227">
        <v>432</v>
      </c>
      <c r="R227">
        <v>113.468931</v>
      </c>
      <c r="S227">
        <v>113.4680589</v>
      </c>
      <c r="T227">
        <v>1.990683</v>
      </c>
      <c r="U227">
        <v>859.975056</v>
      </c>
      <c r="V227">
        <v>2</v>
      </c>
      <c r="W227" t="s">
        <v>29</v>
      </c>
      <c r="X227">
        <v>1620</v>
      </c>
      <c r="Y227" t="s">
        <v>72</v>
      </c>
      <c r="Z227">
        <v>9</v>
      </c>
      <c r="AA227">
        <v>17.916146999999999</v>
      </c>
      <c r="AB227">
        <v>13770</v>
      </c>
      <c r="AC227">
        <f>MONTH(Table1[[#This Row],[Qtr-Year]])</f>
        <v>6</v>
      </c>
      <c r="AD227">
        <f>Table1[[#This Row],[Month Num]]/3</f>
        <v>2</v>
      </c>
      <c r="AE227">
        <f>YEAR(Table1[[#This Row],[Qtr-Year]])</f>
        <v>2025</v>
      </c>
      <c r="AF227" t="str">
        <f>Table1[[#This Row],[Year]]&amp;" - Q"&amp;Table1[[#This Row],[Qtr]]</f>
        <v>2025 - Q2</v>
      </c>
      <c r="AG227" s="21">
        <f>Table1[[#This Row],[Qtr-Year]]</f>
        <v>45809</v>
      </c>
      <c r="AH227" t="str">
        <f t="shared" si="3"/>
        <v>3BHK</v>
      </c>
    </row>
    <row r="228" spans="1:34" x14ac:dyDescent="0.3">
      <c r="A228" s="1">
        <v>44986</v>
      </c>
      <c r="B228">
        <v>249787</v>
      </c>
      <c r="C228" t="s">
        <v>70</v>
      </c>
      <c r="D228">
        <v>14</v>
      </c>
      <c r="E228" t="s">
        <v>71</v>
      </c>
      <c r="F228">
        <v>24041</v>
      </c>
      <c r="G228" t="s">
        <v>55</v>
      </c>
      <c r="H228">
        <v>1071</v>
      </c>
      <c r="I228">
        <v>1530</v>
      </c>
      <c r="J228">
        <v>8130</v>
      </c>
      <c r="K228">
        <v>11614</v>
      </c>
      <c r="L228">
        <v>599760</v>
      </c>
      <c r="M228">
        <v>419832</v>
      </c>
      <c r="N228">
        <v>392</v>
      </c>
      <c r="O228">
        <v>660960</v>
      </c>
      <c r="P228">
        <v>462672</v>
      </c>
      <c r="Q228">
        <v>432</v>
      </c>
      <c r="R228">
        <v>487.60487999999998</v>
      </c>
      <c r="S228">
        <v>487.59288479999998</v>
      </c>
      <c r="T228">
        <v>1.2438899999999999</v>
      </c>
      <c r="U228">
        <v>537.36048000000005</v>
      </c>
      <c r="V228">
        <v>2</v>
      </c>
      <c r="W228" t="s">
        <v>29</v>
      </c>
      <c r="X228">
        <v>1620</v>
      </c>
      <c r="Y228" t="s">
        <v>72</v>
      </c>
      <c r="Z228">
        <v>40</v>
      </c>
      <c r="AA228">
        <v>49.755600000000001</v>
      </c>
      <c r="AB228">
        <v>61200</v>
      </c>
      <c r="AC228">
        <f>MONTH(Table1[[#This Row],[Qtr-Year]])</f>
        <v>3</v>
      </c>
      <c r="AD228">
        <f>Table1[[#This Row],[Month Num]]/3</f>
        <v>1</v>
      </c>
      <c r="AE228">
        <f>YEAR(Table1[[#This Row],[Qtr-Year]])</f>
        <v>2023</v>
      </c>
      <c r="AF228" t="str">
        <f>Table1[[#This Row],[Year]]&amp;" - Q"&amp;Table1[[#This Row],[Qtr]]</f>
        <v>2023 - Q1</v>
      </c>
      <c r="AG228" s="21">
        <f>Table1[[#This Row],[Qtr-Year]]</f>
        <v>44986</v>
      </c>
      <c r="AH228" t="str">
        <f t="shared" si="3"/>
        <v>3BHK</v>
      </c>
    </row>
    <row r="229" spans="1:34" x14ac:dyDescent="0.3">
      <c r="A229" s="1">
        <v>45261</v>
      </c>
      <c r="B229">
        <v>249787</v>
      </c>
      <c r="C229" t="s">
        <v>70</v>
      </c>
      <c r="D229">
        <v>14</v>
      </c>
      <c r="E229" t="s">
        <v>71</v>
      </c>
      <c r="F229">
        <v>24041</v>
      </c>
      <c r="G229" t="s">
        <v>55</v>
      </c>
      <c r="H229">
        <v>1071</v>
      </c>
      <c r="I229">
        <v>1530</v>
      </c>
      <c r="J229">
        <v>10745</v>
      </c>
      <c r="K229">
        <v>15350</v>
      </c>
      <c r="L229">
        <v>520200</v>
      </c>
      <c r="M229">
        <v>364140</v>
      </c>
      <c r="N229">
        <v>340</v>
      </c>
      <c r="O229">
        <v>660960</v>
      </c>
      <c r="P229">
        <v>462672</v>
      </c>
      <c r="Q229">
        <v>432</v>
      </c>
      <c r="R229">
        <v>558.95489999999995</v>
      </c>
      <c r="S229">
        <v>558.95489999999995</v>
      </c>
      <c r="T229">
        <v>1.643985</v>
      </c>
      <c r="U229">
        <v>710.20151999999996</v>
      </c>
      <c r="V229">
        <v>2</v>
      </c>
      <c r="W229" t="s">
        <v>29</v>
      </c>
      <c r="X229">
        <v>1620</v>
      </c>
      <c r="Y229" t="s">
        <v>72</v>
      </c>
      <c r="Z229">
        <v>20</v>
      </c>
      <c r="AA229">
        <v>32.8797</v>
      </c>
      <c r="AB229">
        <v>30600</v>
      </c>
      <c r="AC229">
        <f>MONTH(Table1[[#This Row],[Qtr-Year]])</f>
        <v>12</v>
      </c>
      <c r="AD229">
        <f>Table1[[#This Row],[Month Num]]/3</f>
        <v>4</v>
      </c>
      <c r="AE229">
        <f>YEAR(Table1[[#This Row],[Qtr-Year]])</f>
        <v>2023</v>
      </c>
      <c r="AF229" t="str">
        <f>Table1[[#This Row],[Year]]&amp;" - Q"&amp;Table1[[#This Row],[Qtr]]</f>
        <v>2023 - Q4</v>
      </c>
      <c r="AG229" s="21">
        <f>Table1[[#This Row],[Qtr-Year]]</f>
        <v>45261</v>
      </c>
      <c r="AH229" t="str">
        <f t="shared" si="3"/>
        <v>3BHK</v>
      </c>
    </row>
    <row r="230" spans="1:34" x14ac:dyDescent="0.3">
      <c r="A230" s="1">
        <v>45627</v>
      </c>
      <c r="B230">
        <v>249787</v>
      </c>
      <c r="C230" t="s">
        <v>70</v>
      </c>
      <c r="D230">
        <v>14</v>
      </c>
      <c r="E230" t="s">
        <v>71</v>
      </c>
      <c r="F230">
        <v>24041</v>
      </c>
      <c r="G230" t="s">
        <v>55</v>
      </c>
      <c r="H230">
        <v>1071</v>
      </c>
      <c r="I230">
        <v>1530</v>
      </c>
      <c r="J230">
        <v>13361</v>
      </c>
      <c r="K230">
        <v>19087</v>
      </c>
      <c r="L230">
        <v>110160</v>
      </c>
      <c r="M230">
        <v>77112</v>
      </c>
      <c r="N230">
        <v>72</v>
      </c>
      <c r="O230">
        <v>660960</v>
      </c>
      <c r="P230">
        <v>462672</v>
      </c>
      <c r="Q230">
        <v>432</v>
      </c>
      <c r="R230">
        <v>147.184776</v>
      </c>
      <c r="S230">
        <v>147.1836744</v>
      </c>
      <c r="T230">
        <v>2.0442330000000002</v>
      </c>
      <c r="U230">
        <v>883.108656</v>
      </c>
      <c r="V230">
        <v>2</v>
      </c>
      <c r="W230" t="s">
        <v>29</v>
      </c>
      <c r="X230">
        <v>1620</v>
      </c>
      <c r="Y230" t="s">
        <v>72</v>
      </c>
      <c r="Z230">
        <v>11</v>
      </c>
      <c r="AA230">
        <v>22.486563</v>
      </c>
      <c r="AB230">
        <v>16830</v>
      </c>
      <c r="AC230">
        <f>MONTH(Table1[[#This Row],[Qtr-Year]])</f>
        <v>12</v>
      </c>
      <c r="AD230">
        <f>Table1[[#This Row],[Month Num]]/3</f>
        <v>4</v>
      </c>
      <c r="AE230">
        <f>YEAR(Table1[[#This Row],[Qtr-Year]])</f>
        <v>2024</v>
      </c>
      <c r="AF230" t="str">
        <f>Table1[[#This Row],[Year]]&amp;" - Q"&amp;Table1[[#This Row],[Qtr]]</f>
        <v>2024 - Q4</v>
      </c>
      <c r="AG230" s="21">
        <f>Table1[[#This Row],[Qtr-Year]]</f>
        <v>45627</v>
      </c>
      <c r="AH230" t="str">
        <f t="shared" si="3"/>
        <v>3BHK</v>
      </c>
    </row>
    <row r="231" spans="1:34" x14ac:dyDescent="0.3">
      <c r="A231" s="1">
        <v>45170</v>
      </c>
      <c r="B231">
        <v>249787</v>
      </c>
      <c r="C231" t="s">
        <v>70</v>
      </c>
      <c r="D231">
        <v>14</v>
      </c>
      <c r="E231" t="s">
        <v>71</v>
      </c>
      <c r="F231">
        <v>24041</v>
      </c>
      <c r="G231" t="s">
        <v>55</v>
      </c>
      <c r="H231">
        <v>1071</v>
      </c>
      <c r="I231">
        <v>1530</v>
      </c>
      <c r="J231">
        <v>8523</v>
      </c>
      <c r="K231">
        <v>12176</v>
      </c>
      <c r="L231">
        <v>550800</v>
      </c>
      <c r="M231">
        <v>385560</v>
      </c>
      <c r="N231">
        <v>360</v>
      </c>
      <c r="O231">
        <v>660960</v>
      </c>
      <c r="P231">
        <v>462672</v>
      </c>
      <c r="Q231">
        <v>432</v>
      </c>
      <c r="R231">
        <v>469.44684000000001</v>
      </c>
      <c r="S231">
        <v>469.45785599999999</v>
      </c>
      <c r="T231">
        <v>1.304019</v>
      </c>
      <c r="U231">
        <v>563.33620800000006</v>
      </c>
      <c r="V231">
        <v>2</v>
      </c>
      <c r="W231" t="s">
        <v>29</v>
      </c>
      <c r="X231">
        <v>1620</v>
      </c>
      <c r="Y231" t="s">
        <v>72</v>
      </c>
      <c r="Z231">
        <v>3</v>
      </c>
      <c r="AA231">
        <v>3.9120569999999999</v>
      </c>
      <c r="AB231">
        <v>4590</v>
      </c>
      <c r="AC231">
        <f>MONTH(Table1[[#This Row],[Qtr-Year]])</f>
        <v>9</v>
      </c>
      <c r="AD231">
        <f>Table1[[#This Row],[Month Num]]/3</f>
        <v>3</v>
      </c>
      <c r="AE231">
        <f>YEAR(Table1[[#This Row],[Qtr-Year]])</f>
        <v>2023</v>
      </c>
      <c r="AF231" t="str">
        <f>Table1[[#This Row],[Year]]&amp;" - Q"&amp;Table1[[#This Row],[Qtr]]</f>
        <v>2023 - Q3</v>
      </c>
      <c r="AG231" s="21">
        <f>Table1[[#This Row],[Qtr-Year]]</f>
        <v>45170</v>
      </c>
      <c r="AH231" t="str">
        <f t="shared" si="3"/>
        <v>3BHK</v>
      </c>
    </row>
    <row r="232" spans="1:34" x14ac:dyDescent="0.3">
      <c r="A232" s="1">
        <v>45717</v>
      </c>
      <c r="B232">
        <v>249787</v>
      </c>
      <c r="C232" t="s">
        <v>70</v>
      </c>
      <c r="D232">
        <v>14</v>
      </c>
      <c r="E232" t="s">
        <v>71</v>
      </c>
      <c r="F232">
        <v>24041</v>
      </c>
      <c r="G232" t="s">
        <v>55</v>
      </c>
      <c r="H232">
        <v>1071</v>
      </c>
      <c r="I232">
        <v>1530</v>
      </c>
      <c r="J232">
        <v>13011</v>
      </c>
      <c r="K232">
        <v>18587</v>
      </c>
      <c r="L232">
        <v>100980</v>
      </c>
      <c r="M232">
        <v>70686</v>
      </c>
      <c r="N232">
        <v>66</v>
      </c>
      <c r="O232">
        <v>660960</v>
      </c>
      <c r="P232">
        <v>462672</v>
      </c>
      <c r="Q232">
        <v>432</v>
      </c>
      <c r="R232">
        <v>131.38507799999999</v>
      </c>
      <c r="S232">
        <v>131.3840682</v>
      </c>
      <c r="T232">
        <v>1.990683</v>
      </c>
      <c r="U232">
        <v>859.975056</v>
      </c>
      <c r="V232">
        <v>2</v>
      </c>
      <c r="W232" t="s">
        <v>29</v>
      </c>
      <c r="X232">
        <v>1620</v>
      </c>
      <c r="Y232" t="s">
        <v>72</v>
      </c>
      <c r="Z232">
        <v>6</v>
      </c>
      <c r="AA232">
        <v>11.944098</v>
      </c>
      <c r="AB232">
        <v>9180</v>
      </c>
      <c r="AC232">
        <f>MONTH(Table1[[#This Row],[Qtr-Year]])</f>
        <v>3</v>
      </c>
      <c r="AD232">
        <f>Table1[[#This Row],[Month Num]]/3</f>
        <v>1</v>
      </c>
      <c r="AE232">
        <f>YEAR(Table1[[#This Row],[Qtr-Year]])</f>
        <v>2025</v>
      </c>
      <c r="AF232" t="str">
        <f>Table1[[#This Row],[Year]]&amp;" - Q"&amp;Table1[[#This Row],[Qtr]]</f>
        <v>2025 - Q1</v>
      </c>
      <c r="AG232" s="21">
        <f>Table1[[#This Row],[Qtr-Year]]</f>
        <v>45717</v>
      </c>
      <c r="AH232" t="str">
        <f t="shared" si="3"/>
        <v>3BHK</v>
      </c>
    </row>
    <row r="233" spans="1:34" x14ac:dyDescent="0.3">
      <c r="A233" s="1">
        <v>45261</v>
      </c>
      <c r="B233">
        <v>249789</v>
      </c>
      <c r="C233" t="s">
        <v>73</v>
      </c>
      <c r="D233">
        <v>116</v>
      </c>
      <c r="E233" t="s">
        <v>38</v>
      </c>
      <c r="F233">
        <v>24041</v>
      </c>
      <c r="G233" t="s">
        <v>55</v>
      </c>
      <c r="H233">
        <v>1068</v>
      </c>
      <c r="I233">
        <v>1525</v>
      </c>
      <c r="J233">
        <v>10492</v>
      </c>
      <c r="K233">
        <v>14989</v>
      </c>
      <c r="L233">
        <v>379725</v>
      </c>
      <c r="M233">
        <v>265932</v>
      </c>
      <c r="N233">
        <v>249</v>
      </c>
      <c r="O233">
        <v>768600</v>
      </c>
      <c r="P233">
        <v>538272</v>
      </c>
      <c r="Q233">
        <v>504</v>
      </c>
      <c r="R233">
        <v>398.40746999999999</v>
      </c>
      <c r="S233">
        <v>398.60547480000002</v>
      </c>
      <c r="T233">
        <v>1.6000300000000001</v>
      </c>
      <c r="U233">
        <v>806.41512</v>
      </c>
      <c r="V233">
        <v>2</v>
      </c>
      <c r="W233" t="s">
        <v>29</v>
      </c>
      <c r="X233">
        <v>1298</v>
      </c>
      <c r="Y233" t="s">
        <v>56</v>
      </c>
      <c r="Z233">
        <v>44</v>
      </c>
      <c r="AA233">
        <v>70.401319999999998</v>
      </c>
      <c r="AB233">
        <v>67100</v>
      </c>
      <c r="AC233">
        <f>MONTH(Table1[[#This Row],[Qtr-Year]])</f>
        <v>12</v>
      </c>
      <c r="AD233">
        <f>Table1[[#This Row],[Month Num]]/3</f>
        <v>4</v>
      </c>
      <c r="AE233">
        <f>YEAR(Table1[[#This Row],[Qtr-Year]])</f>
        <v>2023</v>
      </c>
      <c r="AF233" t="str">
        <f>Table1[[#This Row],[Year]]&amp;" - Q"&amp;Table1[[#This Row],[Qtr]]</f>
        <v>2023 - Q4</v>
      </c>
      <c r="AG233" s="21">
        <f>Table1[[#This Row],[Qtr-Year]]</f>
        <v>45261</v>
      </c>
      <c r="AH233" t="str">
        <f t="shared" si="3"/>
        <v>3BHK</v>
      </c>
    </row>
    <row r="234" spans="1:34" x14ac:dyDescent="0.3">
      <c r="A234" s="1">
        <v>45078</v>
      </c>
      <c r="B234">
        <v>249789</v>
      </c>
      <c r="C234" t="s">
        <v>73</v>
      </c>
      <c r="D234">
        <v>116</v>
      </c>
      <c r="E234" t="s">
        <v>38</v>
      </c>
      <c r="F234">
        <v>24041</v>
      </c>
      <c r="G234" t="s">
        <v>55</v>
      </c>
      <c r="H234">
        <v>1425</v>
      </c>
      <c r="I234">
        <v>2035</v>
      </c>
      <c r="J234">
        <v>8047</v>
      </c>
      <c r="K234">
        <v>11496</v>
      </c>
      <c r="L234">
        <v>618640</v>
      </c>
      <c r="M234">
        <v>433200</v>
      </c>
      <c r="N234">
        <v>304</v>
      </c>
      <c r="O234">
        <v>1025640</v>
      </c>
      <c r="P234">
        <v>718200</v>
      </c>
      <c r="Q234">
        <v>504</v>
      </c>
      <c r="R234">
        <v>497.81960800000002</v>
      </c>
      <c r="S234">
        <v>498.00671999999997</v>
      </c>
      <c r="T234">
        <v>1.6375645000000001</v>
      </c>
      <c r="U234">
        <v>825.33250799999996</v>
      </c>
      <c r="V234">
        <v>2</v>
      </c>
      <c r="W234" t="s">
        <v>29</v>
      </c>
      <c r="X234">
        <v>1298</v>
      </c>
      <c r="Y234" t="s">
        <v>56</v>
      </c>
      <c r="Z234">
        <v>200</v>
      </c>
      <c r="AA234">
        <v>327.5129</v>
      </c>
      <c r="AB234">
        <v>407000</v>
      </c>
      <c r="AC234">
        <f>MONTH(Table1[[#This Row],[Qtr-Year]])</f>
        <v>6</v>
      </c>
      <c r="AD234">
        <f>Table1[[#This Row],[Month Num]]/3</f>
        <v>2</v>
      </c>
      <c r="AE234">
        <f>YEAR(Table1[[#This Row],[Qtr-Year]])</f>
        <v>2023</v>
      </c>
      <c r="AF234" t="str">
        <f>Table1[[#This Row],[Year]]&amp;" - Q"&amp;Table1[[#This Row],[Qtr]]</f>
        <v>2023 - Q2</v>
      </c>
      <c r="AG234" s="21">
        <f>Table1[[#This Row],[Qtr-Year]]</f>
        <v>45078</v>
      </c>
      <c r="AH234" t="str">
        <f t="shared" si="3"/>
        <v>3BHK</v>
      </c>
    </row>
    <row r="235" spans="1:34" x14ac:dyDescent="0.3">
      <c r="A235" s="1">
        <v>45444</v>
      </c>
      <c r="B235">
        <v>249789</v>
      </c>
      <c r="C235" t="s">
        <v>73</v>
      </c>
      <c r="D235">
        <v>116</v>
      </c>
      <c r="E235" t="s">
        <v>38</v>
      </c>
      <c r="F235">
        <v>24041</v>
      </c>
      <c r="G235" t="s">
        <v>55</v>
      </c>
      <c r="H235">
        <v>1068</v>
      </c>
      <c r="I235">
        <v>1525</v>
      </c>
      <c r="J235">
        <v>11000</v>
      </c>
      <c r="K235">
        <v>15714</v>
      </c>
      <c r="L235">
        <v>189100</v>
      </c>
      <c r="M235">
        <v>132432</v>
      </c>
      <c r="N235">
        <v>124</v>
      </c>
      <c r="O235">
        <v>768600</v>
      </c>
      <c r="P235">
        <v>538272</v>
      </c>
      <c r="Q235">
        <v>504</v>
      </c>
      <c r="R235">
        <v>208.01</v>
      </c>
      <c r="S235">
        <v>208.10364480000001</v>
      </c>
      <c r="T235">
        <v>1.6775</v>
      </c>
      <c r="U235">
        <v>845.46</v>
      </c>
      <c r="V235">
        <v>2</v>
      </c>
      <c r="W235" t="s">
        <v>29</v>
      </c>
      <c r="X235">
        <v>1298</v>
      </c>
      <c r="Y235" t="s">
        <v>56</v>
      </c>
      <c r="Z235">
        <v>15</v>
      </c>
      <c r="AA235">
        <v>25.162500000000001</v>
      </c>
      <c r="AB235">
        <v>22875</v>
      </c>
      <c r="AC235">
        <f>MONTH(Table1[[#This Row],[Qtr-Year]])</f>
        <v>6</v>
      </c>
      <c r="AD235">
        <f>Table1[[#This Row],[Month Num]]/3</f>
        <v>2</v>
      </c>
      <c r="AE235">
        <f>YEAR(Table1[[#This Row],[Qtr-Year]])</f>
        <v>2024</v>
      </c>
      <c r="AF235" t="str">
        <f>Table1[[#This Row],[Year]]&amp;" - Q"&amp;Table1[[#This Row],[Qtr]]</f>
        <v>2024 - Q2</v>
      </c>
      <c r="AG235" s="21">
        <f>Table1[[#This Row],[Qtr-Year]]</f>
        <v>45444</v>
      </c>
      <c r="AH235" t="str">
        <f t="shared" si="3"/>
        <v>3BHK</v>
      </c>
    </row>
    <row r="236" spans="1:34" x14ac:dyDescent="0.3">
      <c r="A236" s="1">
        <v>45352</v>
      </c>
      <c r="B236">
        <v>249789</v>
      </c>
      <c r="C236" t="s">
        <v>73</v>
      </c>
      <c r="D236">
        <v>116</v>
      </c>
      <c r="E236" t="s">
        <v>38</v>
      </c>
      <c r="F236">
        <v>24041</v>
      </c>
      <c r="G236" t="s">
        <v>55</v>
      </c>
      <c r="H236">
        <v>1068</v>
      </c>
      <c r="I236">
        <v>1525</v>
      </c>
      <c r="J236">
        <v>10492</v>
      </c>
      <c r="K236">
        <v>14989</v>
      </c>
      <c r="L236">
        <v>211975</v>
      </c>
      <c r="M236">
        <v>148452</v>
      </c>
      <c r="N236">
        <v>139</v>
      </c>
      <c r="O236">
        <v>768600</v>
      </c>
      <c r="P236">
        <v>538272</v>
      </c>
      <c r="Q236">
        <v>504</v>
      </c>
      <c r="R236">
        <v>222.40416999999999</v>
      </c>
      <c r="S236">
        <v>222.51470280000001</v>
      </c>
      <c r="T236">
        <v>1.6000300000000001</v>
      </c>
      <c r="U236">
        <v>806.41512</v>
      </c>
      <c r="V236">
        <v>2</v>
      </c>
      <c r="W236" t="s">
        <v>29</v>
      </c>
      <c r="X236">
        <v>1298</v>
      </c>
      <c r="Y236" t="s">
        <v>56</v>
      </c>
      <c r="Z236">
        <v>110</v>
      </c>
      <c r="AA236">
        <v>176.0033</v>
      </c>
      <c r="AB236">
        <v>167750</v>
      </c>
      <c r="AC236">
        <f>MONTH(Table1[[#This Row],[Qtr-Year]])</f>
        <v>3</v>
      </c>
      <c r="AD236">
        <f>Table1[[#This Row],[Month Num]]/3</f>
        <v>1</v>
      </c>
      <c r="AE236">
        <f>YEAR(Table1[[#This Row],[Qtr-Year]])</f>
        <v>2024</v>
      </c>
      <c r="AF236" t="str">
        <f>Table1[[#This Row],[Year]]&amp;" - Q"&amp;Table1[[#This Row],[Qtr]]</f>
        <v>2024 - Q1</v>
      </c>
      <c r="AG236" s="21">
        <f>Table1[[#This Row],[Qtr-Year]]</f>
        <v>45352</v>
      </c>
      <c r="AH236" t="str">
        <f t="shared" si="3"/>
        <v>3BHK</v>
      </c>
    </row>
    <row r="237" spans="1:34" x14ac:dyDescent="0.3">
      <c r="A237" s="1">
        <v>45536</v>
      </c>
      <c r="B237">
        <v>249789</v>
      </c>
      <c r="C237" t="s">
        <v>73</v>
      </c>
      <c r="D237">
        <v>116</v>
      </c>
      <c r="E237" t="s">
        <v>38</v>
      </c>
      <c r="F237">
        <v>24041</v>
      </c>
      <c r="G237" t="s">
        <v>55</v>
      </c>
      <c r="H237">
        <v>1068</v>
      </c>
      <c r="I237">
        <v>1525</v>
      </c>
      <c r="J237">
        <v>11000</v>
      </c>
      <c r="K237">
        <v>15714</v>
      </c>
      <c r="L237">
        <v>176900</v>
      </c>
      <c r="M237">
        <v>123888</v>
      </c>
      <c r="N237">
        <v>116</v>
      </c>
      <c r="O237">
        <v>768600</v>
      </c>
      <c r="P237">
        <v>538272</v>
      </c>
      <c r="Q237">
        <v>504</v>
      </c>
      <c r="R237">
        <v>194.59</v>
      </c>
      <c r="S237">
        <v>194.67760319999999</v>
      </c>
      <c r="T237">
        <v>1.6775</v>
      </c>
      <c r="U237">
        <v>845.46</v>
      </c>
      <c r="V237">
        <v>2</v>
      </c>
      <c r="W237" t="s">
        <v>29</v>
      </c>
      <c r="X237">
        <v>1298</v>
      </c>
      <c r="Y237" t="s">
        <v>56</v>
      </c>
      <c r="Z237">
        <v>8</v>
      </c>
      <c r="AA237">
        <v>13.42</v>
      </c>
      <c r="AB237">
        <v>12200</v>
      </c>
      <c r="AC237">
        <f>MONTH(Table1[[#This Row],[Qtr-Year]])</f>
        <v>9</v>
      </c>
      <c r="AD237">
        <f>Table1[[#This Row],[Month Num]]/3</f>
        <v>3</v>
      </c>
      <c r="AE237">
        <f>YEAR(Table1[[#This Row],[Qtr-Year]])</f>
        <v>2024</v>
      </c>
      <c r="AF237" t="str">
        <f>Table1[[#This Row],[Year]]&amp;" - Q"&amp;Table1[[#This Row],[Qtr]]</f>
        <v>2024 - Q3</v>
      </c>
      <c r="AG237" s="21">
        <f>Table1[[#This Row],[Qtr-Year]]</f>
        <v>45536</v>
      </c>
      <c r="AH237" t="str">
        <f t="shared" si="3"/>
        <v>3BHK</v>
      </c>
    </row>
    <row r="238" spans="1:34" x14ac:dyDescent="0.3">
      <c r="A238" s="1">
        <v>45717</v>
      </c>
      <c r="B238">
        <v>249789</v>
      </c>
      <c r="C238" t="s">
        <v>73</v>
      </c>
      <c r="D238">
        <v>116</v>
      </c>
      <c r="E238" t="s">
        <v>38</v>
      </c>
      <c r="F238">
        <v>24041</v>
      </c>
      <c r="G238" t="s">
        <v>55</v>
      </c>
      <c r="H238">
        <v>1068</v>
      </c>
      <c r="I238">
        <v>1525</v>
      </c>
      <c r="J238">
        <v>11000</v>
      </c>
      <c r="K238">
        <v>15714</v>
      </c>
      <c r="L238">
        <v>128100</v>
      </c>
      <c r="M238">
        <v>89712</v>
      </c>
      <c r="N238">
        <v>84</v>
      </c>
      <c r="O238">
        <v>768600</v>
      </c>
      <c r="P238">
        <v>538272</v>
      </c>
      <c r="Q238">
        <v>504</v>
      </c>
      <c r="R238">
        <v>140.91</v>
      </c>
      <c r="S238">
        <v>140.9734368</v>
      </c>
      <c r="T238">
        <v>1.6775</v>
      </c>
      <c r="U238">
        <v>845.46</v>
      </c>
      <c r="V238">
        <v>2</v>
      </c>
      <c r="W238" t="s">
        <v>29</v>
      </c>
      <c r="X238">
        <v>1298</v>
      </c>
      <c r="Y238" t="s">
        <v>56</v>
      </c>
      <c r="Z238">
        <v>21</v>
      </c>
      <c r="AA238">
        <v>35.227499999999999</v>
      </c>
      <c r="AB238">
        <v>32025</v>
      </c>
      <c r="AC238">
        <f>MONTH(Table1[[#This Row],[Qtr-Year]])</f>
        <v>3</v>
      </c>
      <c r="AD238">
        <f>Table1[[#This Row],[Month Num]]/3</f>
        <v>1</v>
      </c>
      <c r="AE238">
        <f>YEAR(Table1[[#This Row],[Qtr-Year]])</f>
        <v>2025</v>
      </c>
      <c r="AF238" t="str">
        <f>Table1[[#This Row],[Year]]&amp;" - Q"&amp;Table1[[#This Row],[Qtr]]</f>
        <v>2025 - Q1</v>
      </c>
      <c r="AG238" s="21">
        <f>Table1[[#This Row],[Qtr-Year]]</f>
        <v>45717</v>
      </c>
      <c r="AH238" t="str">
        <f t="shared" si="3"/>
        <v>3BHK</v>
      </c>
    </row>
    <row r="239" spans="1:34" x14ac:dyDescent="0.3">
      <c r="A239" s="1">
        <v>45809</v>
      </c>
      <c r="B239">
        <v>249789</v>
      </c>
      <c r="C239" t="s">
        <v>73</v>
      </c>
      <c r="D239">
        <v>116</v>
      </c>
      <c r="E239" t="s">
        <v>38</v>
      </c>
      <c r="F239">
        <v>24041</v>
      </c>
      <c r="G239" t="s">
        <v>55</v>
      </c>
      <c r="H239">
        <v>1068</v>
      </c>
      <c r="I239">
        <v>1525</v>
      </c>
      <c r="J239">
        <v>11000</v>
      </c>
      <c r="K239">
        <v>15714</v>
      </c>
      <c r="L239">
        <v>21350</v>
      </c>
      <c r="M239">
        <v>14952</v>
      </c>
      <c r="N239">
        <v>14</v>
      </c>
      <c r="O239">
        <v>768600</v>
      </c>
      <c r="P239">
        <v>538272</v>
      </c>
      <c r="Q239">
        <v>504</v>
      </c>
      <c r="R239">
        <v>23.484999999999999</v>
      </c>
      <c r="S239">
        <v>23.495572800000001</v>
      </c>
      <c r="T239">
        <v>1.6775</v>
      </c>
      <c r="U239">
        <v>845.46</v>
      </c>
      <c r="V239">
        <v>2</v>
      </c>
      <c r="W239" t="s">
        <v>29</v>
      </c>
      <c r="X239">
        <v>1298</v>
      </c>
      <c r="Y239" t="s">
        <v>56</v>
      </c>
      <c r="Z239">
        <v>70</v>
      </c>
      <c r="AA239">
        <v>117.425</v>
      </c>
      <c r="AB239">
        <v>106750</v>
      </c>
      <c r="AC239">
        <f>MONTH(Table1[[#This Row],[Qtr-Year]])</f>
        <v>6</v>
      </c>
      <c r="AD239">
        <f>Table1[[#This Row],[Month Num]]/3</f>
        <v>2</v>
      </c>
      <c r="AE239">
        <f>YEAR(Table1[[#This Row],[Qtr-Year]])</f>
        <v>2025</v>
      </c>
      <c r="AF239" t="str">
        <f>Table1[[#This Row],[Year]]&amp;" - Q"&amp;Table1[[#This Row],[Qtr]]</f>
        <v>2025 - Q2</v>
      </c>
      <c r="AG239" s="21">
        <f>Table1[[#This Row],[Qtr-Year]]</f>
        <v>45809</v>
      </c>
      <c r="AH239" t="str">
        <f t="shared" si="3"/>
        <v>3BHK</v>
      </c>
    </row>
    <row r="240" spans="1:34" x14ac:dyDescent="0.3">
      <c r="A240" s="1">
        <v>45627</v>
      </c>
      <c r="B240">
        <v>249789</v>
      </c>
      <c r="C240" t="s">
        <v>73</v>
      </c>
      <c r="D240">
        <v>116</v>
      </c>
      <c r="E240" t="s">
        <v>38</v>
      </c>
      <c r="F240">
        <v>24041</v>
      </c>
      <c r="G240" t="s">
        <v>55</v>
      </c>
      <c r="H240">
        <v>1068</v>
      </c>
      <c r="I240">
        <v>1525</v>
      </c>
      <c r="J240">
        <v>11000</v>
      </c>
      <c r="K240">
        <v>15714</v>
      </c>
      <c r="L240">
        <v>160125</v>
      </c>
      <c r="M240">
        <v>112140</v>
      </c>
      <c r="N240">
        <v>105</v>
      </c>
      <c r="O240">
        <v>768600</v>
      </c>
      <c r="P240">
        <v>538272</v>
      </c>
      <c r="Q240">
        <v>504</v>
      </c>
      <c r="R240">
        <v>176.13749999999999</v>
      </c>
      <c r="S240">
        <v>176.21679599999999</v>
      </c>
      <c r="T240">
        <v>1.6775</v>
      </c>
      <c r="U240">
        <v>845.46</v>
      </c>
      <c r="V240">
        <v>2</v>
      </c>
      <c r="W240" t="s">
        <v>29</v>
      </c>
      <c r="X240">
        <v>1298</v>
      </c>
      <c r="Y240" t="s">
        <v>56</v>
      </c>
      <c r="Z240">
        <v>11</v>
      </c>
      <c r="AA240">
        <v>18.452500000000001</v>
      </c>
      <c r="AB240">
        <v>16775</v>
      </c>
      <c r="AC240">
        <f>MONTH(Table1[[#This Row],[Qtr-Year]])</f>
        <v>12</v>
      </c>
      <c r="AD240">
        <f>Table1[[#This Row],[Month Num]]/3</f>
        <v>4</v>
      </c>
      <c r="AE240">
        <f>YEAR(Table1[[#This Row],[Qtr-Year]])</f>
        <v>2024</v>
      </c>
      <c r="AF240" t="str">
        <f>Table1[[#This Row],[Year]]&amp;" - Q"&amp;Table1[[#This Row],[Qtr]]</f>
        <v>2024 - Q4</v>
      </c>
      <c r="AG240" s="21">
        <f>Table1[[#This Row],[Qtr-Year]]</f>
        <v>45627</v>
      </c>
      <c r="AH240" t="str">
        <f t="shared" si="3"/>
        <v>3BHK</v>
      </c>
    </row>
    <row r="241" spans="1:34" x14ac:dyDescent="0.3">
      <c r="A241" s="1">
        <v>45170</v>
      </c>
      <c r="B241">
        <v>249789</v>
      </c>
      <c r="C241" t="s">
        <v>73</v>
      </c>
      <c r="D241">
        <v>116</v>
      </c>
      <c r="E241" t="s">
        <v>38</v>
      </c>
      <c r="F241">
        <v>24041</v>
      </c>
      <c r="G241" t="s">
        <v>55</v>
      </c>
      <c r="H241">
        <v>1425</v>
      </c>
      <c r="I241">
        <v>2035</v>
      </c>
      <c r="J241">
        <v>8375</v>
      </c>
      <c r="K241">
        <v>11964</v>
      </c>
      <c r="L241">
        <v>596255</v>
      </c>
      <c r="M241">
        <v>417525</v>
      </c>
      <c r="N241">
        <v>293</v>
      </c>
      <c r="O241">
        <v>1025640</v>
      </c>
      <c r="P241">
        <v>718200</v>
      </c>
      <c r="Q241">
        <v>504</v>
      </c>
      <c r="R241">
        <v>499.3635625</v>
      </c>
      <c r="S241">
        <v>499.52690999999999</v>
      </c>
      <c r="T241">
        <v>1.7043124999999999</v>
      </c>
      <c r="U241">
        <v>858.97349999999994</v>
      </c>
      <c r="V241">
        <v>2</v>
      </c>
      <c r="W241" t="s">
        <v>29</v>
      </c>
      <c r="X241">
        <v>1298</v>
      </c>
      <c r="Y241" t="s">
        <v>56</v>
      </c>
      <c r="Z241">
        <v>11</v>
      </c>
      <c r="AA241">
        <v>18.7474375</v>
      </c>
      <c r="AB241">
        <v>22385</v>
      </c>
      <c r="AC241">
        <f>MONTH(Table1[[#This Row],[Qtr-Year]])</f>
        <v>9</v>
      </c>
      <c r="AD241">
        <f>Table1[[#This Row],[Month Num]]/3</f>
        <v>3</v>
      </c>
      <c r="AE241">
        <f>YEAR(Table1[[#This Row],[Qtr-Year]])</f>
        <v>2023</v>
      </c>
      <c r="AF241" t="str">
        <f>Table1[[#This Row],[Year]]&amp;" - Q"&amp;Table1[[#This Row],[Qtr]]</f>
        <v>2023 - Q3</v>
      </c>
      <c r="AG241" s="21">
        <f>Table1[[#This Row],[Qtr-Year]]</f>
        <v>45170</v>
      </c>
      <c r="AH241" t="str">
        <f t="shared" si="3"/>
        <v>3BHK</v>
      </c>
    </row>
    <row r="242" spans="1:34" x14ac:dyDescent="0.3">
      <c r="A242" s="1">
        <v>45261</v>
      </c>
      <c r="B242">
        <v>250240</v>
      </c>
      <c r="C242" t="s">
        <v>74</v>
      </c>
      <c r="D242">
        <v>4</v>
      </c>
      <c r="E242" t="s">
        <v>46</v>
      </c>
      <c r="F242">
        <v>65</v>
      </c>
      <c r="G242" t="s">
        <v>34</v>
      </c>
      <c r="H242">
        <v>574</v>
      </c>
      <c r="I242">
        <v>956</v>
      </c>
      <c r="J242">
        <v>5150</v>
      </c>
      <c r="K242">
        <v>8583</v>
      </c>
      <c r="L242">
        <v>9560</v>
      </c>
      <c r="M242">
        <v>5740</v>
      </c>
      <c r="N242">
        <v>10</v>
      </c>
      <c r="O242">
        <v>143400</v>
      </c>
      <c r="P242">
        <v>86100</v>
      </c>
      <c r="Q242">
        <v>150</v>
      </c>
      <c r="R242">
        <v>4.9234</v>
      </c>
      <c r="S242">
        <v>4.9266420000000002</v>
      </c>
      <c r="T242">
        <v>0.49234</v>
      </c>
      <c r="U242">
        <v>73.850999999999999</v>
      </c>
      <c r="V242">
        <v>3</v>
      </c>
      <c r="W242" t="s">
        <v>35</v>
      </c>
      <c r="X242">
        <v>1868</v>
      </c>
      <c r="Y242" t="s">
        <v>53</v>
      </c>
      <c r="Z242">
        <v>0</v>
      </c>
      <c r="AA242">
        <v>0</v>
      </c>
      <c r="AB242">
        <v>0</v>
      </c>
      <c r="AC242">
        <f>MONTH(Table1[[#This Row],[Qtr-Year]])</f>
        <v>12</v>
      </c>
      <c r="AD242">
        <f>Table1[[#This Row],[Month Num]]/3</f>
        <v>4</v>
      </c>
      <c r="AE242">
        <f>YEAR(Table1[[#This Row],[Qtr-Year]])</f>
        <v>2023</v>
      </c>
      <c r="AF242" t="str">
        <f>Table1[[#This Row],[Year]]&amp;" - Q"&amp;Table1[[#This Row],[Qtr]]</f>
        <v>2023 - Q4</v>
      </c>
      <c r="AG242" s="21">
        <f>Table1[[#This Row],[Qtr-Year]]</f>
        <v>45261</v>
      </c>
      <c r="AH242" t="str">
        <f t="shared" si="3"/>
        <v>2BHK</v>
      </c>
    </row>
    <row r="243" spans="1:34" x14ac:dyDescent="0.3">
      <c r="A243" s="1">
        <v>45261</v>
      </c>
      <c r="B243">
        <v>250240</v>
      </c>
      <c r="C243" t="s">
        <v>74</v>
      </c>
      <c r="D243">
        <v>5</v>
      </c>
      <c r="E243" t="s">
        <v>52</v>
      </c>
      <c r="F243">
        <v>65</v>
      </c>
      <c r="G243" t="s">
        <v>34</v>
      </c>
      <c r="H243">
        <v>676</v>
      </c>
      <c r="I243">
        <v>1126</v>
      </c>
      <c r="J243">
        <v>5150</v>
      </c>
      <c r="K243">
        <v>8583</v>
      </c>
      <c r="L243">
        <v>1126</v>
      </c>
      <c r="M243">
        <v>676</v>
      </c>
      <c r="N243">
        <v>1</v>
      </c>
      <c r="O243">
        <v>540480</v>
      </c>
      <c r="P243">
        <v>324480</v>
      </c>
      <c r="Q243">
        <v>480</v>
      </c>
      <c r="R243">
        <v>0.57989000000000002</v>
      </c>
      <c r="S243">
        <v>0.58021080000000003</v>
      </c>
      <c r="T243">
        <v>0.57989000000000002</v>
      </c>
      <c r="U243">
        <v>278.34719999999999</v>
      </c>
      <c r="V243">
        <v>3</v>
      </c>
      <c r="W243" t="s">
        <v>35</v>
      </c>
      <c r="X243">
        <v>1868</v>
      </c>
      <c r="Y243" t="s">
        <v>53</v>
      </c>
      <c r="Z243">
        <v>9</v>
      </c>
      <c r="AA243">
        <v>5.2190099999999999</v>
      </c>
      <c r="AB243">
        <v>10134</v>
      </c>
      <c r="AC243">
        <f>MONTH(Table1[[#This Row],[Qtr-Year]])</f>
        <v>12</v>
      </c>
      <c r="AD243">
        <f>Table1[[#This Row],[Month Num]]/3</f>
        <v>4</v>
      </c>
      <c r="AE243">
        <f>YEAR(Table1[[#This Row],[Qtr-Year]])</f>
        <v>2023</v>
      </c>
      <c r="AF243" t="str">
        <f>Table1[[#This Row],[Year]]&amp;" - Q"&amp;Table1[[#This Row],[Qtr]]</f>
        <v>2023 - Q4</v>
      </c>
      <c r="AG243" s="21">
        <f>Table1[[#This Row],[Qtr-Year]]</f>
        <v>45261</v>
      </c>
      <c r="AH243" t="str">
        <f t="shared" si="3"/>
        <v>3BHK</v>
      </c>
    </row>
    <row r="244" spans="1:34" x14ac:dyDescent="0.3">
      <c r="A244" s="1">
        <v>45078</v>
      </c>
      <c r="B244">
        <v>250240</v>
      </c>
      <c r="C244" t="s">
        <v>74</v>
      </c>
      <c r="D244">
        <v>5</v>
      </c>
      <c r="E244" t="s">
        <v>52</v>
      </c>
      <c r="F244">
        <v>65</v>
      </c>
      <c r="G244" t="s">
        <v>34</v>
      </c>
      <c r="H244">
        <v>676</v>
      </c>
      <c r="I244">
        <v>1126</v>
      </c>
      <c r="J244">
        <v>5040</v>
      </c>
      <c r="K244">
        <v>8400</v>
      </c>
      <c r="L244">
        <v>11260</v>
      </c>
      <c r="M244">
        <v>6760</v>
      </c>
      <c r="N244">
        <v>10</v>
      </c>
      <c r="O244">
        <v>540480</v>
      </c>
      <c r="P244">
        <v>324480</v>
      </c>
      <c r="Q244">
        <v>480</v>
      </c>
      <c r="R244">
        <v>5.6750400000000001</v>
      </c>
      <c r="S244">
        <v>5.6783999999999999</v>
      </c>
      <c r="T244">
        <v>0.56750400000000001</v>
      </c>
      <c r="U244">
        <v>272.40192000000002</v>
      </c>
      <c r="V244">
        <v>3</v>
      </c>
      <c r="W244" t="s">
        <v>35</v>
      </c>
      <c r="X244">
        <v>1868</v>
      </c>
      <c r="Y244" t="s">
        <v>53</v>
      </c>
      <c r="Z244">
        <v>270</v>
      </c>
      <c r="AA244">
        <v>153.22608</v>
      </c>
      <c r="AB244">
        <v>304020</v>
      </c>
      <c r="AC244">
        <f>MONTH(Table1[[#This Row],[Qtr-Year]])</f>
        <v>6</v>
      </c>
      <c r="AD244">
        <f>Table1[[#This Row],[Month Num]]/3</f>
        <v>2</v>
      </c>
      <c r="AE244">
        <f>YEAR(Table1[[#This Row],[Qtr-Year]])</f>
        <v>2023</v>
      </c>
      <c r="AF244" t="str">
        <f>Table1[[#This Row],[Year]]&amp;" - Q"&amp;Table1[[#This Row],[Qtr]]</f>
        <v>2023 - Q2</v>
      </c>
      <c r="AG244" s="21">
        <f>Table1[[#This Row],[Qtr-Year]]</f>
        <v>45078</v>
      </c>
      <c r="AH244" t="str">
        <f t="shared" si="3"/>
        <v>3BHK</v>
      </c>
    </row>
    <row r="245" spans="1:34" x14ac:dyDescent="0.3">
      <c r="A245" s="1">
        <v>45078</v>
      </c>
      <c r="B245">
        <v>250240</v>
      </c>
      <c r="C245" t="s">
        <v>74</v>
      </c>
      <c r="D245">
        <v>4</v>
      </c>
      <c r="E245" t="s">
        <v>46</v>
      </c>
      <c r="F245">
        <v>65</v>
      </c>
      <c r="G245" t="s">
        <v>34</v>
      </c>
      <c r="H245">
        <v>574</v>
      </c>
      <c r="I245">
        <v>956</v>
      </c>
      <c r="J245">
        <v>5040</v>
      </c>
      <c r="K245">
        <v>8400</v>
      </c>
      <c r="L245">
        <v>9560</v>
      </c>
      <c r="M245">
        <v>5740</v>
      </c>
      <c r="N245">
        <v>10</v>
      </c>
      <c r="O245">
        <v>143400</v>
      </c>
      <c r="P245">
        <v>86100</v>
      </c>
      <c r="Q245">
        <v>150</v>
      </c>
      <c r="R245">
        <v>4.8182400000000003</v>
      </c>
      <c r="S245">
        <v>4.8216000000000001</v>
      </c>
      <c r="T245">
        <v>0.48182399999999997</v>
      </c>
      <c r="U245">
        <v>72.273600000000002</v>
      </c>
      <c r="V245">
        <v>3</v>
      </c>
      <c r="W245" t="s">
        <v>35</v>
      </c>
      <c r="X245">
        <v>1868</v>
      </c>
      <c r="Y245" t="s">
        <v>53</v>
      </c>
      <c r="Z245">
        <v>70</v>
      </c>
      <c r="AA245">
        <v>33.727679999999999</v>
      </c>
      <c r="AB245">
        <v>66920</v>
      </c>
      <c r="AC245">
        <f>MONTH(Table1[[#This Row],[Qtr-Year]])</f>
        <v>6</v>
      </c>
      <c r="AD245">
        <f>Table1[[#This Row],[Month Num]]/3</f>
        <v>2</v>
      </c>
      <c r="AE245">
        <f>YEAR(Table1[[#This Row],[Qtr-Year]])</f>
        <v>2023</v>
      </c>
      <c r="AF245" t="str">
        <f>Table1[[#This Row],[Year]]&amp;" - Q"&amp;Table1[[#This Row],[Qtr]]</f>
        <v>2023 - Q2</v>
      </c>
      <c r="AG245" s="21">
        <f>Table1[[#This Row],[Qtr-Year]]</f>
        <v>45078</v>
      </c>
      <c r="AH245" t="str">
        <f t="shared" si="3"/>
        <v>2BHK</v>
      </c>
    </row>
    <row r="246" spans="1:34" x14ac:dyDescent="0.3">
      <c r="A246" s="1">
        <v>44986</v>
      </c>
      <c r="B246">
        <v>250240</v>
      </c>
      <c r="C246" t="s">
        <v>74</v>
      </c>
      <c r="D246">
        <v>4</v>
      </c>
      <c r="E246" t="s">
        <v>46</v>
      </c>
      <c r="F246">
        <v>65</v>
      </c>
      <c r="G246" t="s">
        <v>34</v>
      </c>
      <c r="H246">
        <v>574</v>
      </c>
      <c r="I246">
        <v>956</v>
      </c>
      <c r="J246">
        <v>5040</v>
      </c>
      <c r="K246">
        <v>8400</v>
      </c>
      <c r="L246">
        <v>76480</v>
      </c>
      <c r="M246">
        <v>45920</v>
      </c>
      <c r="N246">
        <v>80</v>
      </c>
      <c r="O246">
        <v>143400</v>
      </c>
      <c r="P246">
        <v>86100</v>
      </c>
      <c r="Q246">
        <v>150</v>
      </c>
      <c r="R246">
        <v>38.545920000000002</v>
      </c>
      <c r="S246">
        <v>38.572800000000001</v>
      </c>
      <c r="T246">
        <v>0.48182399999999997</v>
      </c>
      <c r="U246">
        <v>72.273600000000002</v>
      </c>
      <c r="V246">
        <v>3</v>
      </c>
      <c r="W246" t="s">
        <v>35</v>
      </c>
      <c r="X246">
        <v>1868</v>
      </c>
      <c r="Y246" t="s">
        <v>53</v>
      </c>
      <c r="Z246">
        <v>70</v>
      </c>
      <c r="AA246">
        <v>33.727679999999999</v>
      </c>
      <c r="AB246">
        <v>66920</v>
      </c>
      <c r="AC246">
        <f>MONTH(Table1[[#This Row],[Qtr-Year]])</f>
        <v>3</v>
      </c>
      <c r="AD246">
        <f>Table1[[#This Row],[Month Num]]/3</f>
        <v>1</v>
      </c>
      <c r="AE246">
        <f>YEAR(Table1[[#This Row],[Qtr-Year]])</f>
        <v>2023</v>
      </c>
      <c r="AF246" t="str">
        <f>Table1[[#This Row],[Year]]&amp;" - Q"&amp;Table1[[#This Row],[Qtr]]</f>
        <v>2023 - Q1</v>
      </c>
      <c r="AG246" s="21">
        <f>Table1[[#This Row],[Qtr-Year]]</f>
        <v>44986</v>
      </c>
      <c r="AH246" t="str">
        <f t="shared" si="3"/>
        <v>2BHK</v>
      </c>
    </row>
    <row r="247" spans="1:34" x14ac:dyDescent="0.3">
      <c r="A247" s="1">
        <v>44986</v>
      </c>
      <c r="B247">
        <v>250240</v>
      </c>
      <c r="C247" t="s">
        <v>74</v>
      </c>
      <c r="D247">
        <v>5</v>
      </c>
      <c r="E247" t="s">
        <v>52</v>
      </c>
      <c r="F247">
        <v>65</v>
      </c>
      <c r="G247" t="s">
        <v>34</v>
      </c>
      <c r="H247">
        <v>676</v>
      </c>
      <c r="I247">
        <v>1126</v>
      </c>
      <c r="J247">
        <v>5040</v>
      </c>
      <c r="K247">
        <v>8400</v>
      </c>
      <c r="L247">
        <v>315280</v>
      </c>
      <c r="M247">
        <v>189280</v>
      </c>
      <c r="N247">
        <v>280</v>
      </c>
      <c r="O247">
        <v>540480</v>
      </c>
      <c r="P247">
        <v>324480</v>
      </c>
      <c r="Q247">
        <v>480</v>
      </c>
      <c r="R247">
        <v>158.90111999999999</v>
      </c>
      <c r="S247">
        <v>158.99520000000001</v>
      </c>
      <c r="T247">
        <v>0.56750400000000001</v>
      </c>
      <c r="U247">
        <v>272.40192000000002</v>
      </c>
      <c r="V247">
        <v>3</v>
      </c>
      <c r="W247" t="s">
        <v>35</v>
      </c>
      <c r="X247">
        <v>1868</v>
      </c>
      <c r="Y247" t="s">
        <v>53</v>
      </c>
      <c r="Z247">
        <v>200</v>
      </c>
      <c r="AA247">
        <v>113.5008</v>
      </c>
      <c r="AB247">
        <v>225200</v>
      </c>
      <c r="AC247">
        <f>MONTH(Table1[[#This Row],[Qtr-Year]])</f>
        <v>3</v>
      </c>
      <c r="AD247">
        <f>Table1[[#This Row],[Month Num]]/3</f>
        <v>1</v>
      </c>
      <c r="AE247">
        <f>YEAR(Table1[[#This Row],[Qtr-Year]])</f>
        <v>2023</v>
      </c>
      <c r="AF247" t="str">
        <f>Table1[[#This Row],[Year]]&amp;" - Q"&amp;Table1[[#This Row],[Qtr]]</f>
        <v>2023 - Q1</v>
      </c>
      <c r="AG247" s="21">
        <f>Table1[[#This Row],[Qtr-Year]]</f>
        <v>44986</v>
      </c>
      <c r="AH247" t="str">
        <f t="shared" si="3"/>
        <v>3BHK</v>
      </c>
    </row>
    <row r="248" spans="1:34" x14ac:dyDescent="0.3">
      <c r="A248" s="1">
        <v>45170</v>
      </c>
      <c r="B248">
        <v>250240</v>
      </c>
      <c r="C248" t="s">
        <v>74</v>
      </c>
      <c r="D248">
        <v>4</v>
      </c>
      <c r="E248" t="s">
        <v>46</v>
      </c>
      <c r="F248">
        <v>65</v>
      </c>
      <c r="G248" t="s">
        <v>34</v>
      </c>
      <c r="H248">
        <v>573</v>
      </c>
      <c r="I248">
        <v>956</v>
      </c>
      <c r="J248">
        <v>5040</v>
      </c>
      <c r="K248">
        <v>8400</v>
      </c>
      <c r="L248">
        <v>9560</v>
      </c>
      <c r="M248">
        <v>5730</v>
      </c>
      <c r="N248">
        <v>10</v>
      </c>
      <c r="O248">
        <v>143400</v>
      </c>
      <c r="P248">
        <v>85950</v>
      </c>
      <c r="Q248">
        <v>150</v>
      </c>
      <c r="R248">
        <v>4.8182400000000003</v>
      </c>
      <c r="S248">
        <v>4.8132000000000001</v>
      </c>
      <c r="T248">
        <v>0.48182399999999997</v>
      </c>
      <c r="U248">
        <v>72.273600000000002</v>
      </c>
      <c r="V248">
        <v>3</v>
      </c>
      <c r="W248" t="s">
        <v>35</v>
      </c>
      <c r="X248">
        <v>1868</v>
      </c>
      <c r="Y248" t="s">
        <v>53</v>
      </c>
      <c r="Z248">
        <v>0</v>
      </c>
      <c r="AA248">
        <v>0</v>
      </c>
      <c r="AB248">
        <v>0</v>
      </c>
      <c r="AC248">
        <f>MONTH(Table1[[#This Row],[Qtr-Year]])</f>
        <v>9</v>
      </c>
      <c r="AD248">
        <f>Table1[[#This Row],[Month Num]]/3</f>
        <v>3</v>
      </c>
      <c r="AE248">
        <f>YEAR(Table1[[#This Row],[Qtr-Year]])</f>
        <v>2023</v>
      </c>
      <c r="AF248" t="str">
        <f>Table1[[#This Row],[Year]]&amp;" - Q"&amp;Table1[[#This Row],[Qtr]]</f>
        <v>2023 - Q3</v>
      </c>
      <c r="AG248" s="21">
        <f>Table1[[#This Row],[Qtr-Year]]</f>
        <v>45170</v>
      </c>
      <c r="AH248" t="str">
        <f t="shared" si="3"/>
        <v>2BHK</v>
      </c>
    </row>
    <row r="249" spans="1:34" x14ac:dyDescent="0.3">
      <c r="A249" s="1">
        <v>45170</v>
      </c>
      <c r="B249">
        <v>250240</v>
      </c>
      <c r="C249" t="s">
        <v>74</v>
      </c>
      <c r="D249">
        <v>5</v>
      </c>
      <c r="E249" t="s">
        <v>52</v>
      </c>
      <c r="F249">
        <v>65</v>
      </c>
      <c r="G249" t="s">
        <v>34</v>
      </c>
      <c r="H249">
        <v>676</v>
      </c>
      <c r="I249">
        <v>1126</v>
      </c>
      <c r="J249">
        <v>5040</v>
      </c>
      <c r="K249">
        <v>8400</v>
      </c>
      <c r="L249">
        <v>11260</v>
      </c>
      <c r="M249">
        <v>6760</v>
      </c>
      <c r="N249">
        <v>10</v>
      </c>
      <c r="O249">
        <v>540480</v>
      </c>
      <c r="P249">
        <v>324480</v>
      </c>
      <c r="Q249">
        <v>480</v>
      </c>
      <c r="R249">
        <v>5.6750400000000001</v>
      </c>
      <c r="S249">
        <v>5.6783999999999999</v>
      </c>
      <c r="T249">
        <v>0.56750400000000001</v>
      </c>
      <c r="U249">
        <v>272.40192000000002</v>
      </c>
      <c r="V249">
        <v>3</v>
      </c>
      <c r="W249" t="s">
        <v>35</v>
      </c>
      <c r="X249">
        <v>1868</v>
      </c>
      <c r="Y249" t="s">
        <v>53</v>
      </c>
      <c r="Z249">
        <v>0</v>
      </c>
      <c r="AA249">
        <v>0</v>
      </c>
      <c r="AB249">
        <v>0</v>
      </c>
      <c r="AC249">
        <f>MONTH(Table1[[#This Row],[Qtr-Year]])</f>
        <v>9</v>
      </c>
      <c r="AD249">
        <f>Table1[[#This Row],[Month Num]]/3</f>
        <v>3</v>
      </c>
      <c r="AE249">
        <f>YEAR(Table1[[#This Row],[Qtr-Year]])</f>
        <v>2023</v>
      </c>
      <c r="AF249" t="str">
        <f>Table1[[#This Row],[Year]]&amp;" - Q"&amp;Table1[[#This Row],[Qtr]]</f>
        <v>2023 - Q3</v>
      </c>
      <c r="AG249" s="21">
        <f>Table1[[#This Row],[Qtr-Year]]</f>
        <v>45170</v>
      </c>
      <c r="AH249" t="str">
        <f t="shared" si="3"/>
        <v>3BHK</v>
      </c>
    </row>
    <row r="250" spans="1:34" x14ac:dyDescent="0.3">
      <c r="A250" s="1">
        <v>45444</v>
      </c>
      <c r="B250">
        <v>250240</v>
      </c>
      <c r="C250" t="s">
        <v>74</v>
      </c>
      <c r="D250">
        <v>4</v>
      </c>
      <c r="E250" t="s">
        <v>46</v>
      </c>
      <c r="F250">
        <v>65</v>
      </c>
      <c r="G250" t="s">
        <v>34</v>
      </c>
      <c r="H250">
        <v>574</v>
      </c>
      <c r="I250">
        <v>956</v>
      </c>
      <c r="J250">
        <v>5150</v>
      </c>
      <c r="K250">
        <v>8583</v>
      </c>
      <c r="L250">
        <v>0</v>
      </c>
      <c r="M250">
        <v>0</v>
      </c>
      <c r="N250">
        <v>0</v>
      </c>
      <c r="O250">
        <v>143400</v>
      </c>
      <c r="P250">
        <v>86100</v>
      </c>
      <c r="Q250">
        <v>150</v>
      </c>
      <c r="R250">
        <v>0</v>
      </c>
      <c r="S250">
        <v>0</v>
      </c>
      <c r="T250">
        <v>0.49234</v>
      </c>
      <c r="U250">
        <v>73.850999999999999</v>
      </c>
      <c r="V250">
        <v>3</v>
      </c>
      <c r="W250" t="s">
        <v>35</v>
      </c>
      <c r="X250">
        <v>1868</v>
      </c>
      <c r="Y250" t="s">
        <v>53</v>
      </c>
      <c r="Z250">
        <v>0</v>
      </c>
      <c r="AA250">
        <v>0</v>
      </c>
      <c r="AB250">
        <v>0</v>
      </c>
      <c r="AC250">
        <f>MONTH(Table1[[#This Row],[Qtr-Year]])</f>
        <v>6</v>
      </c>
      <c r="AD250">
        <f>Table1[[#This Row],[Month Num]]/3</f>
        <v>2</v>
      </c>
      <c r="AE250">
        <f>YEAR(Table1[[#This Row],[Qtr-Year]])</f>
        <v>2024</v>
      </c>
      <c r="AF250" t="str">
        <f>Table1[[#This Row],[Year]]&amp;" - Q"&amp;Table1[[#This Row],[Qtr]]</f>
        <v>2024 - Q2</v>
      </c>
      <c r="AG250" s="21">
        <f>Table1[[#This Row],[Qtr-Year]]</f>
        <v>45444</v>
      </c>
      <c r="AH250" t="str">
        <f t="shared" si="3"/>
        <v>2BHK</v>
      </c>
    </row>
    <row r="251" spans="1:34" x14ac:dyDescent="0.3">
      <c r="A251" s="1">
        <v>45444</v>
      </c>
      <c r="B251">
        <v>250240</v>
      </c>
      <c r="C251" t="s">
        <v>74</v>
      </c>
      <c r="D251">
        <v>5</v>
      </c>
      <c r="E251" t="s">
        <v>52</v>
      </c>
      <c r="F251">
        <v>65</v>
      </c>
      <c r="G251" t="s">
        <v>34</v>
      </c>
      <c r="H251">
        <v>676</v>
      </c>
      <c r="I251">
        <v>1126</v>
      </c>
      <c r="J251">
        <v>5150</v>
      </c>
      <c r="K251">
        <v>8583</v>
      </c>
      <c r="L251">
        <v>0</v>
      </c>
      <c r="M251">
        <v>0</v>
      </c>
      <c r="N251">
        <v>0</v>
      </c>
      <c r="O251">
        <v>540480</v>
      </c>
      <c r="P251">
        <v>324480</v>
      </c>
      <c r="Q251">
        <v>480</v>
      </c>
      <c r="R251">
        <v>0</v>
      </c>
      <c r="S251">
        <v>0</v>
      </c>
      <c r="T251">
        <v>0.57989000000000002</v>
      </c>
      <c r="U251">
        <v>278.34719999999999</v>
      </c>
      <c r="V251">
        <v>3</v>
      </c>
      <c r="W251" t="s">
        <v>35</v>
      </c>
      <c r="X251">
        <v>1868</v>
      </c>
      <c r="Y251" t="s">
        <v>53</v>
      </c>
      <c r="Z251">
        <v>0</v>
      </c>
      <c r="AA251">
        <v>0</v>
      </c>
      <c r="AB251">
        <v>0</v>
      </c>
      <c r="AC251">
        <f>MONTH(Table1[[#This Row],[Qtr-Year]])</f>
        <v>6</v>
      </c>
      <c r="AD251">
        <f>Table1[[#This Row],[Month Num]]/3</f>
        <v>2</v>
      </c>
      <c r="AE251">
        <f>YEAR(Table1[[#This Row],[Qtr-Year]])</f>
        <v>2024</v>
      </c>
      <c r="AF251" t="str">
        <f>Table1[[#This Row],[Year]]&amp;" - Q"&amp;Table1[[#This Row],[Qtr]]</f>
        <v>2024 - Q2</v>
      </c>
      <c r="AG251" s="21">
        <f>Table1[[#This Row],[Qtr-Year]]</f>
        <v>45444</v>
      </c>
      <c r="AH251" t="str">
        <f t="shared" si="3"/>
        <v>3BHK</v>
      </c>
    </row>
    <row r="252" spans="1:34" x14ac:dyDescent="0.3">
      <c r="A252" s="1">
        <v>45352</v>
      </c>
      <c r="B252">
        <v>250240</v>
      </c>
      <c r="C252" t="s">
        <v>74</v>
      </c>
      <c r="D252">
        <v>5</v>
      </c>
      <c r="E252" t="s">
        <v>52</v>
      </c>
      <c r="F252">
        <v>65</v>
      </c>
      <c r="G252" t="s">
        <v>34</v>
      </c>
      <c r="H252">
        <v>676</v>
      </c>
      <c r="I252">
        <v>1126</v>
      </c>
      <c r="J252">
        <v>5150</v>
      </c>
      <c r="K252">
        <v>8583</v>
      </c>
      <c r="L252">
        <v>0</v>
      </c>
      <c r="M252">
        <v>0</v>
      </c>
      <c r="N252">
        <v>0</v>
      </c>
      <c r="O252">
        <v>540480</v>
      </c>
      <c r="P252">
        <v>324480</v>
      </c>
      <c r="Q252">
        <v>480</v>
      </c>
      <c r="R252">
        <v>0</v>
      </c>
      <c r="S252">
        <v>0</v>
      </c>
      <c r="T252">
        <v>0.57989000000000002</v>
      </c>
      <c r="U252">
        <v>278.34719999999999</v>
      </c>
      <c r="V252">
        <v>3</v>
      </c>
      <c r="W252" t="s">
        <v>35</v>
      </c>
      <c r="X252">
        <v>1868</v>
      </c>
      <c r="Y252" t="s">
        <v>53</v>
      </c>
      <c r="Z252">
        <v>1</v>
      </c>
      <c r="AA252">
        <v>0.57989000000000002</v>
      </c>
      <c r="AB252">
        <v>1126</v>
      </c>
      <c r="AC252">
        <f>MONTH(Table1[[#This Row],[Qtr-Year]])</f>
        <v>3</v>
      </c>
      <c r="AD252">
        <f>Table1[[#This Row],[Month Num]]/3</f>
        <v>1</v>
      </c>
      <c r="AE252">
        <f>YEAR(Table1[[#This Row],[Qtr-Year]])</f>
        <v>2024</v>
      </c>
      <c r="AF252" t="str">
        <f>Table1[[#This Row],[Year]]&amp;" - Q"&amp;Table1[[#This Row],[Qtr]]</f>
        <v>2024 - Q1</v>
      </c>
      <c r="AG252" s="21">
        <f>Table1[[#This Row],[Qtr-Year]]</f>
        <v>45352</v>
      </c>
      <c r="AH252" t="str">
        <f t="shared" si="3"/>
        <v>3BHK</v>
      </c>
    </row>
    <row r="253" spans="1:34" x14ac:dyDescent="0.3">
      <c r="A253" s="1">
        <v>45352</v>
      </c>
      <c r="B253">
        <v>250240</v>
      </c>
      <c r="C253" t="s">
        <v>74</v>
      </c>
      <c r="D253">
        <v>4</v>
      </c>
      <c r="E253" t="s">
        <v>46</v>
      </c>
      <c r="F253">
        <v>65</v>
      </c>
      <c r="G253" t="s">
        <v>34</v>
      </c>
      <c r="H253">
        <v>574</v>
      </c>
      <c r="I253">
        <v>956</v>
      </c>
      <c r="J253">
        <v>5150</v>
      </c>
      <c r="K253">
        <v>8583</v>
      </c>
      <c r="L253">
        <v>0</v>
      </c>
      <c r="M253">
        <v>0</v>
      </c>
      <c r="N253">
        <v>0</v>
      </c>
      <c r="O253">
        <v>143400</v>
      </c>
      <c r="P253">
        <v>86100</v>
      </c>
      <c r="Q253">
        <v>150</v>
      </c>
      <c r="R253">
        <v>0</v>
      </c>
      <c r="S253">
        <v>0</v>
      </c>
      <c r="T253">
        <v>0.49234</v>
      </c>
      <c r="U253">
        <v>73.850999999999999</v>
      </c>
      <c r="V253">
        <v>3</v>
      </c>
      <c r="W253" t="s">
        <v>35</v>
      </c>
      <c r="X253">
        <v>1868</v>
      </c>
      <c r="Y253" t="s">
        <v>53</v>
      </c>
      <c r="Z253">
        <v>10</v>
      </c>
      <c r="AA253">
        <v>4.9234</v>
      </c>
      <c r="AB253">
        <v>9560</v>
      </c>
      <c r="AC253">
        <f>MONTH(Table1[[#This Row],[Qtr-Year]])</f>
        <v>3</v>
      </c>
      <c r="AD253">
        <f>Table1[[#This Row],[Month Num]]/3</f>
        <v>1</v>
      </c>
      <c r="AE253">
        <f>YEAR(Table1[[#This Row],[Qtr-Year]])</f>
        <v>2024</v>
      </c>
      <c r="AF253" t="str">
        <f>Table1[[#This Row],[Year]]&amp;" - Q"&amp;Table1[[#This Row],[Qtr]]</f>
        <v>2024 - Q1</v>
      </c>
      <c r="AG253" s="21">
        <f>Table1[[#This Row],[Qtr-Year]]</f>
        <v>45352</v>
      </c>
      <c r="AH253" t="str">
        <f t="shared" si="3"/>
        <v>2BHK</v>
      </c>
    </row>
    <row r="254" spans="1:34" x14ac:dyDescent="0.3">
      <c r="A254" s="1">
        <v>45352</v>
      </c>
      <c r="B254">
        <v>251843</v>
      </c>
      <c r="C254" t="s">
        <v>75</v>
      </c>
      <c r="D254">
        <v>13</v>
      </c>
      <c r="E254" t="s">
        <v>63</v>
      </c>
      <c r="F254">
        <v>316</v>
      </c>
      <c r="G254" t="s">
        <v>76</v>
      </c>
      <c r="H254">
        <v>993</v>
      </c>
      <c r="I254">
        <v>1655</v>
      </c>
      <c r="J254">
        <v>6900</v>
      </c>
      <c r="K254">
        <v>11500</v>
      </c>
      <c r="L254">
        <v>64545</v>
      </c>
      <c r="M254">
        <v>38727</v>
      </c>
      <c r="N254">
        <v>39</v>
      </c>
      <c r="O254">
        <v>307830</v>
      </c>
      <c r="P254">
        <v>184698</v>
      </c>
      <c r="Q254">
        <v>186</v>
      </c>
      <c r="R254">
        <v>44.536050000000003</v>
      </c>
      <c r="S254">
        <v>44.536050000000003</v>
      </c>
      <c r="T254">
        <v>1.14195</v>
      </c>
      <c r="U254">
        <v>212.40270000000001</v>
      </c>
      <c r="V254">
        <v>4</v>
      </c>
      <c r="W254" t="s">
        <v>77</v>
      </c>
      <c r="X254">
        <v>2276</v>
      </c>
      <c r="Y254" t="s">
        <v>78</v>
      </c>
      <c r="Z254">
        <v>2</v>
      </c>
      <c r="AA254">
        <v>2.2839</v>
      </c>
      <c r="AB254">
        <v>3310</v>
      </c>
      <c r="AC254">
        <f>MONTH(Table1[[#This Row],[Qtr-Year]])</f>
        <v>3</v>
      </c>
      <c r="AD254">
        <f>Table1[[#This Row],[Month Num]]/3</f>
        <v>1</v>
      </c>
      <c r="AE254">
        <f>YEAR(Table1[[#This Row],[Qtr-Year]])</f>
        <v>2024</v>
      </c>
      <c r="AF254" t="str">
        <f>Table1[[#This Row],[Year]]&amp;" - Q"&amp;Table1[[#This Row],[Qtr]]</f>
        <v>2024 - Q1</v>
      </c>
      <c r="AG254" s="21">
        <f>Table1[[#This Row],[Qtr-Year]]</f>
        <v>45352</v>
      </c>
      <c r="AH254" t="str">
        <f t="shared" si="3"/>
        <v>2BHK</v>
      </c>
    </row>
    <row r="255" spans="1:34" x14ac:dyDescent="0.3">
      <c r="A255" s="1">
        <v>45170</v>
      </c>
      <c r="B255">
        <v>251843</v>
      </c>
      <c r="C255" t="s">
        <v>75</v>
      </c>
      <c r="D255">
        <v>13</v>
      </c>
      <c r="E255" t="s">
        <v>63</v>
      </c>
      <c r="F255">
        <v>316</v>
      </c>
      <c r="G255" t="s">
        <v>76</v>
      </c>
      <c r="H255">
        <v>993</v>
      </c>
      <c r="I255">
        <v>1655</v>
      </c>
      <c r="J255">
        <v>6600</v>
      </c>
      <c r="K255">
        <v>11000</v>
      </c>
      <c r="L255">
        <v>263145</v>
      </c>
      <c r="M255">
        <v>157887</v>
      </c>
      <c r="N255">
        <v>159</v>
      </c>
      <c r="O255">
        <v>307830</v>
      </c>
      <c r="P255">
        <v>184698</v>
      </c>
      <c r="Q255">
        <v>186</v>
      </c>
      <c r="R255">
        <v>173.67570000000001</v>
      </c>
      <c r="S255">
        <v>173.67570000000001</v>
      </c>
      <c r="T255">
        <v>1.0923</v>
      </c>
      <c r="U255">
        <v>203.1678</v>
      </c>
      <c r="V255">
        <v>4</v>
      </c>
      <c r="W255" t="s">
        <v>77</v>
      </c>
      <c r="X255">
        <v>2276</v>
      </c>
      <c r="Y255" t="s">
        <v>78</v>
      </c>
      <c r="Z255">
        <v>10</v>
      </c>
      <c r="AA255">
        <v>10.923</v>
      </c>
      <c r="AB255">
        <v>16550</v>
      </c>
      <c r="AC255">
        <f>MONTH(Table1[[#This Row],[Qtr-Year]])</f>
        <v>9</v>
      </c>
      <c r="AD255">
        <f>Table1[[#This Row],[Month Num]]/3</f>
        <v>3</v>
      </c>
      <c r="AE255">
        <f>YEAR(Table1[[#This Row],[Qtr-Year]])</f>
        <v>2023</v>
      </c>
      <c r="AF255" t="str">
        <f>Table1[[#This Row],[Year]]&amp;" - Q"&amp;Table1[[#This Row],[Qtr]]</f>
        <v>2023 - Q3</v>
      </c>
      <c r="AG255" s="21">
        <f>Table1[[#This Row],[Qtr-Year]]</f>
        <v>45170</v>
      </c>
      <c r="AH255" t="str">
        <f t="shared" si="3"/>
        <v>2BHK</v>
      </c>
    </row>
    <row r="256" spans="1:34" x14ac:dyDescent="0.3">
      <c r="A256" s="1">
        <v>45352</v>
      </c>
      <c r="B256">
        <v>251843</v>
      </c>
      <c r="C256" t="s">
        <v>75</v>
      </c>
      <c r="D256">
        <v>5</v>
      </c>
      <c r="E256" t="s">
        <v>52</v>
      </c>
      <c r="F256">
        <v>316</v>
      </c>
      <c r="G256" t="s">
        <v>76</v>
      </c>
      <c r="H256">
        <v>1283</v>
      </c>
      <c r="I256">
        <v>2138</v>
      </c>
      <c r="J256">
        <v>6900</v>
      </c>
      <c r="K256">
        <v>11500</v>
      </c>
      <c r="L256">
        <v>138970</v>
      </c>
      <c r="M256">
        <v>83395</v>
      </c>
      <c r="N256">
        <v>65</v>
      </c>
      <c r="O256">
        <v>401944</v>
      </c>
      <c r="P256">
        <v>241204</v>
      </c>
      <c r="Q256">
        <v>188</v>
      </c>
      <c r="R256">
        <v>95.889300000000006</v>
      </c>
      <c r="S256">
        <v>95.904250000000005</v>
      </c>
      <c r="T256">
        <v>1.47522</v>
      </c>
      <c r="U256">
        <v>277.34136000000001</v>
      </c>
      <c r="V256">
        <v>4</v>
      </c>
      <c r="W256" t="s">
        <v>77</v>
      </c>
      <c r="X256">
        <v>2276</v>
      </c>
      <c r="Y256" t="s">
        <v>78</v>
      </c>
      <c r="Z256">
        <v>34</v>
      </c>
      <c r="AA256">
        <v>50.15748</v>
      </c>
      <c r="AB256">
        <v>72692</v>
      </c>
      <c r="AC256">
        <f>MONTH(Table1[[#This Row],[Qtr-Year]])</f>
        <v>3</v>
      </c>
      <c r="AD256">
        <f>Table1[[#This Row],[Month Num]]/3</f>
        <v>1</v>
      </c>
      <c r="AE256">
        <f>YEAR(Table1[[#This Row],[Qtr-Year]])</f>
        <v>2024</v>
      </c>
      <c r="AF256" t="str">
        <f>Table1[[#This Row],[Year]]&amp;" - Q"&amp;Table1[[#This Row],[Qtr]]</f>
        <v>2024 - Q1</v>
      </c>
      <c r="AG256" s="21">
        <f>Table1[[#This Row],[Qtr-Year]]</f>
        <v>45352</v>
      </c>
      <c r="AH256" t="str">
        <f t="shared" si="3"/>
        <v>3BHK</v>
      </c>
    </row>
    <row r="257" spans="1:34" x14ac:dyDescent="0.3">
      <c r="A257" s="1">
        <v>45352</v>
      </c>
      <c r="B257">
        <v>251843</v>
      </c>
      <c r="C257" t="s">
        <v>75</v>
      </c>
      <c r="D257">
        <v>4</v>
      </c>
      <c r="E257" t="s">
        <v>46</v>
      </c>
      <c r="F257">
        <v>316</v>
      </c>
      <c r="G257" t="s">
        <v>76</v>
      </c>
      <c r="H257">
        <v>795</v>
      </c>
      <c r="I257">
        <v>1325</v>
      </c>
      <c r="J257">
        <v>6900</v>
      </c>
      <c r="K257">
        <v>11500</v>
      </c>
      <c r="L257">
        <v>17225</v>
      </c>
      <c r="M257">
        <v>10335</v>
      </c>
      <c r="N257">
        <v>13</v>
      </c>
      <c r="O257">
        <v>120575</v>
      </c>
      <c r="P257">
        <v>72345</v>
      </c>
      <c r="Q257">
        <v>91</v>
      </c>
      <c r="R257">
        <v>11.885249999999999</v>
      </c>
      <c r="S257">
        <v>11.885249999999999</v>
      </c>
      <c r="T257">
        <v>0.91425000000000001</v>
      </c>
      <c r="U257">
        <v>83.196749999999994</v>
      </c>
      <c r="V257">
        <v>4</v>
      </c>
      <c r="W257" t="s">
        <v>77</v>
      </c>
      <c r="X257">
        <v>2276</v>
      </c>
      <c r="Y257" t="s">
        <v>78</v>
      </c>
      <c r="Z257">
        <v>12</v>
      </c>
      <c r="AA257">
        <v>10.971</v>
      </c>
      <c r="AB257">
        <v>15900</v>
      </c>
      <c r="AC257">
        <f>MONTH(Table1[[#This Row],[Qtr-Year]])</f>
        <v>3</v>
      </c>
      <c r="AD257">
        <f>Table1[[#This Row],[Month Num]]/3</f>
        <v>1</v>
      </c>
      <c r="AE257">
        <f>YEAR(Table1[[#This Row],[Qtr-Year]])</f>
        <v>2024</v>
      </c>
      <c r="AF257" t="str">
        <f>Table1[[#This Row],[Year]]&amp;" - Q"&amp;Table1[[#This Row],[Qtr]]</f>
        <v>2024 - Q1</v>
      </c>
      <c r="AG257" s="21">
        <f>Table1[[#This Row],[Qtr-Year]]</f>
        <v>45352</v>
      </c>
      <c r="AH257" t="str">
        <f t="shared" si="3"/>
        <v>2BHK</v>
      </c>
    </row>
    <row r="258" spans="1:34" x14ac:dyDescent="0.3">
      <c r="A258" s="1">
        <v>45627</v>
      </c>
      <c r="B258">
        <v>251843</v>
      </c>
      <c r="C258" t="s">
        <v>75</v>
      </c>
      <c r="D258">
        <v>4</v>
      </c>
      <c r="E258" t="s">
        <v>46</v>
      </c>
      <c r="F258">
        <v>316</v>
      </c>
      <c r="G258" t="s">
        <v>76</v>
      </c>
      <c r="H258">
        <v>795</v>
      </c>
      <c r="I258">
        <v>1325</v>
      </c>
      <c r="J258">
        <v>7300</v>
      </c>
      <c r="K258">
        <v>12167</v>
      </c>
      <c r="L258">
        <v>10600</v>
      </c>
      <c r="M258">
        <v>6360</v>
      </c>
      <c r="N258">
        <v>8</v>
      </c>
      <c r="O258">
        <v>120575</v>
      </c>
      <c r="P258">
        <v>72345</v>
      </c>
      <c r="Q258">
        <v>91</v>
      </c>
      <c r="R258">
        <v>7.7380000000000004</v>
      </c>
      <c r="S258">
        <v>7.7382119999999999</v>
      </c>
      <c r="T258">
        <v>0.96725000000000005</v>
      </c>
      <c r="U258">
        <v>88.019750000000002</v>
      </c>
      <c r="V258">
        <v>4</v>
      </c>
      <c r="W258" t="s">
        <v>77</v>
      </c>
      <c r="X258">
        <v>2276</v>
      </c>
      <c r="Y258" t="s">
        <v>78</v>
      </c>
      <c r="Z258">
        <v>13</v>
      </c>
      <c r="AA258">
        <v>12.574249999999999</v>
      </c>
      <c r="AB258">
        <v>17225</v>
      </c>
      <c r="AC258">
        <f>MONTH(Table1[[#This Row],[Qtr-Year]])</f>
        <v>12</v>
      </c>
      <c r="AD258">
        <f>Table1[[#This Row],[Month Num]]/3</f>
        <v>4</v>
      </c>
      <c r="AE258">
        <f>YEAR(Table1[[#This Row],[Qtr-Year]])</f>
        <v>2024</v>
      </c>
      <c r="AF258" t="str">
        <f>Table1[[#This Row],[Year]]&amp;" - Q"&amp;Table1[[#This Row],[Qtr]]</f>
        <v>2024 - Q4</v>
      </c>
      <c r="AG258" s="21">
        <f>Table1[[#This Row],[Qtr-Year]]</f>
        <v>45627</v>
      </c>
      <c r="AH258" t="str">
        <f t="shared" ref="AH258:AH321" si="4" xml:space="preserve"> IF(OR(ISNUMBER(SEARCH("studio", E258)), ISNUMBER(SEARCH("1rk", E258))),
     "Studio",
     IF(ISNUMBER(SEARCH("penthouse", E258)),
        "Penthouse",
        IF(OR(ISNUMBER(SEARCH("2 1/2", E258)), ISNUMBER(SEARCH("2 ½", E258))),
           "2BHK",
           IF(OR(ISNUMBER(SEARCH("3 1/2", E258)), ISNUMBER(SEARCH("3 ½", E258))),
              "3BHK",
              IF(ISNUMBER(SEARCH("4bhk", E258)),
                 "4BHK",
                 IF(ISNUMBER(SEARCH("3bhk", E258)),
                    "3BHK",
                    IF(ISNUMBER(SEARCH("2bhk", E258)),
                       "2BHK",
                       IF(ISNUMBER(SEARCH("1bhk", E258)), "1BHK", "Other"))))))))</f>
        <v>2BHK</v>
      </c>
    </row>
    <row r="259" spans="1:34" x14ac:dyDescent="0.3">
      <c r="A259" s="1">
        <v>45627</v>
      </c>
      <c r="B259">
        <v>251843</v>
      </c>
      <c r="C259" t="s">
        <v>75</v>
      </c>
      <c r="D259">
        <v>5</v>
      </c>
      <c r="E259" t="s">
        <v>52</v>
      </c>
      <c r="F259">
        <v>316</v>
      </c>
      <c r="G259" t="s">
        <v>76</v>
      </c>
      <c r="H259">
        <v>1282</v>
      </c>
      <c r="I259">
        <v>2137</v>
      </c>
      <c r="J259">
        <v>7300</v>
      </c>
      <c r="K259">
        <v>12167</v>
      </c>
      <c r="L259">
        <v>74795</v>
      </c>
      <c r="M259">
        <v>44870</v>
      </c>
      <c r="N259">
        <v>35</v>
      </c>
      <c r="O259">
        <v>401756</v>
      </c>
      <c r="P259">
        <v>241016</v>
      </c>
      <c r="Q259">
        <v>188</v>
      </c>
      <c r="R259">
        <v>54.600349999999999</v>
      </c>
      <c r="S259">
        <v>54.593328999999997</v>
      </c>
      <c r="T259">
        <v>1.5600099999999999</v>
      </c>
      <c r="U259">
        <v>293.28188</v>
      </c>
      <c r="V259">
        <v>4</v>
      </c>
      <c r="W259" t="s">
        <v>77</v>
      </c>
      <c r="X259">
        <v>2276</v>
      </c>
      <c r="Y259" t="s">
        <v>78</v>
      </c>
      <c r="Z259">
        <v>15</v>
      </c>
      <c r="AA259">
        <v>23.40015</v>
      </c>
      <c r="AB259">
        <v>32055</v>
      </c>
      <c r="AC259">
        <f>MONTH(Table1[[#This Row],[Qtr-Year]])</f>
        <v>12</v>
      </c>
      <c r="AD259">
        <f>Table1[[#This Row],[Month Num]]/3</f>
        <v>4</v>
      </c>
      <c r="AE259">
        <f>YEAR(Table1[[#This Row],[Qtr-Year]])</f>
        <v>2024</v>
      </c>
      <c r="AF259" t="str">
        <f>Table1[[#This Row],[Year]]&amp;" - Q"&amp;Table1[[#This Row],[Qtr]]</f>
        <v>2024 - Q4</v>
      </c>
      <c r="AG259" s="21">
        <f>Table1[[#This Row],[Qtr-Year]]</f>
        <v>45627</v>
      </c>
      <c r="AH259" t="str">
        <f t="shared" si="4"/>
        <v>3BHK</v>
      </c>
    </row>
    <row r="260" spans="1:34" x14ac:dyDescent="0.3">
      <c r="A260" s="1">
        <v>45717</v>
      </c>
      <c r="B260">
        <v>251843</v>
      </c>
      <c r="C260" t="s">
        <v>75</v>
      </c>
      <c r="D260">
        <v>5</v>
      </c>
      <c r="E260" t="s">
        <v>52</v>
      </c>
      <c r="F260">
        <v>316</v>
      </c>
      <c r="G260" t="s">
        <v>76</v>
      </c>
      <c r="H260">
        <v>1282</v>
      </c>
      <c r="I260">
        <v>2137</v>
      </c>
      <c r="J260">
        <v>7400</v>
      </c>
      <c r="K260">
        <v>12333</v>
      </c>
      <c r="L260">
        <v>34192</v>
      </c>
      <c r="M260">
        <v>20512</v>
      </c>
      <c r="N260">
        <v>16</v>
      </c>
      <c r="O260">
        <v>401756</v>
      </c>
      <c r="P260">
        <v>241016</v>
      </c>
      <c r="Q260">
        <v>188</v>
      </c>
      <c r="R260">
        <v>25.30208</v>
      </c>
      <c r="S260">
        <v>25.2974496</v>
      </c>
      <c r="T260">
        <v>1.58138</v>
      </c>
      <c r="U260">
        <v>297.29944</v>
      </c>
      <c r="V260">
        <v>4</v>
      </c>
      <c r="W260" t="s">
        <v>77</v>
      </c>
      <c r="X260">
        <v>2276</v>
      </c>
      <c r="Y260" t="s">
        <v>78</v>
      </c>
      <c r="Z260">
        <v>19</v>
      </c>
      <c r="AA260">
        <v>30.046220000000002</v>
      </c>
      <c r="AB260">
        <v>40603</v>
      </c>
      <c r="AC260">
        <f>MONTH(Table1[[#This Row],[Qtr-Year]])</f>
        <v>3</v>
      </c>
      <c r="AD260">
        <f>Table1[[#This Row],[Month Num]]/3</f>
        <v>1</v>
      </c>
      <c r="AE260">
        <f>YEAR(Table1[[#This Row],[Qtr-Year]])</f>
        <v>2025</v>
      </c>
      <c r="AF260" t="str">
        <f>Table1[[#This Row],[Year]]&amp;" - Q"&amp;Table1[[#This Row],[Qtr]]</f>
        <v>2025 - Q1</v>
      </c>
      <c r="AG260" s="21">
        <f>Table1[[#This Row],[Qtr-Year]]</f>
        <v>45717</v>
      </c>
      <c r="AH260" t="str">
        <f t="shared" si="4"/>
        <v>3BHK</v>
      </c>
    </row>
    <row r="261" spans="1:34" x14ac:dyDescent="0.3">
      <c r="A261" s="1">
        <v>45717</v>
      </c>
      <c r="B261">
        <v>251843</v>
      </c>
      <c r="C261" t="s">
        <v>75</v>
      </c>
      <c r="D261">
        <v>13</v>
      </c>
      <c r="E261" t="s">
        <v>63</v>
      </c>
      <c r="F261">
        <v>316</v>
      </c>
      <c r="G261" t="s">
        <v>76</v>
      </c>
      <c r="H261">
        <v>993</v>
      </c>
      <c r="I261">
        <v>1655</v>
      </c>
      <c r="J261">
        <v>7400</v>
      </c>
      <c r="K261">
        <v>12333</v>
      </c>
      <c r="L261">
        <v>16550</v>
      </c>
      <c r="M261">
        <v>9930</v>
      </c>
      <c r="N261">
        <v>10</v>
      </c>
      <c r="O261">
        <v>307830</v>
      </c>
      <c r="P261">
        <v>184698</v>
      </c>
      <c r="Q261">
        <v>186</v>
      </c>
      <c r="R261">
        <v>12.247</v>
      </c>
      <c r="S261">
        <v>12.246669000000001</v>
      </c>
      <c r="T261">
        <v>1.2246999999999999</v>
      </c>
      <c r="U261">
        <v>227.79419999999999</v>
      </c>
      <c r="V261">
        <v>4</v>
      </c>
      <c r="W261" t="s">
        <v>77</v>
      </c>
      <c r="X261">
        <v>2276</v>
      </c>
      <c r="Y261" t="s">
        <v>78</v>
      </c>
      <c r="Z261">
        <v>17</v>
      </c>
      <c r="AA261">
        <v>20.819900000000001</v>
      </c>
      <c r="AB261">
        <v>28135</v>
      </c>
      <c r="AC261">
        <f>MONTH(Table1[[#This Row],[Qtr-Year]])</f>
        <v>3</v>
      </c>
      <c r="AD261">
        <f>Table1[[#This Row],[Month Num]]/3</f>
        <v>1</v>
      </c>
      <c r="AE261">
        <f>YEAR(Table1[[#This Row],[Qtr-Year]])</f>
        <v>2025</v>
      </c>
      <c r="AF261" t="str">
        <f>Table1[[#This Row],[Year]]&amp;" - Q"&amp;Table1[[#This Row],[Qtr]]</f>
        <v>2025 - Q1</v>
      </c>
      <c r="AG261" s="21">
        <f>Table1[[#This Row],[Qtr-Year]]</f>
        <v>45717</v>
      </c>
      <c r="AH261" t="str">
        <f t="shared" si="4"/>
        <v>2BHK</v>
      </c>
    </row>
    <row r="262" spans="1:34" x14ac:dyDescent="0.3">
      <c r="A262" s="1">
        <v>45170</v>
      </c>
      <c r="B262">
        <v>251843</v>
      </c>
      <c r="C262" t="s">
        <v>75</v>
      </c>
      <c r="D262">
        <v>5</v>
      </c>
      <c r="E262" t="s">
        <v>52</v>
      </c>
      <c r="F262">
        <v>316</v>
      </c>
      <c r="G262" t="s">
        <v>76</v>
      </c>
      <c r="H262">
        <v>1283</v>
      </c>
      <c r="I262">
        <v>2138</v>
      </c>
      <c r="J262">
        <v>6600</v>
      </c>
      <c r="K262">
        <v>11000</v>
      </c>
      <c r="L262">
        <v>361322</v>
      </c>
      <c r="M262">
        <v>216827</v>
      </c>
      <c r="N262">
        <v>169</v>
      </c>
      <c r="O262">
        <v>401944</v>
      </c>
      <c r="P262">
        <v>241204</v>
      </c>
      <c r="Q262">
        <v>188</v>
      </c>
      <c r="R262">
        <v>238.47252</v>
      </c>
      <c r="S262">
        <v>238.50970000000001</v>
      </c>
      <c r="T262">
        <v>1.4110799999999999</v>
      </c>
      <c r="U262">
        <v>265.28304000000003</v>
      </c>
      <c r="V262">
        <v>4</v>
      </c>
      <c r="W262" t="s">
        <v>77</v>
      </c>
      <c r="X262">
        <v>2276</v>
      </c>
      <c r="Y262" t="s">
        <v>78</v>
      </c>
      <c r="Z262">
        <v>10</v>
      </c>
      <c r="AA262">
        <v>14.110799999999999</v>
      </c>
      <c r="AB262">
        <v>21380</v>
      </c>
      <c r="AC262">
        <f>MONTH(Table1[[#This Row],[Qtr-Year]])</f>
        <v>9</v>
      </c>
      <c r="AD262">
        <f>Table1[[#This Row],[Month Num]]/3</f>
        <v>3</v>
      </c>
      <c r="AE262">
        <f>YEAR(Table1[[#This Row],[Qtr-Year]])</f>
        <v>2023</v>
      </c>
      <c r="AF262" t="str">
        <f>Table1[[#This Row],[Year]]&amp;" - Q"&amp;Table1[[#This Row],[Qtr]]</f>
        <v>2023 - Q3</v>
      </c>
      <c r="AG262" s="21">
        <f>Table1[[#This Row],[Qtr-Year]]</f>
        <v>45170</v>
      </c>
      <c r="AH262" t="str">
        <f t="shared" si="4"/>
        <v>3BHK</v>
      </c>
    </row>
    <row r="263" spans="1:34" x14ac:dyDescent="0.3">
      <c r="A263" s="1">
        <v>45170</v>
      </c>
      <c r="B263">
        <v>251843</v>
      </c>
      <c r="C263" t="s">
        <v>75</v>
      </c>
      <c r="D263">
        <v>4</v>
      </c>
      <c r="E263" t="s">
        <v>46</v>
      </c>
      <c r="F263">
        <v>316</v>
      </c>
      <c r="G263" t="s">
        <v>76</v>
      </c>
      <c r="H263">
        <v>795</v>
      </c>
      <c r="I263">
        <v>1325</v>
      </c>
      <c r="J263">
        <v>6600</v>
      </c>
      <c r="K263">
        <v>11000</v>
      </c>
      <c r="L263">
        <v>60950</v>
      </c>
      <c r="M263">
        <v>36570</v>
      </c>
      <c r="N263">
        <v>46</v>
      </c>
      <c r="O263">
        <v>120575</v>
      </c>
      <c r="P263">
        <v>72345</v>
      </c>
      <c r="Q263">
        <v>91</v>
      </c>
      <c r="R263">
        <v>40.226999999999997</v>
      </c>
      <c r="S263">
        <v>40.226999999999997</v>
      </c>
      <c r="T263">
        <v>0.87450000000000006</v>
      </c>
      <c r="U263">
        <v>79.579499999999996</v>
      </c>
      <c r="V263">
        <v>4</v>
      </c>
      <c r="W263" t="s">
        <v>77</v>
      </c>
      <c r="X263">
        <v>2276</v>
      </c>
      <c r="Y263" t="s">
        <v>78</v>
      </c>
      <c r="Z263">
        <v>14</v>
      </c>
      <c r="AA263">
        <v>12.243</v>
      </c>
      <c r="AB263">
        <v>18550</v>
      </c>
      <c r="AC263">
        <f>MONTH(Table1[[#This Row],[Qtr-Year]])</f>
        <v>9</v>
      </c>
      <c r="AD263">
        <f>Table1[[#This Row],[Month Num]]/3</f>
        <v>3</v>
      </c>
      <c r="AE263">
        <f>YEAR(Table1[[#This Row],[Qtr-Year]])</f>
        <v>2023</v>
      </c>
      <c r="AF263" t="str">
        <f>Table1[[#This Row],[Year]]&amp;" - Q"&amp;Table1[[#This Row],[Qtr]]</f>
        <v>2023 - Q3</v>
      </c>
      <c r="AG263" s="21">
        <f>Table1[[#This Row],[Qtr-Year]]</f>
        <v>45170</v>
      </c>
      <c r="AH263" t="str">
        <f t="shared" si="4"/>
        <v>2BHK</v>
      </c>
    </row>
    <row r="264" spans="1:34" x14ac:dyDescent="0.3">
      <c r="A264" s="1">
        <v>45078</v>
      </c>
      <c r="B264">
        <v>251843</v>
      </c>
      <c r="C264" t="s">
        <v>75</v>
      </c>
      <c r="D264">
        <v>13</v>
      </c>
      <c r="E264" t="s">
        <v>63</v>
      </c>
      <c r="F264">
        <v>316</v>
      </c>
      <c r="G264" t="s">
        <v>76</v>
      </c>
      <c r="H264">
        <v>993</v>
      </c>
      <c r="I264">
        <v>1655</v>
      </c>
      <c r="J264">
        <v>6600</v>
      </c>
      <c r="K264">
        <v>11000</v>
      </c>
      <c r="L264">
        <v>279695</v>
      </c>
      <c r="M264">
        <v>167817</v>
      </c>
      <c r="N264">
        <v>169</v>
      </c>
      <c r="O264">
        <v>307830</v>
      </c>
      <c r="P264">
        <v>184698</v>
      </c>
      <c r="Q264">
        <v>186</v>
      </c>
      <c r="R264">
        <v>184.59870000000001</v>
      </c>
      <c r="S264">
        <v>184.59870000000001</v>
      </c>
      <c r="T264">
        <v>1.0923</v>
      </c>
      <c r="U264">
        <v>203.1678</v>
      </c>
      <c r="V264">
        <v>4</v>
      </c>
      <c r="W264" t="s">
        <v>77</v>
      </c>
      <c r="X264">
        <v>2276</v>
      </c>
      <c r="Y264" t="s">
        <v>78</v>
      </c>
      <c r="Z264">
        <v>17</v>
      </c>
      <c r="AA264">
        <v>18.569099999999999</v>
      </c>
      <c r="AB264">
        <v>28135</v>
      </c>
      <c r="AC264">
        <f>MONTH(Table1[[#This Row],[Qtr-Year]])</f>
        <v>6</v>
      </c>
      <c r="AD264">
        <f>Table1[[#This Row],[Month Num]]/3</f>
        <v>2</v>
      </c>
      <c r="AE264">
        <f>YEAR(Table1[[#This Row],[Qtr-Year]])</f>
        <v>2023</v>
      </c>
      <c r="AF264" t="str">
        <f>Table1[[#This Row],[Year]]&amp;" - Q"&amp;Table1[[#This Row],[Qtr]]</f>
        <v>2023 - Q2</v>
      </c>
      <c r="AG264" s="21">
        <f>Table1[[#This Row],[Qtr-Year]]</f>
        <v>45078</v>
      </c>
      <c r="AH264" t="str">
        <f t="shared" si="4"/>
        <v>2BHK</v>
      </c>
    </row>
    <row r="265" spans="1:34" x14ac:dyDescent="0.3">
      <c r="A265" s="1">
        <v>45809</v>
      </c>
      <c r="B265">
        <v>251843</v>
      </c>
      <c r="C265" t="s">
        <v>75</v>
      </c>
      <c r="D265">
        <v>5</v>
      </c>
      <c r="E265" t="s">
        <v>52</v>
      </c>
      <c r="F265">
        <v>316</v>
      </c>
      <c r="G265" t="s">
        <v>76</v>
      </c>
      <c r="H265">
        <v>1282</v>
      </c>
      <c r="I265">
        <v>2137</v>
      </c>
      <c r="J265">
        <v>7500</v>
      </c>
      <c r="K265">
        <v>12500</v>
      </c>
      <c r="L265">
        <v>23507</v>
      </c>
      <c r="M265">
        <v>14102</v>
      </c>
      <c r="N265">
        <v>11</v>
      </c>
      <c r="O265">
        <v>401756</v>
      </c>
      <c r="P265">
        <v>241016</v>
      </c>
      <c r="Q265">
        <v>188</v>
      </c>
      <c r="R265">
        <v>17.63025</v>
      </c>
      <c r="S265">
        <v>17.627500000000001</v>
      </c>
      <c r="T265">
        <v>1.6027499999999999</v>
      </c>
      <c r="U265">
        <v>301.31700000000001</v>
      </c>
      <c r="V265">
        <v>4</v>
      </c>
      <c r="W265" t="s">
        <v>77</v>
      </c>
      <c r="X265">
        <v>2276</v>
      </c>
      <c r="Y265" t="s">
        <v>78</v>
      </c>
      <c r="Z265">
        <v>5</v>
      </c>
      <c r="AA265">
        <v>8.0137499999999999</v>
      </c>
      <c r="AB265">
        <v>10685</v>
      </c>
      <c r="AC265">
        <f>MONTH(Table1[[#This Row],[Qtr-Year]])</f>
        <v>6</v>
      </c>
      <c r="AD265">
        <f>Table1[[#This Row],[Month Num]]/3</f>
        <v>2</v>
      </c>
      <c r="AE265">
        <f>YEAR(Table1[[#This Row],[Qtr-Year]])</f>
        <v>2025</v>
      </c>
      <c r="AF265" t="str">
        <f>Table1[[#This Row],[Year]]&amp;" - Q"&amp;Table1[[#This Row],[Qtr]]</f>
        <v>2025 - Q2</v>
      </c>
      <c r="AG265" s="21">
        <f>Table1[[#This Row],[Qtr-Year]]</f>
        <v>45809</v>
      </c>
      <c r="AH265" t="str">
        <f t="shared" si="4"/>
        <v>3BHK</v>
      </c>
    </row>
    <row r="266" spans="1:34" x14ac:dyDescent="0.3">
      <c r="A266" s="1">
        <v>45809</v>
      </c>
      <c r="B266">
        <v>251843</v>
      </c>
      <c r="C266" t="s">
        <v>75</v>
      </c>
      <c r="D266">
        <v>13</v>
      </c>
      <c r="E266" t="s">
        <v>63</v>
      </c>
      <c r="F266">
        <v>316</v>
      </c>
      <c r="G266" t="s">
        <v>76</v>
      </c>
      <c r="H266">
        <v>993</v>
      </c>
      <c r="I266">
        <v>1655</v>
      </c>
      <c r="J266">
        <v>7500</v>
      </c>
      <c r="K266">
        <v>12500</v>
      </c>
      <c r="L266">
        <v>16550</v>
      </c>
      <c r="M266">
        <v>9930</v>
      </c>
      <c r="N266">
        <v>10</v>
      </c>
      <c r="O266">
        <v>307830</v>
      </c>
      <c r="P266">
        <v>184698</v>
      </c>
      <c r="Q266">
        <v>186</v>
      </c>
      <c r="R266">
        <v>12.4125</v>
      </c>
      <c r="S266">
        <v>12.4125</v>
      </c>
      <c r="T266">
        <v>1.24125</v>
      </c>
      <c r="U266">
        <v>230.8725</v>
      </c>
      <c r="V266">
        <v>4</v>
      </c>
      <c r="W266" t="s">
        <v>77</v>
      </c>
      <c r="X266">
        <v>2276</v>
      </c>
      <c r="Y266" t="s">
        <v>78</v>
      </c>
      <c r="Z266">
        <v>0</v>
      </c>
      <c r="AA266">
        <v>0</v>
      </c>
      <c r="AB266">
        <v>0</v>
      </c>
      <c r="AC266">
        <f>MONTH(Table1[[#This Row],[Qtr-Year]])</f>
        <v>6</v>
      </c>
      <c r="AD266">
        <f>Table1[[#This Row],[Month Num]]/3</f>
        <v>2</v>
      </c>
      <c r="AE266">
        <f>YEAR(Table1[[#This Row],[Qtr-Year]])</f>
        <v>2025</v>
      </c>
      <c r="AF266" t="str">
        <f>Table1[[#This Row],[Year]]&amp;" - Q"&amp;Table1[[#This Row],[Qtr]]</f>
        <v>2025 - Q2</v>
      </c>
      <c r="AG266" s="21">
        <f>Table1[[#This Row],[Qtr-Year]]</f>
        <v>45809</v>
      </c>
      <c r="AH266" t="str">
        <f t="shared" si="4"/>
        <v>2BHK</v>
      </c>
    </row>
    <row r="267" spans="1:34" x14ac:dyDescent="0.3">
      <c r="A267" s="1">
        <v>45536</v>
      </c>
      <c r="B267">
        <v>251843</v>
      </c>
      <c r="C267" t="s">
        <v>75</v>
      </c>
      <c r="D267">
        <v>4</v>
      </c>
      <c r="E267" t="s">
        <v>46</v>
      </c>
      <c r="F267">
        <v>316</v>
      </c>
      <c r="G267" t="s">
        <v>76</v>
      </c>
      <c r="H267">
        <v>795</v>
      </c>
      <c r="I267">
        <v>1325</v>
      </c>
      <c r="J267">
        <v>7300</v>
      </c>
      <c r="K267">
        <v>12167</v>
      </c>
      <c r="L267">
        <v>27825</v>
      </c>
      <c r="M267">
        <v>16695</v>
      </c>
      <c r="N267">
        <v>21</v>
      </c>
      <c r="O267">
        <v>120575</v>
      </c>
      <c r="P267">
        <v>72345</v>
      </c>
      <c r="Q267">
        <v>91</v>
      </c>
      <c r="R267">
        <v>20.312249999999999</v>
      </c>
      <c r="S267">
        <v>20.312806500000001</v>
      </c>
      <c r="T267">
        <v>0.96725000000000005</v>
      </c>
      <c r="U267">
        <v>88.019750000000002</v>
      </c>
      <c r="V267">
        <v>4</v>
      </c>
      <c r="W267" t="s">
        <v>77</v>
      </c>
      <c r="X267">
        <v>2276</v>
      </c>
      <c r="Y267" t="s">
        <v>78</v>
      </c>
      <c r="Z267">
        <v>12</v>
      </c>
      <c r="AA267">
        <v>11.606999999999999</v>
      </c>
      <c r="AB267">
        <v>15900</v>
      </c>
      <c r="AC267">
        <f>MONTH(Table1[[#This Row],[Qtr-Year]])</f>
        <v>9</v>
      </c>
      <c r="AD267">
        <f>Table1[[#This Row],[Month Num]]/3</f>
        <v>3</v>
      </c>
      <c r="AE267">
        <f>YEAR(Table1[[#This Row],[Qtr-Year]])</f>
        <v>2024</v>
      </c>
      <c r="AF267" t="str">
        <f>Table1[[#This Row],[Year]]&amp;" - Q"&amp;Table1[[#This Row],[Qtr]]</f>
        <v>2024 - Q3</v>
      </c>
      <c r="AG267" s="21">
        <f>Table1[[#This Row],[Qtr-Year]]</f>
        <v>45536</v>
      </c>
      <c r="AH267" t="str">
        <f t="shared" si="4"/>
        <v>2BHK</v>
      </c>
    </row>
    <row r="268" spans="1:34" x14ac:dyDescent="0.3">
      <c r="A268" s="1">
        <v>45444</v>
      </c>
      <c r="B268">
        <v>251843</v>
      </c>
      <c r="C268" t="s">
        <v>75</v>
      </c>
      <c r="D268">
        <v>4</v>
      </c>
      <c r="E268" t="s">
        <v>46</v>
      </c>
      <c r="F268">
        <v>316</v>
      </c>
      <c r="G268" t="s">
        <v>76</v>
      </c>
      <c r="H268">
        <v>795</v>
      </c>
      <c r="I268">
        <v>1325</v>
      </c>
      <c r="J268">
        <v>6900</v>
      </c>
      <c r="K268">
        <v>11500</v>
      </c>
      <c r="L268">
        <v>6625</v>
      </c>
      <c r="M268">
        <v>3975</v>
      </c>
      <c r="N268">
        <v>5</v>
      </c>
      <c r="O268">
        <v>120575</v>
      </c>
      <c r="P268">
        <v>72345</v>
      </c>
      <c r="Q268">
        <v>91</v>
      </c>
      <c r="R268">
        <v>4.57125</v>
      </c>
      <c r="S268">
        <v>4.57125</v>
      </c>
      <c r="T268">
        <v>0.91425000000000001</v>
      </c>
      <c r="U268">
        <v>83.196749999999994</v>
      </c>
      <c r="V268">
        <v>4</v>
      </c>
      <c r="W268" t="s">
        <v>77</v>
      </c>
      <c r="X268">
        <v>2276</v>
      </c>
      <c r="Y268" t="s">
        <v>78</v>
      </c>
      <c r="Z268">
        <v>11</v>
      </c>
      <c r="AA268">
        <v>10.056749999999999</v>
      </c>
      <c r="AB268">
        <v>14575</v>
      </c>
      <c r="AC268">
        <f>MONTH(Table1[[#This Row],[Qtr-Year]])</f>
        <v>6</v>
      </c>
      <c r="AD268">
        <f>Table1[[#This Row],[Month Num]]/3</f>
        <v>2</v>
      </c>
      <c r="AE268">
        <f>YEAR(Table1[[#This Row],[Qtr-Year]])</f>
        <v>2024</v>
      </c>
      <c r="AF268" t="str">
        <f>Table1[[#This Row],[Year]]&amp;" - Q"&amp;Table1[[#This Row],[Qtr]]</f>
        <v>2024 - Q2</v>
      </c>
      <c r="AG268" s="21">
        <f>Table1[[#This Row],[Qtr-Year]]</f>
        <v>45444</v>
      </c>
      <c r="AH268" t="str">
        <f t="shared" si="4"/>
        <v>2BHK</v>
      </c>
    </row>
    <row r="269" spans="1:34" x14ac:dyDescent="0.3">
      <c r="A269" s="1">
        <v>45444</v>
      </c>
      <c r="B269">
        <v>251843</v>
      </c>
      <c r="C269" t="s">
        <v>75</v>
      </c>
      <c r="D269">
        <v>5</v>
      </c>
      <c r="E269" t="s">
        <v>52</v>
      </c>
      <c r="F269">
        <v>316</v>
      </c>
      <c r="G269" t="s">
        <v>76</v>
      </c>
      <c r="H269">
        <v>1283</v>
      </c>
      <c r="I269">
        <v>2138</v>
      </c>
      <c r="J269">
        <v>6900</v>
      </c>
      <c r="K269">
        <v>11500</v>
      </c>
      <c r="L269">
        <v>117590</v>
      </c>
      <c r="M269">
        <v>70565</v>
      </c>
      <c r="N269">
        <v>55</v>
      </c>
      <c r="O269">
        <v>401944</v>
      </c>
      <c r="P269">
        <v>241204</v>
      </c>
      <c r="Q269">
        <v>188</v>
      </c>
      <c r="R269">
        <v>81.137100000000004</v>
      </c>
      <c r="S269">
        <v>81.149749999999997</v>
      </c>
      <c r="T269">
        <v>1.47522</v>
      </c>
      <c r="U269">
        <v>277.34136000000001</v>
      </c>
      <c r="V269">
        <v>4</v>
      </c>
      <c r="W269" t="s">
        <v>77</v>
      </c>
      <c r="X269">
        <v>2276</v>
      </c>
      <c r="Y269" t="s">
        <v>78</v>
      </c>
      <c r="Z269">
        <v>10</v>
      </c>
      <c r="AA269">
        <v>14.7522</v>
      </c>
      <c r="AB269">
        <v>21380</v>
      </c>
      <c r="AC269">
        <f>MONTH(Table1[[#This Row],[Qtr-Year]])</f>
        <v>6</v>
      </c>
      <c r="AD269">
        <f>Table1[[#This Row],[Month Num]]/3</f>
        <v>2</v>
      </c>
      <c r="AE269">
        <f>YEAR(Table1[[#This Row],[Qtr-Year]])</f>
        <v>2024</v>
      </c>
      <c r="AF269" t="str">
        <f>Table1[[#This Row],[Year]]&amp;" - Q"&amp;Table1[[#This Row],[Qtr]]</f>
        <v>2024 - Q2</v>
      </c>
      <c r="AG269" s="21">
        <f>Table1[[#This Row],[Qtr-Year]]</f>
        <v>45444</v>
      </c>
      <c r="AH269" t="str">
        <f t="shared" si="4"/>
        <v>3BHK</v>
      </c>
    </row>
    <row r="270" spans="1:34" x14ac:dyDescent="0.3">
      <c r="A270" s="1">
        <v>45444</v>
      </c>
      <c r="B270">
        <v>251843</v>
      </c>
      <c r="C270" t="s">
        <v>75</v>
      </c>
      <c r="D270">
        <v>13</v>
      </c>
      <c r="E270" t="s">
        <v>63</v>
      </c>
      <c r="F270">
        <v>316</v>
      </c>
      <c r="G270" t="s">
        <v>76</v>
      </c>
      <c r="H270">
        <v>993</v>
      </c>
      <c r="I270">
        <v>1655</v>
      </c>
      <c r="J270">
        <v>6900</v>
      </c>
      <c r="K270">
        <v>11500</v>
      </c>
      <c r="L270">
        <v>49650</v>
      </c>
      <c r="M270">
        <v>29790</v>
      </c>
      <c r="N270">
        <v>30</v>
      </c>
      <c r="O270">
        <v>307830</v>
      </c>
      <c r="P270">
        <v>184698</v>
      </c>
      <c r="Q270">
        <v>186</v>
      </c>
      <c r="R270">
        <v>34.258499999999998</v>
      </c>
      <c r="S270">
        <v>34.258499999999998</v>
      </c>
      <c r="T270">
        <v>1.14195</v>
      </c>
      <c r="U270">
        <v>212.40270000000001</v>
      </c>
      <c r="V270">
        <v>4</v>
      </c>
      <c r="W270" t="s">
        <v>77</v>
      </c>
      <c r="X270">
        <v>2276</v>
      </c>
      <c r="Y270" t="s">
        <v>78</v>
      </c>
      <c r="Z270">
        <v>25</v>
      </c>
      <c r="AA270">
        <v>28.548749999999998</v>
      </c>
      <c r="AB270">
        <v>41375</v>
      </c>
      <c r="AC270">
        <f>MONTH(Table1[[#This Row],[Qtr-Year]])</f>
        <v>6</v>
      </c>
      <c r="AD270">
        <f>Table1[[#This Row],[Month Num]]/3</f>
        <v>2</v>
      </c>
      <c r="AE270">
        <f>YEAR(Table1[[#This Row],[Qtr-Year]])</f>
        <v>2024</v>
      </c>
      <c r="AF270" t="str">
        <f>Table1[[#This Row],[Year]]&amp;" - Q"&amp;Table1[[#This Row],[Qtr]]</f>
        <v>2024 - Q2</v>
      </c>
      <c r="AG270" s="21">
        <f>Table1[[#This Row],[Qtr-Year]]</f>
        <v>45444</v>
      </c>
      <c r="AH270" t="str">
        <f t="shared" si="4"/>
        <v>2BHK</v>
      </c>
    </row>
    <row r="271" spans="1:34" x14ac:dyDescent="0.3">
      <c r="A271" s="1">
        <v>45627</v>
      </c>
      <c r="B271">
        <v>251843</v>
      </c>
      <c r="C271" t="s">
        <v>75</v>
      </c>
      <c r="D271">
        <v>13</v>
      </c>
      <c r="E271" t="s">
        <v>63</v>
      </c>
      <c r="F271">
        <v>316</v>
      </c>
      <c r="G271" t="s">
        <v>76</v>
      </c>
      <c r="H271">
        <v>993</v>
      </c>
      <c r="I271">
        <v>1655</v>
      </c>
      <c r="J271">
        <v>7300</v>
      </c>
      <c r="K271">
        <v>12167</v>
      </c>
      <c r="L271">
        <v>44685</v>
      </c>
      <c r="M271">
        <v>26811</v>
      </c>
      <c r="N271">
        <v>27</v>
      </c>
      <c r="O271">
        <v>307830</v>
      </c>
      <c r="P271">
        <v>184698</v>
      </c>
      <c r="Q271">
        <v>186</v>
      </c>
      <c r="R271">
        <v>32.620049999999999</v>
      </c>
      <c r="S271">
        <v>32.620943699999998</v>
      </c>
      <c r="T271">
        <v>1.2081500000000001</v>
      </c>
      <c r="U271">
        <v>224.7159</v>
      </c>
      <c r="V271">
        <v>4</v>
      </c>
      <c r="W271" t="s">
        <v>77</v>
      </c>
      <c r="X271">
        <v>2276</v>
      </c>
      <c r="Y271" t="s">
        <v>78</v>
      </c>
      <c r="Z271">
        <v>10</v>
      </c>
      <c r="AA271">
        <v>12.0815</v>
      </c>
      <c r="AB271">
        <v>16550</v>
      </c>
      <c r="AC271">
        <f>MONTH(Table1[[#This Row],[Qtr-Year]])</f>
        <v>12</v>
      </c>
      <c r="AD271">
        <f>Table1[[#This Row],[Month Num]]/3</f>
        <v>4</v>
      </c>
      <c r="AE271">
        <f>YEAR(Table1[[#This Row],[Qtr-Year]])</f>
        <v>2024</v>
      </c>
      <c r="AF271" t="str">
        <f>Table1[[#This Row],[Year]]&amp;" - Q"&amp;Table1[[#This Row],[Qtr]]</f>
        <v>2024 - Q4</v>
      </c>
      <c r="AG271" s="21">
        <f>Table1[[#This Row],[Qtr-Year]]</f>
        <v>45627</v>
      </c>
      <c r="AH271" t="str">
        <f t="shared" si="4"/>
        <v>2BHK</v>
      </c>
    </row>
    <row r="272" spans="1:34" x14ac:dyDescent="0.3">
      <c r="A272" s="1">
        <v>45261</v>
      </c>
      <c r="B272">
        <v>251843</v>
      </c>
      <c r="C272" t="s">
        <v>75</v>
      </c>
      <c r="D272">
        <v>13</v>
      </c>
      <c r="E272" t="s">
        <v>63</v>
      </c>
      <c r="F272">
        <v>316</v>
      </c>
      <c r="G272" t="s">
        <v>76</v>
      </c>
      <c r="H272">
        <v>993</v>
      </c>
      <c r="I272">
        <v>1655</v>
      </c>
      <c r="J272">
        <v>6800</v>
      </c>
      <c r="K272">
        <v>11333</v>
      </c>
      <c r="L272">
        <v>147295</v>
      </c>
      <c r="M272">
        <v>88377</v>
      </c>
      <c r="N272">
        <v>89</v>
      </c>
      <c r="O272">
        <v>307830</v>
      </c>
      <c r="P272">
        <v>184698</v>
      </c>
      <c r="Q272">
        <v>186</v>
      </c>
      <c r="R272">
        <v>100.1606</v>
      </c>
      <c r="S272">
        <v>100.1576541</v>
      </c>
      <c r="T272">
        <v>1.1254</v>
      </c>
      <c r="U272">
        <v>209.3244</v>
      </c>
      <c r="V272">
        <v>4</v>
      </c>
      <c r="W272" t="s">
        <v>77</v>
      </c>
      <c r="X272">
        <v>2276</v>
      </c>
      <c r="Y272" t="s">
        <v>78</v>
      </c>
      <c r="Z272">
        <v>70</v>
      </c>
      <c r="AA272">
        <v>78.778000000000006</v>
      </c>
      <c r="AB272">
        <v>115850</v>
      </c>
      <c r="AC272">
        <f>MONTH(Table1[[#This Row],[Qtr-Year]])</f>
        <v>12</v>
      </c>
      <c r="AD272">
        <f>Table1[[#This Row],[Month Num]]/3</f>
        <v>4</v>
      </c>
      <c r="AE272">
        <f>YEAR(Table1[[#This Row],[Qtr-Year]])</f>
        <v>2023</v>
      </c>
      <c r="AF272" t="str">
        <f>Table1[[#This Row],[Year]]&amp;" - Q"&amp;Table1[[#This Row],[Qtr]]</f>
        <v>2023 - Q4</v>
      </c>
      <c r="AG272" s="21">
        <f>Table1[[#This Row],[Qtr-Year]]</f>
        <v>45261</v>
      </c>
      <c r="AH272" t="str">
        <f t="shared" si="4"/>
        <v>2BHK</v>
      </c>
    </row>
    <row r="273" spans="1:34" x14ac:dyDescent="0.3">
      <c r="A273" s="1">
        <v>45261</v>
      </c>
      <c r="B273">
        <v>251843</v>
      </c>
      <c r="C273" t="s">
        <v>75</v>
      </c>
      <c r="D273">
        <v>5</v>
      </c>
      <c r="E273" t="s">
        <v>52</v>
      </c>
      <c r="F273">
        <v>316</v>
      </c>
      <c r="G273" t="s">
        <v>76</v>
      </c>
      <c r="H273">
        <v>1283</v>
      </c>
      <c r="I273">
        <v>2138</v>
      </c>
      <c r="J273">
        <v>6800</v>
      </c>
      <c r="K273">
        <v>11333</v>
      </c>
      <c r="L273">
        <v>211662</v>
      </c>
      <c r="M273">
        <v>127017</v>
      </c>
      <c r="N273">
        <v>99</v>
      </c>
      <c r="O273">
        <v>401944</v>
      </c>
      <c r="P273">
        <v>241204</v>
      </c>
      <c r="Q273">
        <v>188</v>
      </c>
      <c r="R273">
        <v>143.93016</v>
      </c>
      <c r="S273">
        <v>143.94836609999999</v>
      </c>
      <c r="T273">
        <v>1.45384</v>
      </c>
      <c r="U273">
        <v>273.32191999999998</v>
      </c>
      <c r="V273">
        <v>4</v>
      </c>
      <c r="W273" t="s">
        <v>77</v>
      </c>
      <c r="X273">
        <v>2276</v>
      </c>
      <c r="Y273" t="s">
        <v>78</v>
      </c>
      <c r="Z273">
        <v>70</v>
      </c>
      <c r="AA273">
        <v>101.7688</v>
      </c>
      <c r="AB273">
        <v>149660</v>
      </c>
      <c r="AC273">
        <f>MONTH(Table1[[#This Row],[Qtr-Year]])</f>
        <v>12</v>
      </c>
      <c r="AD273">
        <f>Table1[[#This Row],[Month Num]]/3</f>
        <v>4</v>
      </c>
      <c r="AE273">
        <f>YEAR(Table1[[#This Row],[Qtr-Year]])</f>
        <v>2023</v>
      </c>
      <c r="AF273" t="str">
        <f>Table1[[#This Row],[Year]]&amp;" - Q"&amp;Table1[[#This Row],[Qtr]]</f>
        <v>2023 - Q4</v>
      </c>
      <c r="AG273" s="21">
        <f>Table1[[#This Row],[Qtr-Year]]</f>
        <v>45261</v>
      </c>
      <c r="AH273" t="str">
        <f t="shared" si="4"/>
        <v>3BHK</v>
      </c>
    </row>
    <row r="274" spans="1:34" x14ac:dyDescent="0.3">
      <c r="A274" s="1">
        <v>45261</v>
      </c>
      <c r="B274">
        <v>251843</v>
      </c>
      <c r="C274" t="s">
        <v>75</v>
      </c>
      <c r="D274">
        <v>4</v>
      </c>
      <c r="E274" t="s">
        <v>46</v>
      </c>
      <c r="F274">
        <v>316</v>
      </c>
      <c r="G274" t="s">
        <v>76</v>
      </c>
      <c r="H274">
        <v>795</v>
      </c>
      <c r="I274">
        <v>1325</v>
      </c>
      <c r="J274">
        <v>6800</v>
      </c>
      <c r="K274">
        <v>11333</v>
      </c>
      <c r="L274">
        <v>42400</v>
      </c>
      <c r="M274">
        <v>25440</v>
      </c>
      <c r="N274">
        <v>32</v>
      </c>
      <c r="O274">
        <v>120575</v>
      </c>
      <c r="P274">
        <v>72345</v>
      </c>
      <c r="Q274">
        <v>91</v>
      </c>
      <c r="R274">
        <v>28.832000000000001</v>
      </c>
      <c r="S274">
        <v>28.831151999999999</v>
      </c>
      <c r="T274">
        <v>0.90100000000000002</v>
      </c>
      <c r="U274">
        <v>81.991</v>
      </c>
      <c r="V274">
        <v>4</v>
      </c>
      <c r="W274" t="s">
        <v>77</v>
      </c>
      <c r="X274">
        <v>2276</v>
      </c>
      <c r="Y274" t="s">
        <v>78</v>
      </c>
      <c r="Z274">
        <v>12</v>
      </c>
      <c r="AA274">
        <v>10.811999999999999</v>
      </c>
      <c r="AB274">
        <v>15900</v>
      </c>
      <c r="AC274">
        <f>MONTH(Table1[[#This Row],[Qtr-Year]])</f>
        <v>12</v>
      </c>
      <c r="AD274">
        <f>Table1[[#This Row],[Month Num]]/3</f>
        <v>4</v>
      </c>
      <c r="AE274">
        <f>YEAR(Table1[[#This Row],[Qtr-Year]])</f>
        <v>2023</v>
      </c>
      <c r="AF274" t="str">
        <f>Table1[[#This Row],[Year]]&amp;" - Q"&amp;Table1[[#This Row],[Qtr]]</f>
        <v>2023 - Q4</v>
      </c>
      <c r="AG274" s="21">
        <f>Table1[[#This Row],[Qtr-Year]]</f>
        <v>45261</v>
      </c>
      <c r="AH274" t="str">
        <f t="shared" si="4"/>
        <v>2BHK</v>
      </c>
    </row>
    <row r="275" spans="1:34" x14ac:dyDescent="0.3">
      <c r="A275" s="1">
        <v>45078</v>
      </c>
      <c r="B275">
        <v>251843</v>
      </c>
      <c r="C275" t="s">
        <v>75</v>
      </c>
      <c r="D275">
        <v>5</v>
      </c>
      <c r="E275" t="s">
        <v>52</v>
      </c>
      <c r="F275">
        <v>316</v>
      </c>
      <c r="G275" t="s">
        <v>76</v>
      </c>
      <c r="H275">
        <v>1282</v>
      </c>
      <c r="I275">
        <v>2138</v>
      </c>
      <c r="J275">
        <v>6600</v>
      </c>
      <c r="K275">
        <v>11000</v>
      </c>
      <c r="L275">
        <v>382702</v>
      </c>
      <c r="M275">
        <v>229478</v>
      </c>
      <c r="N275">
        <v>179</v>
      </c>
      <c r="O275">
        <v>401944</v>
      </c>
      <c r="P275">
        <v>241016</v>
      </c>
      <c r="Q275">
        <v>188</v>
      </c>
      <c r="R275">
        <v>252.58331999999999</v>
      </c>
      <c r="S275">
        <v>252.42580000000001</v>
      </c>
      <c r="T275">
        <v>1.4110799999999999</v>
      </c>
      <c r="U275">
        <v>265.28304000000003</v>
      </c>
      <c r="V275">
        <v>4</v>
      </c>
      <c r="W275" t="s">
        <v>77</v>
      </c>
      <c r="X275">
        <v>2276</v>
      </c>
      <c r="Y275" t="s">
        <v>78</v>
      </c>
      <c r="Z275">
        <v>9</v>
      </c>
      <c r="AA275">
        <v>12.699719999999999</v>
      </c>
      <c r="AB275">
        <v>19242</v>
      </c>
      <c r="AC275">
        <f>MONTH(Table1[[#This Row],[Qtr-Year]])</f>
        <v>6</v>
      </c>
      <c r="AD275">
        <f>Table1[[#This Row],[Month Num]]/3</f>
        <v>2</v>
      </c>
      <c r="AE275">
        <f>YEAR(Table1[[#This Row],[Qtr-Year]])</f>
        <v>2023</v>
      </c>
      <c r="AF275" t="str">
        <f>Table1[[#This Row],[Year]]&amp;" - Q"&amp;Table1[[#This Row],[Qtr]]</f>
        <v>2023 - Q2</v>
      </c>
      <c r="AG275" s="21">
        <f>Table1[[#This Row],[Qtr-Year]]</f>
        <v>45078</v>
      </c>
      <c r="AH275" t="str">
        <f t="shared" si="4"/>
        <v>3BHK</v>
      </c>
    </row>
    <row r="276" spans="1:34" x14ac:dyDescent="0.3">
      <c r="A276" s="1">
        <v>45536</v>
      </c>
      <c r="B276">
        <v>251843</v>
      </c>
      <c r="C276" t="s">
        <v>75</v>
      </c>
      <c r="D276">
        <v>5</v>
      </c>
      <c r="E276" t="s">
        <v>52</v>
      </c>
      <c r="F276">
        <v>316</v>
      </c>
      <c r="G276" t="s">
        <v>76</v>
      </c>
      <c r="H276">
        <v>1282</v>
      </c>
      <c r="I276">
        <v>2137</v>
      </c>
      <c r="J276">
        <v>7300</v>
      </c>
      <c r="K276">
        <v>12167</v>
      </c>
      <c r="L276">
        <v>106850</v>
      </c>
      <c r="M276">
        <v>64100</v>
      </c>
      <c r="N276">
        <v>50</v>
      </c>
      <c r="O276">
        <v>401756</v>
      </c>
      <c r="P276">
        <v>241016</v>
      </c>
      <c r="Q276">
        <v>188</v>
      </c>
      <c r="R276">
        <v>78.000500000000002</v>
      </c>
      <c r="S276">
        <v>77.990470000000002</v>
      </c>
      <c r="T276">
        <v>1.5600099999999999</v>
      </c>
      <c r="U276">
        <v>293.28188</v>
      </c>
      <c r="V276">
        <v>4</v>
      </c>
      <c r="W276" t="s">
        <v>77</v>
      </c>
      <c r="X276">
        <v>2276</v>
      </c>
      <c r="Y276" t="s">
        <v>78</v>
      </c>
      <c r="Z276">
        <v>5</v>
      </c>
      <c r="AA276">
        <v>7.8000499999999997</v>
      </c>
      <c r="AB276">
        <v>10685</v>
      </c>
      <c r="AC276">
        <f>MONTH(Table1[[#This Row],[Qtr-Year]])</f>
        <v>9</v>
      </c>
      <c r="AD276">
        <f>Table1[[#This Row],[Month Num]]/3</f>
        <v>3</v>
      </c>
      <c r="AE276">
        <f>YEAR(Table1[[#This Row],[Qtr-Year]])</f>
        <v>2024</v>
      </c>
      <c r="AF276" t="str">
        <f>Table1[[#This Row],[Year]]&amp;" - Q"&amp;Table1[[#This Row],[Qtr]]</f>
        <v>2024 - Q3</v>
      </c>
      <c r="AG276" s="21">
        <f>Table1[[#This Row],[Qtr-Year]]</f>
        <v>45536</v>
      </c>
      <c r="AH276" t="str">
        <f t="shared" si="4"/>
        <v>3BHK</v>
      </c>
    </row>
    <row r="277" spans="1:34" x14ac:dyDescent="0.3">
      <c r="A277" s="1">
        <v>45536</v>
      </c>
      <c r="B277">
        <v>251843</v>
      </c>
      <c r="C277" t="s">
        <v>75</v>
      </c>
      <c r="D277">
        <v>13</v>
      </c>
      <c r="E277" t="s">
        <v>63</v>
      </c>
      <c r="F277">
        <v>316</v>
      </c>
      <c r="G277" t="s">
        <v>76</v>
      </c>
      <c r="H277">
        <v>993</v>
      </c>
      <c r="I277">
        <v>1655</v>
      </c>
      <c r="J277">
        <v>7300</v>
      </c>
      <c r="K277">
        <v>12167</v>
      </c>
      <c r="L277">
        <v>61235</v>
      </c>
      <c r="M277">
        <v>36741</v>
      </c>
      <c r="N277">
        <v>37</v>
      </c>
      <c r="O277">
        <v>307830</v>
      </c>
      <c r="P277">
        <v>184698</v>
      </c>
      <c r="Q277">
        <v>186</v>
      </c>
      <c r="R277">
        <v>44.701549999999997</v>
      </c>
      <c r="S277">
        <v>44.702774699999999</v>
      </c>
      <c r="T277">
        <v>1.2081500000000001</v>
      </c>
      <c r="U277">
        <v>224.7159</v>
      </c>
      <c r="V277">
        <v>4</v>
      </c>
      <c r="W277" t="s">
        <v>77</v>
      </c>
      <c r="X277">
        <v>2276</v>
      </c>
      <c r="Y277" t="s">
        <v>78</v>
      </c>
      <c r="Z277">
        <v>25</v>
      </c>
      <c r="AA277">
        <v>30.203749999999999</v>
      </c>
      <c r="AB277">
        <v>41375</v>
      </c>
      <c r="AC277">
        <f>MONTH(Table1[[#This Row],[Qtr-Year]])</f>
        <v>9</v>
      </c>
      <c r="AD277">
        <f>Table1[[#This Row],[Month Num]]/3</f>
        <v>3</v>
      </c>
      <c r="AE277">
        <f>YEAR(Table1[[#This Row],[Qtr-Year]])</f>
        <v>2024</v>
      </c>
      <c r="AF277" t="str">
        <f>Table1[[#This Row],[Year]]&amp;" - Q"&amp;Table1[[#This Row],[Qtr]]</f>
        <v>2024 - Q3</v>
      </c>
      <c r="AG277" s="21">
        <f>Table1[[#This Row],[Qtr-Year]]</f>
        <v>45536</v>
      </c>
      <c r="AH277" t="str">
        <f t="shared" si="4"/>
        <v>2BHK</v>
      </c>
    </row>
    <row r="278" spans="1:34" x14ac:dyDescent="0.3">
      <c r="A278" s="1">
        <v>45717</v>
      </c>
      <c r="B278">
        <v>251843</v>
      </c>
      <c r="C278" t="s">
        <v>75</v>
      </c>
      <c r="D278">
        <v>4</v>
      </c>
      <c r="E278" t="s">
        <v>46</v>
      </c>
      <c r="F278">
        <v>316</v>
      </c>
      <c r="G278" t="s">
        <v>76</v>
      </c>
      <c r="H278">
        <v>795</v>
      </c>
      <c r="I278">
        <v>1325</v>
      </c>
      <c r="J278">
        <v>7400</v>
      </c>
      <c r="K278">
        <v>12333</v>
      </c>
      <c r="L278">
        <v>7950</v>
      </c>
      <c r="M278">
        <v>4770</v>
      </c>
      <c r="N278">
        <v>6</v>
      </c>
      <c r="O278">
        <v>120575</v>
      </c>
      <c r="P278">
        <v>72345</v>
      </c>
      <c r="Q278">
        <v>91</v>
      </c>
      <c r="R278">
        <v>5.883</v>
      </c>
      <c r="S278">
        <v>5.882841</v>
      </c>
      <c r="T278">
        <v>0.98050000000000004</v>
      </c>
      <c r="U278">
        <v>89.225499999999997</v>
      </c>
      <c r="V278">
        <v>4</v>
      </c>
      <c r="W278" t="s">
        <v>77</v>
      </c>
      <c r="X278">
        <v>2276</v>
      </c>
      <c r="Y278" t="s">
        <v>78</v>
      </c>
      <c r="Z278">
        <v>2</v>
      </c>
      <c r="AA278">
        <v>1.9610000000000001</v>
      </c>
      <c r="AB278">
        <v>2650</v>
      </c>
      <c r="AC278">
        <f>MONTH(Table1[[#This Row],[Qtr-Year]])</f>
        <v>3</v>
      </c>
      <c r="AD278">
        <f>Table1[[#This Row],[Month Num]]/3</f>
        <v>1</v>
      </c>
      <c r="AE278">
        <f>YEAR(Table1[[#This Row],[Qtr-Year]])</f>
        <v>2025</v>
      </c>
      <c r="AF278" t="str">
        <f>Table1[[#This Row],[Year]]&amp;" - Q"&amp;Table1[[#This Row],[Qtr]]</f>
        <v>2025 - Q1</v>
      </c>
      <c r="AG278" s="21">
        <f>Table1[[#This Row],[Qtr-Year]]</f>
        <v>45717</v>
      </c>
      <c r="AH278" t="str">
        <f t="shared" si="4"/>
        <v>2BHK</v>
      </c>
    </row>
    <row r="279" spans="1:34" x14ac:dyDescent="0.3">
      <c r="A279" s="1">
        <v>45078</v>
      </c>
      <c r="B279">
        <v>251843</v>
      </c>
      <c r="C279" t="s">
        <v>75</v>
      </c>
      <c r="D279">
        <v>4</v>
      </c>
      <c r="E279" t="s">
        <v>46</v>
      </c>
      <c r="F279">
        <v>316</v>
      </c>
      <c r="G279" t="s">
        <v>76</v>
      </c>
      <c r="H279">
        <v>795</v>
      </c>
      <c r="I279">
        <v>1325</v>
      </c>
      <c r="J279">
        <v>6600</v>
      </c>
      <c r="K279">
        <v>11000</v>
      </c>
      <c r="L279">
        <v>108650</v>
      </c>
      <c r="M279">
        <v>65190</v>
      </c>
      <c r="N279">
        <v>82</v>
      </c>
      <c r="O279">
        <v>120575</v>
      </c>
      <c r="P279">
        <v>72345</v>
      </c>
      <c r="Q279">
        <v>91</v>
      </c>
      <c r="R279">
        <v>71.709000000000003</v>
      </c>
      <c r="S279">
        <v>71.709000000000003</v>
      </c>
      <c r="T279">
        <v>0.87450000000000006</v>
      </c>
      <c r="U279">
        <v>79.579499999999996</v>
      </c>
      <c r="V279">
        <v>4</v>
      </c>
      <c r="W279" t="s">
        <v>77</v>
      </c>
      <c r="X279">
        <v>2276</v>
      </c>
      <c r="Y279" t="s">
        <v>78</v>
      </c>
      <c r="Z279">
        <v>9</v>
      </c>
      <c r="AA279">
        <v>7.8704999999999998</v>
      </c>
      <c r="AB279">
        <v>11925</v>
      </c>
      <c r="AC279">
        <f>MONTH(Table1[[#This Row],[Qtr-Year]])</f>
        <v>6</v>
      </c>
      <c r="AD279">
        <f>Table1[[#This Row],[Month Num]]/3</f>
        <v>2</v>
      </c>
      <c r="AE279">
        <f>YEAR(Table1[[#This Row],[Qtr-Year]])</f>
        <v>2023</v>
      </c>
      <c r="AF279" t="str">
        <f>Table1[[#This Row],[Year]]&amp;" - Q"&amp;Table1[[#This Row],[Qtr]]</f>
        <v>2023 - Q2</v>
      </c>
      <c r="AG279" s="21">
        <f>Table1[[#This Row],[Qtr-Year]]</f>
        <v>45078</v>
      </c>
      <c r="AH279" t="str">
        <f t="shared" si="4"/>
        <v>2BHK</v>
      </c>
    </row>
    <row r="280" spans="1:34" x14ac:dyDescent="0.3">
      <c r="A280" s="1">
        <v>45809</v>
      </c>
      <c r="B280">
        <v>251843</v>
      </c>
      <c r="C280" t="s">
        <v>75</v>
      </c>
      <c r="D280">
        <v>4</v>
      </c>
      <c r="E280" t="s">
        <v>46</v>
      </c>
      <c r="F280">
        <v>316</v>
      </c>
      <c r="G280" t="s">
        <v>76</v>
      </c>
      <c r="H280">
        <v>795</v>
      </c>
      <c r="I280">
        <v>1325</v>
      </c>
      <c r="J280">
        <v>7500</v>
      </c>
      <c r="K280">
        <v>12500</v>
      </c>
      <c r="L280">
        <v>7950</v>
      </c>
      <c r="M280">
        <v>4770</v>
      </c>
      <c r="N280">
        <v>6</v>
      </c>
      <c r="O280">
        <v>120575</v>
      </c>
      <c r="P280">
        <v>72345</v>
      </c>
      <c r="Q280">
        <v>91</v>
      </c>
      <c r="R280">
        <v>5.9625000000000004</v>
      </c>
      <c r="S280">
        <v>5.9625000000000004</v>
      </c>
      <c r="T280">
        <v>0.99375000000000002</v>
      </c>
      <c r="U280">
        <v>90.431250000000006</v>
      </c>
      <c r="V280">
        <v>4</v>
      </c>
      <c r="W280" t="s">
        <v>77</v>
      </c>
      <c r="X280">
        <v>2276</v>
      </c>
      <c r="Y280" t="s">
        <v>78</v>
      </c>
      <c r="Z280">
        <v>0</v>
      </c>
      <c r="AA280">
        <v>0</v>
      </c>
      <c r="AB280">
        <v>0</v>
      </c>
      <c r="AC280">
        <f>MONTH(Table1[[#This Row],[Qtr-Year]])</f>
        <v>6</v>
      </c>
      <c r="AD280">
        <f>Table1[[#This Row],[Month Num]]/3</f>
        <v>2</v>
      </c>
      <c r="AE280">
        <f>YEAR(Table1[[#This Row],[Qtr-Year]])</f>
        <v>2025</v>
      </c>
      <c r="AF280" t="str">
        <f>Table1[[#This Row],[Year]]&amp;" - Q"&amp;Table1[[#This Row],[Qtr]]</f>
        <v>2025 - Q2</v>
      </c>
      <c r="AG280" s="21">
        <f>Table1[[#This Row],[Qtr-Year]]</f>
        <v>45809</v>
      </c>
      <c r="AH280" t="str">
        <f t="shared" si="4"/>
        <v>2BHK</v>
      </c>
    </row>
    <row r="281" spans="1:34" x14ac:dyDescent="0.3">
      <c r="A281" s="1">
        <v>45170</v>
      </c>
      <c r="B281">
        <v>251844</v>
      </c>
      <c r="C281" t="s">
        <v>79</v>
      </c>
      <c r="D281">
        <v>4</v>
      </c>
      <c r="E281" t="s">
        <v>46</v>
      </c>
      <c r="F281">
        <v>316</v>
      </c>
      <c r="G281" t="s">
        <v>76</v>
      </c>
      <c r="H281">
        <v>795</v>
      </c>
      <c r="I281">
        <v>1325</v>
      </c>
      <c r="J281">
        <v>6600</v>
      </c>
      <c r="K281">
        <v>11000</v>
      </c>
      <c r="L281">
        <v>74200</v>
      </c>
      <c r="M281">
        <v>44520</v>
      </c>
      <c r="N281">
        <v>56</v>
      </c>
      <c r="O281">
        <v>120575</v>
      </c>
      <c r="P281">
        <v>72345</v>
      </c>
      <c r="Q281">
        <v>91</v>
      </c>
      <c r="R281">
        <v>48.972000000000001</v>
      </c>
      <c r="S281">
        <v>48.972000000000001</v>
      </c>
      <c r="T281">
        <v>0.87450000000000006</v>
      </c>
      <c r="U281">
        <v>79.579499999999996</v>
      </c>
      <c r="V281">
        <v>4</v>
      </c>
      <c r="W281" t="s">
        <v>77</v>
      </c>
      <c r="X281">
        <v>2276</v>
      </c>
      <c r="Y281" t="s">
        <v>78</v>
      </c>
      <c r="Z281">
        <v>26</v>
      </c>
      <c r="AA281">
        <v>22.736999999999998</v>
      </c>
      <c r="AB281">
        <v>34450</v>
      </c>
      <c r="AC281">
        <f>MONTH(Table1[[#This Row],[Qtr-Year]])</f>
        <v>9</v>
      </c>
      <c r="AD281">
        <f>Table1[[#This Row],[Month Num]]/3</f>
        <v>3</v>
      </c>
      <c r="AE281">
        <f>YEAR(Table1[[#This Row],[Qtr-Year]])</f>
        <v>2023</v>
      </c>
      <c r="AF281" t="str">
        <f>Table1[[#This Row],[Year]]&amp;" - Q"&amp;Table1[[#This Row],[Qtr]]</f>
        <v>2023 - Q3</v>
      </c>
      <c r="AG281" s="21">
        <f>Table1[[#This Row],[Qtr-Year]]</f>
        <v>45170</v>
      </c>
      <c r="AH281" t="str">
        <f t="shared" si="4"/>
        <v>2BHK</v>
      </c>
    </row>
    <row r="282" spans="1:34" x14ac:dyDescent="0.3">
      <c r="A282" s="1">
        <v>45170</v>
      </c>
      <c r="B282">
        <v>251844</v>
      </c>
      <c r="C282" t="s">
        <v>79</v>
      </c>
      <c r="D282">
        <v>5</v>
      </c>
      <c r="E282" t="s">
        <v>52</v>
      </c>
      <c r="F282">
        <v>316</v>
      </c>
      <c r="G282" t="s">
        <v>76</v>
      </c>
      <c r="H282">
        <v>1283</v>
      </c>
      <c r="I282">
        <v>2138</v>
      </c>
      <c r="J282">
        <v>6600</v>
      </c>
      <c r="K282">
        <v>11000</v>
      </c>
      <c r="L282">
        <v>333528</v>
      </c>
      <c r="M282">
        <v>200148</v>
      </c>
      <c r="N282">
        <v>156</v>
      </c>
      <c r="O282">
        <v>401944</v>
      </c>
      <c r="P282">
        <v>241204</v>
      </c>
      <c r="Q282">
        <v>188</v>
      </c>
      <c r="R282">
        <v>220.12848</v>
      </c>
      <c r="S282">
        <v>220.1628</v>
      </c>
      <c r="T282">
        <v>1.4110799999999999</v>
      </c>
      <c r="U282">
        <v>265.28304000000003</v>
      </c>
      <c r="V282">
        <v>4</v>
      </c>
      <c r="W282" t="s">
        <v>77</v>
      </c>
      <c r="X282">
        <v>2276</v>
      </c>
      <c r="Y282" t="s">
        <v>78</v>
      </c>
      <c r="Z282">
        <v>23</v>
      </c>
      <c r="AA282">
        <v>32.454839999999997</v>
      </c>
      <c r="AB282">
        <v>49174</v>
      </c>
      <c r="AC282">
        <f>MONTH(Table1[[#This Row],[Qtr-Year]])</f>
        <v>9</v>
      </c>
      <c r="AD282">
        <f>Table1[[#This Row],[Month Num]]/3</f>
        <v>3</v>
      </c>
      <c r="AE282">
        <f>YEAR(Table1[[#This Row],[Qtr-Year]])</f>
        <v>2023</v>
      </c>
      <c r="AF282" t="str">
        <f>Table1[[#This Row],[Year]]&amp;" - Q"&amp;Table1[[#This Row],[Qtr]]</f>
        <v>2023 - Q3</v>
      </c>
      <c r="AG282" s="21">
        <f>Table1[[#This Row],[Qtr-Year]]</f>
        <v>45170</v>
      </c>
      <c r="AH282" t="str">
        <f t="shared" si="4"/>
        <v>3BHK</v>
      </c>
    </row>
    <row r="283" spans="1:34" x14ac:dyDescent="0.3">
      <c r="A283" s="1">
        <v>45170</v>
      </c>
      <c r="B283">
        <v>251844</v>
      </c>
      <c r="C283" t="s">
        <v>79</v>
      </c>
      <c r="D283">
        <v>13</v>
      </c>
      <c r="E283" t="s">
        <v>63</v>
      </c>
      <c r="F283">
        <v>316</v>
      </c>
      <c r="G283" t="s">
        <v>76</v>
      </c>
      <c r="H283">
        <v>993</v>
      </c>
      <c r="I283">
        <v>1655</v>
      </c>
      <c r="J283">
        <v>6600</v>
      </c>
      <c r="K283">
        <v>11000</v>
      </c>
      <c r="L283">
        <v>263145</v>
      </c>
      <c r="M283">
        <v>157887</v>
      </c>
      <c r="N283">
        <v>159</v>
      </c>
      <c r="O283">
        <v>307830</v>
      </c>
      <c r="P283">
        <v>184698</v>
      </c>
      <c r="Q283">
        <v>186</v>
      </c>
      <c r="R283">
        <v>173.67570000000001</v>
      </c>
      <c r="S283">
        <v>173.67570000000001</v>
      </c>
      <c r="T283">
        <v>1.0923</v>
      </c>
      <c r="U283">
        <v>203.1678</v>
      </c>
      <c r="V283">
        <v>4</v>
      </c>
      <c r="W283" t="s">
        <v>77</v>
      </c>
      <c r="X283">
        <v>2276</v>
      </c>
      <c r="Y283" t="s">
        <v>78</v>
      </c>
      <c r="Z283">
        <v>10</v>
      </c>
      <c r="AA283">
        <v>10.923</v>
      </c>
      <c r="AB283">
        <v>16550</v>
      </c>
      <c r="AC283">
        <f>MONTH(Table1[[#This Row],[Qtr-Year]])</f>
        <v>9</v>
      </c>
      <c r="AD283">
        <f>Table1[[#This Row],[Month Num]]/3</f>
        <v>3</v>
      </c>
      <c r="AE283">
        <f>YEAR(Table1[[#This Row],[Qtr-Year]])</f>
        <v>2023</v>
      </c>
      <c r="AF283" t="str">
        <f>Table1[[#This Row],[Year]]&amp;" - Q"&amp;Table1[[#This Row],[Qtr]]</f>
        <v>2023 - Q3</v>
      </c>
      <c r="AG283" s="21">
        <f>Table1[[#This Row],[Qtr-Year]]</f>
        <v>45170</v>
      </c>
      <c r="AH283" t="str">
        <f t="shared" si="4"/>
        <v>2BHK</v>
      </c>
    </row>
    <row r="284" spans="1:34" x14ac:dyDescent="0.3">
      <c r="A284" s="1">
        <v>45352</v>
      </c>
      <c r="B284">
        <v>251844</v>
      </c>
      <c r="C284" t="s">
        <v>79</v>
      </c>
      <c r="D284">
        <v>4</v>
      </c>
      <c r="E284" t="s">
        <v>46</v>
      </c>
      <c r="F284">
        <v>316</v>
      </c>
      <c r="G284" t="s">
        <v>76</v>
      </c>
      <c r="H284">
        <v>795</v>
      </c>
      <c r="I284">
        <v>1325</v>
      </c>
      <c r="J284">
        <v>6900</v>
      </c>
      <c r="K284">
        <v>11500</v>
      </c>
      <c r="L284">
        <v>23850</v>
      </c>
      <c r="M284">
        <v>14310</v>
      </c>
      <c r="N284">
        <v>18</v>
      </c>
      <c r="O284">
        <v>120575</v>
      </c>
      <c r="P284">
        <v>72345</v>
      </c>
      <c r="Q284">
        <v>91</v>
      </c>
      <c r="R284">
        <v>16.456499999999998</v>
      </c>
      <c r="S284">
        <v>16.456499999999998</v>
      </c>
      <c r="T284">
        <v>0.91425000000000001</v>
      </c>
      <c r="U284">
        <v>83.196749999999994</v>
      </c>
      <c r="V284">
        <v>4</v>
      </c>
      <c r="W284" t="s">
        <v>77</v>
      </c>
      <c r="X284">
        <v>2276</v>
      </c>
      <c r="Y284" t="s">
        <v>78</v>
      </c>
      <c r="Z284">
        <v>17</v>
      </c>
      <c r="AA284">
        <v>15.542249999999999</v>
      </c>
      <c r="AB284">
        <v>22525</v>
      </c>
      <c r="AC284">
        <f>MONTH(Table1[[#This Row],[Qtr-Year]])</f>
        <v>3</v>
      </c>
      <c r="AD284">
        <f>Table1[[#This Row],[Month Num]]/3</f>
        <v>1</v>
      </c>
      <c r="AE284">
        <f>YEAR(Table1[[#This Row],[Qtr-Year]])</f>
        <v>2024</v>
      </c>
      <c r="AF284" t="str">
        <f>Table1[[#This Row],[Year]]&amp;" - Q"&amp;Table1[[#This Row],[Qtr]]</f>
        <v>2024 - Q1</v>
      </c>
      <c r="AG284" s="21">
        <f>Table1[[#This Row],[Qtr-Year]]</f>
        <v>45352</v>
      </c>
      <c r="AH284" t="str">
        <f t="shared" si="4"/>
        <v>2BHK</v>
      </c>
    </row>
    <row r="285" spans="1:34" x14ac:dyDescent="0.3">
      <c r="A285" s="1">
        <v>45717</v>
      </c>
      <c r="B285">
        <v>251844</v>
      </c>
      <c r="C285" t="s">
        <v>79</v>
      </c>
      <c r="D285">
        <v>4</v>
      </c>
      <c r="E285" t="s">
        <v>46</v>
      </c>
      <c r="F285">
        <v>316</v>
      </c>
      <c r="G285" t="s">
        <v>76</v>
      </c>
      <c r="H285">
        <v>795</v>
      </c>
      <c r="I285">
        <v>1325</v>
      </c>
      <c r="J285">
        <v>7400</v>
      </c>
      <c r="K285">
        <v>12333</v>
      </c>
      <c r="L285">
        <v>7950</v>
      </c>
      <c r="M285">
        <v>4770</v>
      </c>
      <c r="N285">
        <v>6</v>
      </c>
      <c r="O285">
        <v>120575</v>
      </c>
      <c r="P285">
        <v>72345</v>
      </c>
      <c r="Q285">
        <v>91</v>
      </c>
      <c r="R285">
        <v>5.883</v>
      </c>
      <c r="S285">
        <v>5.882841</v>
      </c>
      <c r="T285">
        <v>0.98050000000000004</v>
      </c>
      <c r="U285">
        <v>89.225499999999997</v>
      </c>
      <c r="V285">
        <v>4</v>
      </c>
      <c r="W285" t="s">
        <v>77</v>
      </c>
      <c r="X285">
        <v>2276</v>
      </c>
      <c r="Y285" t="s">
        <v>78</v>
      </c>
      <c r="Z285">
        <v>3</v>
      </c>
      <c r="AA285">
        <v>2.9415</v>
      </c>
      <c r="AB285">
        <v>3975</v>
      </c>
      <c r="AC285">
        <f>MONTH(Table1[[#This Row],[Qtr-Year]])</f>
        <v>3</v>
      </c>
      <c r="AD285">
        <f>Table1[[#This Row],[Month Num]]/3</f>
        <v>1</v>
      </c>
      <c r="AE285">
        <f>YEAR(Table1[[#This Row],[Qtr-Year]])</f>
        <v>2025</v>
      </c>
      <c r="AF285" t="str">
        <f>Table1[[#This Row],[Year]]&amp;" - Q"&amp;Table1[[#This Row],[Qtr]]</f>
        <v>2025 - Q1</v>
      </c>
      <c r="AG285" s="21">
        <f>Table1[[#This Row],[Qtr-Year]]</f>
        <v>45717</v>
      </c>
      <c r="AH285" t="str">
        <f t="shared" si="4"/>
        <v>2BHK</v>
      </c>
    </row>
    <row r="286" spans="1:34" x14ac:dyDescent="0.3">
      <c r="A286" s="1">
        <v>45717</v>
      </c>
      <c r="B286">
        <v>251844</v>
      </c>
      <c r="C286" t="s">
        <v>79</v>
      </c>
      <c r="D286">
        <v>5</v>
      </c>
      <c r="E286" t="s">
        <v>52</v>
      </c>
      <c r="F286">
        <v>316</v>
      </c>
      <c r="G286" t="s">
        <v>76</v>
      </c>
      <c r="H286">
        <v>1282</v>
      </c>
      <c r="I286">
        <v>2137</v>
      </c>
      <c r="J286">
        <v>7400</v>
      </c>
      <c r="K286">
        <v>12333</v>
      </c>
      <c r="L286">
        <v>38466</v>
      </c>
      <c r="M286">
        <v>23076</v>
      </c>
      <c r="N286">
        <v>18</v>
      </c>
      <c r="O286">
        <v>401756</v>
      </c>
      <c r="P286">
        <v>241016</v>
      </c>
      <c r="Q286">
        <v>188</v>
      </c>
      <c r="R286">
        <v>28.464839999999999</v>
      </c>
      <c r="S286">
        <v>28.459630799999999</v>
      </c>
      <c r="T286">
        <v>1.58138</v>
      </c>
      <c r="U286">
        <v>297.29944</v>
      </c>
      <c r="V286">
        <v>4</v>
      </c>
      <c r="W286" t="s">
        <v>77</v>
      </c>
      <c r="X286">
        <v>2276</v>
      </c>
      <c r="Y286" t="s">
        <v>78</v>
      </c>
      <c r="Z286">
        <v>8</v>
      </c>
      <c r="AA286">
        <v>12.65104</v>
      </c>
      <c r="AB286">
        <v>17096</v>
      </c>
      <c r="AC286">
        <f>MONTH(Table1[[#This Row],[Qtr-Year]])</f>
        <v>3</v>
      </c>
      <c r="AD286">
        <f>Table1[[#This Row],[Month Num]]/3</f>
        <v>1</v>
      </c>
      <c r="AE286">
        <f>YEAR(Table1[[#This Row],[Qtr-Year]])</f>
        <v>2025</v>
      </c>
      <c r="AF286" t="str">
        <f>Table1[[#This Row],[Year]]&amp;" - Q"&amp;Table1[[#This Row],[Qtr]]</f>
        <v>2025 - Q1</v>
      </c>
      <c r="AG286" s="21">
        <f>Table1[[#This Row],[Qtr-Year]]</f>
        <v>45717</v>
      </c>
      <c r="AH286" t="str">
        <f t="shared" si="4"/>
        <v>3BHK</v>
      </c>
    </row>
    <row r="287" spans="1:34" x14ac:dyDescent="0.3">
      <c r="A287" s="1">
        <v>45717</v>
      </c>
      <c r="B287">
        <v>251844</v>
      </c>
      <c r="C287" t="s">
        <v>79</v>
      </c>
      <c r="D287">
        <v>13</v>
      </c>
      <c r="E287" t="s">
        <v>63</v>
      </c>
      <c r="F287">
        <v>316</v>
      </c>
      <c r="G287" t="s">
        <v>76</v>
      </c>
      <c r="H287">
        <v>993</v>
      </c>
      <c r="I287">
        <v>1655</v>
      </c>
      <c r="J287">
        <v>7400</v>
      </c>
      <c r="K287">
        <v>12333</v>
      </c>
      <c r="L287">
        <v>18205</v>
      </c>
      <c r="M287">
        <v>10923</v>
      </c>
      <c r="N287">
        <v>11</v>
      </c>
      <c r="O287">
        <v>307830</v>
      </c>
      <c r="P287">
        <v>184698</v>
      </c>
      <c r="Q287">
        <v>186</v>
      </c>
      <c r="R287">
        <v>13.4717</v>
      </c>
      <c r="S287">
        <v>13.4713359</v>
      </c>
      <c r="T287">
        <v>1.2246999999999999</v>
      </c>
      <c r="U287">
        <v>227.79419999999999</v>
      </c>
      <c r="V287">
        <v>4</v>
      </c>
      <c r="W287" t="s">
        <v>77</v>
      </c>
      <c r="X287">
        <v>2276</v>
      </c>
      <c r="Y287" t="s">
        <v>78</v>
      </c>
      <c r="Z287">
        <v>20</v>
      </c>
      <c r="AA287">
        <v>24.494</v>
      </c>
      <c r="AB287">
        <v>33100</v>
      </c>
      <c r="AC287">
        <f>MONTH(Table1[[#This Row],[Qtr-Year]])</f>
        <v>3</v>
      </c>
      <c r="AD287">
        <f>Table1[[#This Row],[Month Num]]/3</f>
        <v>1</v>
      </c>
      <c r="AE287">
        <f>YEAR(Table1[[#This Row],[Qtr-Year]])</f>
        <v>2025</v>
      </c>
      <c r="AF287" t="str">
        <f>Table1[[#This Row],[Year]]&amp;" - Q"&amp;Table1[[#This Row],[Qtr]]</f>
        <v>2025 - Q1</v>
      </c>
      <c r="AG287" s="21">
        <f>Table1[[#This Row],[Qtr-Year]]</f>
        <v>45717</v>
      </c>
      <c r="AH287" t="str">
        <f t="shared" si="4"/>
        <v>2BHK</v>
      </c>
    </row>
    <row r="288" spans="1:34" x14ac:dyDescent="0.3">
      <c r="A288" s="1">
        <v>45352</v>
      </c>
      <c r="B288">
        <v>251844</v>
      </c>
      <c r="C288" t="s">
        <v>79</v>
      </c>
      <c r="D288">
        <v>5</v>
      </c>
      <c r="E288" t="s">
        <v>52</v>
      </c>
      <c r="F288">
        <v>316</v>
      </c>
      <c r="G288" t="s">
        <v>76</v>
      </c>
      <c r="H288">
        <v>1283</v>
      </c>
      <c r="I288">
        <v>2138</v>
      </c>
      <c r="J288">
        <v>6900</v>
      </c>
      <c r="K288">
        <v>11500</v>
      </c>
      <c r="L288">
        <v>151798</v>
      </c>
      <c r="M288">
        <v>91093</v>
      </c>
      <c r="N288">
        <v>71</v>
      </c>
      <c r="O288">
        <v>401944</v>
      </c>
      <c r="P288">
        <v>241204</v>
      </c>
      <c r="Q288">
        <v>188</v>
      </c>
      <c r="R288">
        <v>104.74062000000001</v>
      </c>
      <c r="S288">
        <v>104.75695</v>
      </c>
      <c r="T288">
        <v>1.47522</v>
      </c>
      <c r="U288">
        <v>277.34136000000001</v>
      </c>
      <c r="V288">
        <v>4</v>
      </c>
      <c r="W288" t="s">
        <v>77</v>
      </c>
      <c r="X288">
        <v>2276</v>
      </c>
      <c r="Y288" t="s">
        <v>78</v>
      </c>
      <c r="Z288">
        <v>73</v>
      </c>
      <c r="AA288">
        <v>107.69105999999999</v>
      </c>
      <c r="AB288">
        <v>156074</v>
      </c>
      <c r="AC288">
        <f>MONTH(Table1[[#This Row],[Qtr-Year]])</f>
        <v>3</v>
      </c>
      <c r="AD288">
        <f>Table1[[#This Row],[Month Num]]/3</f>
        <v>1</v>
      </c>
      <c r="AE288">
        <f>YEAR(Table1[[#This Row],[Qtr-Year]])</f>
        <v>2024</v>
      </c>
      <c r="AF288" t="str">
        <f>Table1[[#This Row],[Year]]&amp;" - Q"&amp;Table1[[#This Row],[Qtr]]</f>
        <v>2024 - Q1</v>
      </c>
      <c r="AG288" s="21">
        <f>Table1[[#This Row],[Qtr-Year]]</f>
        <v>45352</v>
      </c>
      <c r="AH288" t="str">
        <f t="shared" si="4"/>
        <v>3BHK</v>
      </c>
    </row>
    <row r="289" spans="1:34" x14ac:dyDescent="0.3">
      <c r="A289" s="1">
        <v>45352</v>
      </c>
      <c r="B289">
        <v>251844</v>
      </c>
      <c r="C289" t="s">
        <v>79</v>
      </c>
      <c r="D289">
        <v>13</v>
      </c>
      <c r="E289" t="s">
        <v>63</v>
      </c>
      <c r="F289">
        <v>316</v>
      </c>
      <c r="G289" t="s">
        <v>76</v>
      </c>
      <c r="H289">
        <v>993</v>
      </c>
      <c r="I289">
        <v>1655</v>
      </c>
      <c r="J289">
        <v>6900</v>
      </c>
      <c r="K289">
        <v>11500</v>
      </c>
      <c r="L289">
        <v>74475</v>
      </c>
      <c r="M289">
        <v>44685</v>
      </c>
      <c r="N289">
        <v>45</v>
      </c>
      <c r="O289">
        <v>307830</v>
      </c>
      <c r="P289">
        <v>184698</v>
      </c>
      <c r="Q289">
        <v>186</v>
      </c>
      <c r="R289">
        <v>51.387749999999997</v>
      </c>
      <c r="S289">
        <v>51.387749999999997</v>
      </c>
      <c r="T289">
        <v>1.14195</v>
      </c>
      <c r="U289">
        <v>212.40270000000001</v>
      </c>
      <c r="V289">
        <v>4</v>
      </c>
      <c r="W289" t="s">
        <v>77</v>
      </c>
      <c r="X289">
        <v>2276</v>
      </c>
      <c r="Y289" t="s">
        <v>78</v>
      </c>
      <c r="Z289">
        <v>2</v>
      </c>
      <c r="AA289">
        <v>2.2839</v>
      </c>
      <c r="AB289">
        <v>3310</v>
      </c>
      <c r="AC289">
        <f>MONTH(Table1[[#This Row],[Qtr-Year]])</f>
        <v>3</v>
      </c>
      <c r="AD289">
        <f>Table1[[#This Row],[Month Num]]/3</f>
        <v>1</v>
      </c>
      <c r="AE289">
        <f>YEAR(Table1[[#This Row],[Qtr-Year]])</f>
        <v>2024</v>
      </c>
      <c r="AF289" t="str">
        <f>Table1[[#This Row],[Year]]&amp;" - Q"&amp;Table1[[#This Row],[Qtr]]</f>
        <v>2024 - Q1</v>
      </c>
      <c r="AG289" s="21">
        <f>Table1[[#This Row],[Qtr-Year]]</f>
        <v>45352</v>
      </c>
      <c r="AH289" t="str">
        <f t="shared" si="4"/>
        <v>2BHK</v>
      </c>
    </row>
    <row r="290" spans="1:34" x14ac:dyDescent="0.3">
      <c r="A290" s="1">
        <v>45078</v>
      </c>
      <c r="B290">
        <v>251844</v>
      </c>
      <c r="C290" t="s">
        <v>79</v>
      </c>
      <c r="D290">
        <v>13</v>
      </c>
      <c r="E290" t="s">
        <v>63</v>
      </c>
      <c r="F290">
        <v>316</v>
      </c>
      <c r="G290" t="s">
        <v>76</v>
      </c>
      <c r="H290">
        <v>993</v>
      </c>
      <c r="I290">
        <v>1655</v>
      </c>
      <c r="J290">
        <v>6600</v>
      </c>
      <c r="K290">
        <v>11000</v>
      </c>
      <c r="L290">
        <v>279695</v>
      </c>
      <c r="M290">
        <v>167817</v>
      </c>
      <c r="N290">
        <v>169</v>
      </c>
      <c r="O290">
        <v>307830</v>
      </c>
      <c r="P290">
        <v>184698</v>
      </c>
      <c r="Q290">
        <v>186</v>
      </c>
      <c r="R290">
        <v>184.59870000000001</v>
      </c>
      <c r="S290">
        <v>184.59870000000001</v>
      </c>
      <c r="T290">
        <v>1.0923</v>
      </c>
      <c r="U290">
        <v>203.1678</v>
      </c>
      <c r="V290">
        <v>4</v>
      </c>
      <c r="W290" t="s">
        <v>77</v>
      </c>
      <c r="X290">
        <v>2276</v>
      </c>
      <c r="Y290" t="s">
        <v>78</v>
      </c>
      <c r="Z290">
        <v>17</v>
      </c>
      <c r="AA290">
        <v>18.569099999999999</v>
      </c>
      <c r="AB290">
        <v>28135</v>
      </c>
      <c r="AC290">
        <f>MONTH(Table1[[#This Row],[Qtr-Year]])</f>
        <v>6</v>
      </c>
      <c r="AD290">
        <f>Table1[[#This Row],[Month Num]]/3</f>
        <v>2</v>
      </c>
      <c r="AE290">
        <f>YEAR(Table1[[#This Row],[Qtr-Year]])</f>
        <v>2023</v>
      </c>
      <c r="AF290" t="str">
        <f>Table1[[#This Row],[Year]]&amp;" - Q"&amp;Table1[[#This Row],[Qtr]]</f>
        <v>2023 - Q2</v>
      </c>
      <c r="AG290" s="21">
        <f>Table1[[#This Row],[Qtr-Year]]</f>
        <v>45078</v>
      </c>
      <c r="AH290" t="str">
        <f t="shared" si="4"/>
        <v>2BHK</v>
      </c>
    </row>
    <row r="291" spans="1:34" x14ac:dyDescent="0.3">
      <c r="A291" s="1">
        <v>45078</v>
      </c>
      <c r="B291">
        <v>251844</v>
      </c>
      <c r="C291" t="s">
        <v>79</v>
      </c>
      <c r="D291">
        <v>5</v>
      </c>
      <c r="E291" t="s">
        <v>52</v>
      </c>
      <c r="F291">
        <v>316</v>
      </c>
      <c r="G291" t="s">
        <v>76</v>
      </c>
      <c r="H291">
        <v>1282</v>
      </c>
      <c r="I291">
        <v>2138</v>
      </c>
      <c r="J291">
        <v>6600</v>
      </c>
      <c r="K291">
        <v>11000</v>
      </c>
      <c r="L291">
        <v>382702</v>
      </c>
      <c r="M291">
        <v>229478</v>
      </c>
      <c r="N291">
        <v>179</v>
      </c>
      <c r="O291">
        <v>401944</v>
      </c>
      <c r="P291">
        <v>241016</v>
      </c>
      <c r="Q291">
        <v>188</v>
      </c>
      <c r="R291">
        <v>252.58331999999999</v>
      </c>
      <c r="S291">
        <v>252.42580000000001</v>
      </c>
      <c r="T291">
        <v>1.4110799999999999</v>
      </c>
      <c r="U291">
        <v>265.28304000000003</v>
      </c>
      <c r="V291">
        <v>4</v>
      </c>
      <c r="W291" t="s">
        <v>77</v>
      </c>
      <c r="X291">
        <v>2276</v>
      </c>
      <c r="Y291" t="s">
        <v>78</v>
      </c>
      <c r="Z291">
        <v>9</v>
      </c>
      <c r="AA291">
        <v>12.699719999999999</v>
      </c>
      <c r="AB291">
        <v>19242</v>
      </c>
      <c r="AC291">
        <f>MONTH(Table1[[#This Row],[Qtr-Year]])</f>
        <v>6</v>
      </c>
      <c r="AD291">
        <f>Table1[[#This Row],[Month Num]]/3</f>
        <v>2</v>
      </c>
      <c r="AE291">
        <f>YEAR(Table1[[#This Row],[Qtr-Year]])</f>
        <v>2023</v>
      </c>
      <c r="AF291" t="str">
        <f>Table1[[#This Row],[Year]]&amp;" - Q"&amp;Table1[[#This Row],[Qtr]]</f>
        <v>2023 - Q2</v>
      </c>
      <c r="AG291" s="21">
        <f>Table1[[#This Row],[Qtr-Year]]</f>
        <v>45078</v>
      </c>
      <c r="AH291" t="str">
        <f t="shared" si="4"/>
        <v>3BHK</v>
      </c>
    </row>
    <row r="292" spans="1:34" x14ac:dyDescent="0.3">
      <c r="A292" s="1">
        <v>45078</v>
      </c>
      <c r="B292">
        <v>251844</v>
      </c>
      <c r="C292" t="s">
        <v>79</v>
      </c>
      <c r="D292">
        <v>4</v>
      </c>
      <c r="E292" t="s">
        <v>46</v>
      </c>
      <c r="F292">
        <v>316</v>
      </c>
      <c r="G292" t="s">
        <v>76</v>
      </c>
      <c r="H292">
        <v>795</v>
      </c>
      <c r="I292">
        <v>1325</v>
      </c>
      <c r="J292">
        <v>6600</v>
      </c>
      <c r="K292">
        <v>11000</v>
      </c>
      <c r="L292">
        <v>108650</v>
      </c>
      <c r="M292">
        <v>65190</v>
      </c>
      <c r="N292">
        <v>82</v>
      </c>
      <c r="O292">
        <v>120575</v>
      </c>
      <c r="P292">
        <v>72345</v>
      </c>
      <c r="Q292">
        <v>91</v>
      </c>
      <c r="R292">
        <v>71.709000000000003</v>
      </c>
      <c r="S292">
        <v>71.709000000000003</v>
      </c>
      <c r="T292">
        <v>0.87450000000000006</v>
      </c>
      <c r="U292">
        <v>79.579499999999996</v>
      </c>
      <c r="V292">
        <v>4</v>
      </c>
      <c r="W292" t="s">
        <v>77</v>
      </c>
      <c r="X292">
        <v>2276</v>
      </c>
      <c r="Y292" t="s">
        <v>78</v>
      </c>
      <c r="Z292">
        <v>9</v>
      </c>
      <c r="AA292">
        <v>7.8704999999999998</v>
      </c>
      <c r="AB292">
        <v>11925</v>
      </c>
      <c r="AC292">
        <f>MONTH(Table1[[#This Row],[Qtr-Year]])</f>
        <v>6</v>
      </c>
      <c r="AD292">
        <f>Table1[[#This Row],[Month Num]]/3</f>
        <v>2</v>
      </c>
      <c r="AE292">
        <f>YEAR(Table1[[#This Row],[Qtr-Year]])</f>
        <v>2023</v>
      </c>
      <c r="AF292" t="str">
        <f>Table1[[#This Row],[Year]]&amp;" - Q"&amp;Table1[[#This Row],[Qtr]]</f>
        <v>2023 - Q2</v>
      </c>
      <c r="AG292" s="21">
        <f>Table1[[#This Row],[Qtr-Year]]</f>
        <v>45078</v>
      </c>
      <c r="AH292" t="str">
        <f t="shared" si="4"/>
        <v>2BHK</v>
      </c>
    </row>
    <row r="293" spans="1:34" x14ac:dyDescent="0.3">
      <c r="A293" s="1">
        <v>45536</v>
      </c>
      <c r="B293">
        <v>251844</v>
      </c>
      <c r="C293" t="s">
        <v>79</v>
      </c>
      <c r="D293">
        <v>13</v>
      </c>
      <c r="E293" t="s">
        <v>63</v>
      </c>
      <c r="F293">
        <v>316</v>
      </c>
      <c r="G293" t="s">
        <v>76</v>
      </c>
      <c r="H293">
        <v>993</v>
      </c>
      <c r="I293">
        <v>1655</v>
      </c>
      <c r="J293">
        <v>7300</v>
      </c>
      <c r="K293">
        <v>12167</v>
      </c>
      <c r="L293">
        <v>57925</v>
      </c>
      <c r="M293">
        <v>34755</v>
      </c>
      <c r="N293">
        <v>35</v>
      </c>
      <c r="O293">
        <v>307830</v>
      </c>
      <c r="P293">
        <v>184698</v>
      </c>
      <c r="Q293">
        <v>186</v>
      </c>
      <c r="R293">
        <v>42.285249999999998</v>
      </c>
      <c r="S293">
        <v>42.2864085</v>
      </c>
      <c r="T293">
        <v>1.2081500000000001</v>
      </c>
      <c r="U293">
        <v>224.7159</v>
      </c>
      <c r="V293">
        <v>4</v>
      </c>
      <c r="W293" t="s">
        <v>77</v>
      </c>
      <c r="X293">
        <v>2276</v>
      </c>
      <c r="Y293" t="s">
        <v>78</v>
      </c>
      <c r="Z293">
        <v>20</v>
      </c>
      <c r="AA293">
        <v>24.163</v>
      </c>
      <c r="AB293">
        <v>33100</v>
      </c>
      <c r="AC293">
        <f>MONTH(Table1[[#This Row],[Qtr-Year]])</f>
        <v>9</v>
      </c>
      <c r="AD293">
        <f>Table1[[#This Row],[Month Num]]/3</f>
        <v>3</v>
      </c>
      <c r="AE293">
        <f>YEAR(Table1[[#This Row],[Qtr-Year]])</f>
        <v>2024</v>
      </c>
      <c r="AF293" t="str">
        <f>Table1[[#This Row],[Year]]&amp;" - Q"&amp;Table1[[#This Row],[Qtr]]</f>
        <v>2024 - Q3</v>
      </c>
      <c r="AG293" s="21">
        <f>Table1[[#This Row],[Qtr-Year]]</f>
        <v>45536</v>
      </c>
      <c r="AH293" t="str">
        <f t="shared" si="4"/>
        <v>2BHK</v>
      </c>
    </row>
    <row r="294" spans="1:34" x14ac:dyDescent="0.3">
      <c r="A294" s="1">
        <v>45809</v>
      </c>
      <c r="B294">
        <v>251844</v>
      </c>
      <c r="C294" t="s">
        <v>79</v>
      </c>
      <c r="D294">
        <v>4</v>
      </c>
      <c r="E294" t="s">
        <v>46</v>
      </c>
      <c r="F294">
        <v>316</v>
      </c>
      <c r="G294" t="s">
        <v>76</v>
      </c>
      <c r="H294">
        <v>795</v>
      </c>
      <c r="I294">
        <v>1325</v>
      </c>
      <c r="J294">
        <v>7500</v>
      </c>
      <c r="K294">
        <v>12500</v>
      </c>
      <c r="L294">
        <v>7950</v>
      </c>
      <c r="M294">
        <v>4770</v>
      </c>
      <c r="N294">
        <v>6</v>
      </c>
      <c r="O294">
        <v>120575</v>
      </c>
      <c r="P294">
        <v>72345</v>
      </c>
      <c r="Q294">
        <v>91</v>
      </c>
      <c r="R294">
        <v>5.9625000000000004</v>
      </c>
      <c r="S294">
        <v>5.9625000000000004</v>
      </c>
      <c r="T294">
        <v>0.99375000000000002</v>
      </c>
      <c r="U294">
        <v>90.431250000000006</v>
      </c>
      <c r="V294">
        <v>4</v>
      </c>
      <c r="W294" t="s">
        <v>77</v>
      </c>
      <c r="X294">
        <v>2276</v>
      </c>
      <c r="Y294" t="s">
        <v>78</v>
      </c>
      <c r="Z294">
        <v>0</v>
      </c>
      <c r="AA294">
        <v>0</v>
      </c>
      <c r="AB294">
        <v>0</v>
      </c>
      <c r="AC294">
        <f>MONTH(Table1[[#This Row],[Qtr-Year]])</f>
        <v>6</v>
      </c>
      <c r="AD294">
        <f>Table1[[#This Row],[Month Num]]/3</f>
        <v>2</v>
      </c>
      <c r="AE294">
        <f>YEAR(Table1[[#This Row],[Qtr-Year]])</f>
        <v>2025</v>
      </c>
      <c r="AF294" t="str">
        <f>Table1[[#This Row],[Year]]&amp;" - Q"&amp;Table1[[#This Row],[Qtr]]</f>
        <v>2025 - Q2</v>
      </c>
      <c r="AG294" s="21">
        <f>Table1[[#This Row],[Qtr-Year]]</f>
        <v>45809</v>
      </c>
      <c r="AH294" t="str">
        <f t="shared" si="4"/>
        <v>2BHK</v>
      </c>
    </row>
    <row r="295" spans="1:34" x14ac:dyDescent="0.3">
      <c r="A295" s="1">
        <v>45809</v>
      </c>
      <c r="B295">
        <v>251844</v>
      </c>
      <c r="C295" t="s">
        <v>79</v>
      </c>
      <c r="D295">
        <v>5</v>
      </c>
      <c r="E295" t="s">
        <v>52</v>
      </c>
      <c r="F295">
        <v>316</v>
      </c>
      <c r="G295" t="s">
        <v>76</v>
      </c>
      <c r="H295">
        <v>1282</v>
      </c>
      <c r="I295">
        <v>2137</v>
      </c>
      <c r="J295">
        <v>7500</v>
      </c>
      <c r="K295">
        <v>12500</v>
      </c>
      <c r="L295">
        <v>27781</v>
      </c>
      <c r="M295">
        <v>16666</v>
      </c>
      <c r="N295">
        <v>13</v>
      </c>
      <c r="O295">
        <v>401756</v>
      </c>
      <c r="P295">
        <v>241016</v>
      </c>
      <c r="Q295">
        <v>188</v>
      </c>
      <c r="R295">
        <v>20.835750000000001</v>
      </c>
      <c r="S295">
        <v>20.8325</v>
      </c>
      <c r="T295">
        <v>1.6027499999999999</v>
      </c>
      <c r="U295">
        <v>301.31700000000001</v>
      </c>
      <c r="V295">
        <v>4</v>
      </c>
      <c r="W295" t="s">
        <v>77</v>
      </c>
      <c r="X295">
        <v>2276</v>
      </c>
      <c r="Y295" t="s">
        <v>78</v>
      </c>
      <c r="Z295">
        <v>5</v>
      </c>
      <c r="AA295">
        <v>8.0137499999999999</v>
      </c>
      <c r="AB295">
        <v>10685</v>
      </c>
      <c r="AC295">
        <f>MONTH(Table1[[#This Row],[Qtr-Year]])</f>
        <v>6</v>
      </c>
      <c r="AD295">
        <f>Table1[[#This Row],[Month Num]]/3</f>
        <v>2</v>
      </c>
      <c r="AE295">
        <f>YEAR(Table1[[#This Row],[Qtr-Year]])</f>
        <v>2025</v>
      </c>
      <c r="AF295" t="str">
        <f>Table1[[#This Row],[Year]]&amp;" - Q"&amp;Table1[[#This Row],[Qtr]]</f>
        <v>2025 - Q2</v>
      </c>
      <c r="AG295" s="21">
        <f>Table1[[#This Row],[Qtr-Year]]</f>
        <v>45809</v>
      </c>
      <c r="AH295" t="str">
        <f t="shared" si="4"/>
        <v>3BHK</v>
      </c>
    </row>
    <row r="296" spans="1:34" x14ac:dyDescent="0.3">
      <c r="A296" s="1">
        <v>45809</v>
      </c>
      <c r="B296">
        <v>251844</v>
      </c>
      <c r="C296" t="s">
        <v>79</v>
      </c>
      <c r="D296">
        <v>13</v>
      </c>
      <c r="E296" t="s">
        <v>63</v>
      </c>
      <c r="F296">
        <v>316</v>
      </c>
      <c r="G296" t="s">
        <v>76</v>
      </c>
      <c r="H296">
        <v>993</v>
      </c>
      <c r="I296">
        <v>1655</v>
      </c>
      <c r="J296">
        <v>7500</v>
      </c>
      <c r="K296">
        <v>12500</v>
      </c>
      <c r="L296">
        <v>18205</v>
      </c>
      <c r="M296">
        <v>10923</v>
      </c>
      <c r="N296">
        <v>11</v>
      </c>
      <c r="O296">
        <v>307830</v>
      </c>
      <c r="P296">
        <v>184698</v>
      </c>
      <c r="Q296">
        <v>186</v>
      </c>
      <c r="R296">
        <v>13.65375</v>
      </c>
      <c r="S296">
        <v>13.65375</v>
      </c>
      <c r="T296">
        <v>1.24125</v>
      </c>
      <c r="U296">
        <v>230.8725</v>
      </c>
      <c r="V296">
        <v>4</v>
      </c>
      <c r="W296" t="s">
        <v>77</v>
      </c>
      <c r="X296">
        <v>2276</v>
      </c>
      <c r="Y296" t="s">
        <v>78</v>
      </c>
      <c r="Z296">
        <v>19</v>
      </c>
      <c r="AA296">
        <v>23.583749999999998</v>
      </c>
      <c r="AB296">
        <v>31445</v>
      </c>
      <c r="AC296">
        <f>MONTH(Table1[[#This Row],[Qtr-Year]])</f>
        <v>6</v>
      </c>
      <c r="AD296">
        <f>Table1[[#This Row],[Month Num]]/3</f>
        <v>2</v>
      </c>
      <c r="AE296">
        <f>YEAR(Table1[[#This Row],[Qtr-Year]])</f>
        <v>2025</v>
      </c>
      <c r="AF296" t="str">
        <f>Table1[[#This Row],[Year]]&amp;" - Q"&amp;Table1[[#This Row],[Qtr]]</f>
        <v>2025 - Q2</v>
      </c>
      <c r="AG296" s="21">
        <f>Table1[[#This Row],[Qtr-Year]]</f>
        <v>45809</v>
      </c>
      <c r="AH296" t="str">
        <f t="shared" si="4"/>
        <v>2BHK</v>
      </c>
    </row>
    <row r="297" spans="1:34" x14ac:dyDescent="0.3">
      <c r="A297" s="1">
        <v>45444</v>
      </c>
      <c r="B297">
        <v>251844</v>
      </c>
      <c r="C297" t="s">
        <v>79</v>
      </c>
      <c r="D297">
        <v>4</v>
      </c>
      <c r="E297" t="s">
        <v>46</v>
      </c>
      <c r="F297">
        <v>316</v>
      </c>
      <c r="G297" t="s">
        <v>76</v>
      </c>
      <c r="H297">
        <v>795</v>
      </c>
      <c r="I297">
        <v>1325</v>
      </c>
      <c r="J297">
        <v>6900</v>
      </c>
      <c r="K297">
        <v>11500</v>
      </c>
      <c r="L297">
        <v>23850</v>
      </c>
      <c r="M297">
        <v>14310</v>
      </c>
      <c r="N297">
        <v>18</v>
      </c>
      <c r="O297">
        <v>120575</v>
      </c>
      <c r="P297">
        <v>72345</v>
      </c>
      <c r="Q297">
        <v>91</v>
      </c>
      <c r="R297">
        <v>16.456499999999998</v>
      </c>
      <c r="S297">
        <v>16.456499999999998</v>
      </c>
      <c r="T297">
        <v>0.91425000000000001</v>
      </c>
      <c r="U297">
        <v>83.196749999999994</v>
      </c>
      <c r="V297">
        <v>4</v>
      </c>
      <c r="W297" t="s">
        <v>77</v>
      </c>
      <c r="X297">
        <v>2276</v>
      </c>
      <c r="Y297" t="s">
        <v>78</v>
      </c>
      <c r="Z297">
        <v>0</v>
      </c>
      <c r="AA297">
        <v>0</v>
      </c>
      <c r="AB297">
        <v>0</v>
      </c>
      <c r="AC297">
        <f>MONTH(Table1[[#This Row],[Qtr-Year]])</f>
        <v>6</v>
      </c>
      <c r="AD297">
        <f>Table1[[#This Row],[Month Num]]/3</f>
        <v>2</v>
      </c>
      <c r="AE297">
        <f>YEAR(Table1[[#This Row],[Qtr-Year]])</f>
        <v>2024</v>
      </c>
      <c r="AF297" t="str">
        <f>Table1[[#This Row],[Year]]&amp;" - Q"&amp;Table1[[#This Row],[Qtr]]</f>
        <v>2024 - Q2</v>
      </c>
      <c r="AG297" s="21">
        <f>Table1[[#This Row],[Qtr-Year]]</f>
        <v>45444</v>
      </c>
      <c r="AH297" t="str">
        <f t="shared" si="4"/>
        <v>2BHK</v>
      </c>
    </row>
    <row r="298" spans="1:34" x14ac:dyDescent="0.3">
      <c r="A298" s="1">
        <v>45444</v>
      </c>
      <c r="B298">
        <v>251844</v>
      </c>
      <c r="C298" t="s">
        <v>79</v>
      </c>
      <c r="D298">
        <v>5</v>
      </c>
      <c r="E298" t="s">
        <v>52</v>
      </c>
      <c r="F298">
        <v>316</v>
      </c>
      <c r="G298" t="s">
        <v>76</v>
      </c>
      <c r="H298">
        <v>1283</v>
      </c>
      <c r="I298">
        <v>2138</v>
      </c>
      <c r="J298">
        <v>6900</v>
      </c>
      <c r="K298">
        <v>11500</v>
      </c>
      <c r="L298">
        <v>128280</v>
      </c>
      <c r="M298">
        <v>76980</v>
      </c>
      <c r="N298">
        <v>60</v>
      </c>
      <c r="O298">
        <v>401944</v>
      </c>
      <c r="P298">
        <v>241204</v>
      </c>
      <c r="Q298">
        <v>188</v>
      </c>
      <c r="R298">
        <v>88.513199999999998</v>
      </c>
      <c r="S298">
        <v>88.527000000000001</v>
      </c>
      <c r="T298">
        <v>1.47522</v>
      </c>
      <c r="U298">
        <v>277.34136000000001</v>
      </c>
      <c r="V298">
        <v>4</v>
      </c>
      <c r="W298" t="s">
        <v>77</v>
      </c>
      <c r="X298">
        <v>2276</v>
      </c>
      <c r="Y298" t="s">
        <v>78</v>
      </c>
      <c r="Z298">
        <v>11</v>
      </c>
      <c r="AA298">
        <v>16.227419999999999</v>
      </c>
      <c r="AB298">
        <v>23518</v>
      </c>
      <c r="AC298">
        <f>MONTH(Table1[[#This Row],[Qtr-Year]])</f>
        <v>6</v>
      </c>
      <c r="AD298">
        <f>Table1[[#This Row],[Month Num]]/3</f>
        <v>2</v>
      </c>
      <c r="AE298">
        <f>YEAR(Table1[[#This Row],[Qtr-Year]])</f>
        <v>2024</v>
      </c>
      <c r="AF298" t="str">
        <f>Table1[[#This Row],[Year]]&amp;" - Q"&amp;Table1[[#This Row],[Qtr]]</f>
        <v>2024 - Q2</v>
      </c>
      <c r="AG298" s="21">
        <f>Table1[[#This Row],[Qtr-Year]]</f>
        <v>45444</v>
      </c>
      <c r="AH298" t="str">
        <f t="shared" si="4"/>
        <v>3BHK</v>
      </c>
    </row>
    <row r="299" spans="1:34" x14ac:dyDescent="0.3">
      <c r="A299" s="1">
        <v>45444</v>
      </c>
      <c r="B299">
        <v>251844</v>
      </c>
      <c r="C299" t="s">
        <v>79</v>
      </c>
      <c r="D299">
        <v>13</v>
      </c>
      <c r="E299" t="s">
        <v>63</v>
      </c>
      <c r="F299">
        <v>316</v>
      </c>
      <c r="G299" t="s">
        <v>76</v>
      </c>
      <c r="H299">
        <v>993</v>
      </c>
      <c r="I299">
        <v>1655</v>
      </c>
      <c r="J299">
        <v>6900</v>
      </c>
      <c r="K299">
        <v>11500</v>
      </c>
      <c r="L299">
        <v>56270</v>
      </c>
      <c r="M299">
        <v>33762</v>
      </c>
      <c r="N299">
        <v>34</v>
      </c>
      <c r="O299">
        <v>307830</v>
      </c>
      <c r="P299">
        <v>184698</v>
      </c>
      <c r="Q299">
        <v>186</v>
      </c>
      <c r="R299">
        <v>38.826300000000003</v>
      </c>
      <c r="S299">
        <v>38.826300000000003</v>
      </c>
      <c r="T299">
        <v>1.14195</v>
      </c>
      <c r="U299">
        <v>212.40270000000001</v>
      </c>
      <c r="V299">
        <v>4</v>
      </c>
      <c r="W299" t="s">
        <v>77</v>
      </c>
      <c r="X299">
        <v>2276</v>
      </c>
      <c r="Y299" t="s">
        <v>78</v>
      </c>
      <c r="Z299">
        <v>19</v>
      </c>
      <c r="AA299">
        <v>21.697050000000001</v>
      </c>
      <c r="AB299">
        <v>31445</v>
      </c>
      <c r="AC299">
        <f>MONTH(Table1[[#This Row],[Qtr-Year]])</f>
        <v>6</v>
      </c>
      <c r="AD299">
        <f>Table1[[#This Row],[Month Num]]/3</f>
        <v>2</v>
      </c>
      <c r="AE299">
        <f>YEAR(Table1[[#This Row],[Qtr-Year]])</f>
        <v>2024</v>
      </c>
      <c r="AF299" t="str">
        <f>Table1[[#This Row],[Year]]&amp;" - Q"&amp;Table1[[#This Row],[Qtr]]</f>
        <v>2024 - Q2</v>
      </c>
      <c r="AG299" s="21">
        <f>Table1[[#This Row],[Qtr-Year]]</f>
        <v>45444</v>
      </c>
      <c r="AH299" t="str">
        <f t="shared" si="4"/>
        <v>2BHK</v>
      </c>
    </row>
    <row r="300" spans="1:34" x14ac:dyDescent="0.3">
      <c r="A300" s="1">
        <v>45261</v>
      </c>
      <c r="B300">
        <v>251844</v>
      </c>
      <c r="C300" t="s">
        <v>79</v>
      </c>
      <c r="D300">
        <v>13</v>
      </c>
      <c r="E300" t="s">
        <v>63</v>
      </c>
      <c r="F300">
        <v>316</v>
      </c>
      <c r="G300" t="s">
        <v>76</v>
      </c>
      <c r="H300">
        <v>993</v>
      </c>
      <c r="I300">
        <v>1655</v>
      </c>
      <c r="J300">
        <v>6800</v>
      </c>
      <c r="K300">
        <v>11333</v>
      </c>
      <c r="L300">
        <v>97645</v>
      </c>
      <c r="M300">
        <v>58587</v>
      </c>
      <c r="N300">
        <v>59</v>
      </c>
      <c r="O300">
        <v>307830</v>
      </c>
      <c r="P300">
        <v>184698</v>
      </c>
      <c r="Q300">
        <v>186</v>
      </c>
      <c r="R300">
        <v>66.398600000000002</v>
      </c>
      <c r="S300">
        <v>66.396647099999996</v>
      </c>
      <c r="T300">
        <v>1.1254</v>
      </c>
      <c r="U300">
        <v>209.3244</v>
      </c>
      <c r="V300">
        <v>4</v>
      </c>
      <c r="W300" t="s">
        <v>77</v>
      </c>
      <c r="X300">
        <v>2276</v>
      </c>
      <c r="Y300" t="s">
        <v>78</v>
      </c>
      <c r="Z300">
        <v>49</v>
      </c>
      <c r="AA300">
        <v>55.144599999999997</v>
      </c>
      <c r="AB300">
        <v>81095</v>
      </c>
      <c r="AC300">
        <f>MONTH(Table1[[#This Row],[Qtr-Year]])</f>
        <v>12</v>
      </c>
      <c r="AD300">
        <f>Table1[[#This Row],[Month Num]]/3</f>
        <v>4</v>
      </c>
      <c r="AE300">
        <f>YEAR(Table1[[#This Row],[Qtr-Year]])</f>
        <v>2023</v>
      </c>
      <c r="AF300" t="str">
        <f>Table1[[#This Row],[Year]]&amp;" - Q"&amp;Table1[[#This Row],[Qtr]]</f>
        <v>2023 - Q4</v>
      </c>
      <c r="AG300" s="21">
        <f>Table1[[#This Row],[Qtr-Year]]</f>
        <v>45261</v>
      </c>
      <c r="AH300" t="str">
        <f t="shared" si="4"/>
        <v>2BHK</v>
      </c>
    </row>
    <row r="301" spans="1:34" x14ac:dyDescent="0.3">
      <c r="A301" s="1">
        <v>45627</v>
      </c>
      <c r="B301">
        <v>251844</v>
      </c>
      <c r="C301" t="s">
        <v>79</v>
      </c>
      <c r="D301">
        <v>4</v>
      </c>
      <c r="E301" t="s">
        <v>46</v>
      </c>
      <c r="F301">
        <v>316</v>
      </c>
      <c r="G301" t="s">
        <v>76</v>
      </c>
      <c r="H301">
        <v>795</v>
      </c>
      <c r="I301">
        <v>1325</v>
      </c>
      <c r="J301">
        <v>7300</v>
      </c>
      <c r="K301">
        <v>12167</v>
      </c>
      <c r="L301">
        <v>11925</v>
      </c>
      <c r="M301">
        <v>7155</v>
      </c>
      <c r="N301">
        <v>9</v>
      </c>
      <c r="O301">
        <v>120575</v>
      </c>
      <c r="P301">
        <v>72345</v>
      </c>
      <c r="Q301">
        <v>91</v>
      </c>
      <c r="R301">
        <v>8.7052499999999995</v>
      </c>
      <c r="S301">
        <v>8.7054884999999995</v>
      </c>
      <c r="T301">
        <v>0.96725000000000005</v>
      </c>
      <c r="U301">
        <v>88.019750000000002</v>
      </c>
      <c r="V301">
        <v>4</v>
      </c>
      <c r="W301" t="s">
        <v>77</v>
      </c>
      <c r="X301">
        <v>2276</v>
      </c>
      <c r="Y301" t="s">
        <v>78</v>
      </c>
      <c r="Z301">
        <v>8</v>
      </c>
      <c r="AA301">
        <v>7.7380000000000004</v>
      </c>
      <c r="AB301">
        <v>10600</v>
      </c>
      <c r="AC301">
        <f>MONTH(Table1[[#This Row],[Qtr-Year]])</f>
        <v>12</v>
      </c>
      <c r="AD301">
        <f>Table1[[#This Row],[Month Num]]/3</f>
        <v>4</v>
      </c>
      <c r="AE301">
        <f>YEAR(Table1[[#This Row],[Qtr-Year]])</f>
        <v>2024</v>
      </c>
      <c r="AF301" t="str">
        <f>Table1[[#This Row],[Year]]&amp;" - Q"&amp;Table1[[#This Row],[Qtr]]</f>
        <v>2024 - Q4</v>
      </c>
      <c r="AG301" s="21">
        <f>Table1[[#This Row],[Qtr-Year]]</f>
        <v>45627</v>
      </c>
      <c r="AH301" t="str">
        <f t="shared" si="4"/>
        <v>2BHK</v>
      </c>
    </row>
    <row r="302" spans="1:34" x14ac:dyDescent="0.3">
      <c r="A302" s="1">
        <v>45627</v>
      </c>
      <c r="B302">
        <v>251844</v>
      </c>
      <c r="C302" t="s">
        <v>79</v>
      </c>
      <c r="D302">
        <v>5</v>
      </c>
      <c r="E302" t="s">
        <v>52</v>
      </c>
      <c r="F302">
        <v>316</v>
      </c>
      <c r="G302" t="s">
        <v>76</v>
      </c>
      <c r="H302">
        <v>1282</v>
      </c>
      <c r="I302">
        <v>2137</v>
      </c>
      <c r="J302">
        <v>7300</v>
      </c>
      <c r="K302">
        <v>12167</v>
      </c>
      <c r="L302">
        <v>55562</v>
      </c>
      <c r="M302">
        <v>33332</v>
      </c>
      <c r="N302">
        <v>26</v>
      </c>
      <c r="O302">
        <v>401756</v>
      </c>
      <c r="P302">
        <v>241016</v>
      </c>
      <c r="Q302">
        <v>188</v>
      </c>
      <c r="R302">
        <v>40.56026</v>
      </c>
      <c r="S302">
        <v>40.5550444</v>
      </c>
      <c r="T302">
        <v>1.5600099999999999</v>
      </c>
      <c r="U302">
        <v>293.28188</v>
      </c>
      <c r="V302">
        <v>4</v>
      </c>
      <c r="W302" t="s">
        <v>77</v>
      </c>
      <c r="X302">
        <v>2276</v>
      </c>
      <c r="Y302" t="s">
        <v>78</v>
      </c>
      <c r="Z302">
        <v>13</v>
      </c>
      <c r="AA302">
        <v>20.28013</v>
      </c>
      <c r="AB302">
        <v>27781</v>
      </c>
      <c r="AC302">
        <f>MONTH(Table1[[#This Row],[Qtr-Year]])</f>
        <v>12</v>
      </c>
      <c r="AD302">
        <f>Table1[[#This Row],[Month Num]]/3</f>
        <v>4</v>
      </c>
      <c r="AE302">
        <f>YEAR(Table1[[#This Row],[Qtr-Year]])</f>
        <v>2024</v>
      </c>
      <c r="AF302" t="str">
        <f>Table1[[#This Row],[Year]]&amp;" - Q"&amp;Table1[[#This Row],[Qtr]]</f>
        <v>2024 - Q4</v>
      </c>
      <c r="AG302" s="21">
        <f>Table1[[#This Row],[Qtr-Year]]</f>
        <v>45627</v>
      </c>
      <c r="AH302" t="str">
        <f t="shared" si="4"/>
        <v>3BHK</v>
      </c>
    </row>
    <row r="303" spans="1:34" x14ac:dyDescent="0.3">
      <c r="A303" s="1">
        <v>45627</v>
      </c>
      <c r="B303">
        <v>251844</v>
      </c>
      <c r="C303" t="s">
        <v>79</v>
      </c>
      <c r="D303">
        <v>13</v>
      </c>
      <c r="E303" t="s">
        <v>63</v>
      </c>
      <c r="F303">
        <v>316</v>
      </c>
      <c r="G303" t="s">
        <v>76</v>
      </c>
      <c r="H303">
        <v>993</v>
      </c>
      <c r="I303">
        <v>1655</v>
      </c>
      <c r="J303">
        <v>7300</v>
      </c>
      <c r="K303">
        <v>12167</v>
      </c>
      <c r="L303">
        <v>44685</v>
      </c>
      <c r="M303">
        <v>26811</v>
      </c>
      <c r="N303">
        <v>27</v>
      </c>
      <c r="O303">
        <v>307830</v>
      </c>
      <c r="P303">
        <v>184698</v>
      </c>
      <c r="Q303">
        <v>186</v>
      </c>
      <c r="R303">
        <v>32.620049999999999</v>
      </c>
      <c r="S303">
        <v>32.620943699999998</v>
      </c>
      <c r="T303">
        <v>1.2081500000000001</v>
      </c>
      <c r="U303">
        <v>224.7159</v>
      </c>
      <c r="V303">
        <v>4</v>
      </c>
      <c r="W303" t="s">
        <v>77</v>
      </c>
      <c r="X303">
        <v>2276</v>
      </c>
      <c r="Y303" t="s">
        <v>78</v>
      </c>
      <c r="Z303">
        <v>19</v>
      </c>
      <c r="AA303">
        <v>22.95485</v>
      </c>
      <c r="AB303">
        <v>31445</v>
      </c>
      <c r="AC303">
        <f>MONTH(Table1[[#This Row],[Qtr-Year]])</f>
        <v>12</v>
      </c>
      <c r="AD303">
        <f>Table1[[#This Row],[Month Num]]/3</f>
        <v>4</v>
      </c>
      <c r="AE303">
        <f>YEAR(Table1[[#This Row],[Qtr-Year]])</f>
        <v>2024</v>
      </c>
      <c r="AF303" t="str">
        <f>Table1[[#This Row],[Year]]&amp;" - Q"&amp;Table1[[#This Row],[Qtr]]</f>
        <v>2024 - Q4</v>
      </c>
      <c r="AG303" s="21">
        <f>Table1[[#This Row],[Qtr-Year]]</f>
        <v>45627</v>
      </c>
      <c r="AH303" t="str">
        <f t="shared" si="4"/>
        <v>2BHK</v>
      </c>
    </row>
    <row r="304" spans="1:34" x14ac:dyDescent="0.3">
      <c r="A304" s="1">
        <v>45261</v>
      </c>
      <c r="B304">
        <v>251844</v>
      </c>
      <c r="C304" t="s">
        <v>79</v>
      </c>
      <c r="D304">
        <v>5</v>
      </c>
      <c r="E304" t="s">
        <v>52</v>
      </c>
      <c r="F304">
        <v>316</v>
      </c>
      <c r="G304" t="s">
        <v>76</v>
      </c>
      <c r="H304">
        <v>1283</v>
      </c>
      <c r="I304">
        <v>2138</v>
      </c>
      <c r="J304">
        <v>6800</v>
      </c>
      <c r="K304">
        <v>11333</v>
      </c>
      <c r="L304">
        <v>307872</v>
      </c>
      <c r="M304">
        <v>184752</v>
      </c>
      <c r="N304">
        <v>144</v>
      </c>
      <c r="O304">
        <v>401944</v>
      </c>
      <c r="P304">
        <v>241204</v>
      </c>
      <c r="Q304">
        <v>188</v>
      </c>
      <c r="R304">
        <v>209.35296</v>
      </c>
      <c r="S304">
        <v>209.37944160000001</v>
      </c>
      <c r="T304">
        <v>1.45384</v>
      </c>
      <c r="U304">
        <v>273.32191999999998</v>
      </c>
      <c r="V304">
        <v>4</v>
      </c>
      <c r="W304" t="s">
        <v>77</v>
      </c>
      <c r="X304">
        <v>2276</v>
      </c>
      <c r="Y304" t="s">
        <v>78</v>
      </c>
      <c r="Z304">
        <v>12</v>
      </c>
      <c r="AA304">
        <v>17.446079999999998</v>
      </c>
      <c r="AB304">
        <v>25656</v>
      </c>
      <c r="AC304">
        <f>MONTH(Table1[[#This Row],[Qtr-Year]])</f>
        <v>12</v>
      </c>
      <c r="AD304">
        <f>Table1[[#This Row],[Month Num]]/3</f>
        <v>4</v>
      </c>
      <c r="AE304">
        <f>YEAR(Table1[[#This Row],[Qtr-Year]])</f>
        <v>2023</v>
      </c>
      <c r="AF304" t="str">
        <f>Table1[[#This Row],[Year]]&amp;" - Q"&amp;Table1[[#This Row],[Qtr]]</f>
        <v>2023 - Q4</v>
      </c>
      <c r="AG304" s="21">
        <f>Table1[[#This Row],[Qtr-Year]]</f>
        <v>45261</v>
      </c>
      <c r="AH304" t="str">
        <f t="shared" si="4"/>
        <v>3BHK</v>
      </c>
    </row>
    <row r="305" spans="1:34" x14ac:dyDescent="0.3">
      <c r="A305" s="1">
        <v>45261</v>
      </c>
      <c r="B305">
        <v>251844</v>
      </c>
      <c r="C305" t="s">
        <v>79</v>
      </c>
      <c r="D305">
        <v>4</v>
      </c>
      <c r="E305" t="s">
        <v>46</v>
      </c>
      <c r="F305">
        <v>316</v>
      </c>
      <c r="G305" t="s">
        <v>76</v>
      </c>
      <c r="H305">
        <v>795</v>
      </c>
      <c r="I305">
        <v>1325</v>
      </c>
      <c r="J305">
        <v>6800</v>
      </c>
      <c r="K305">
        <v>11333</v>
      </c>
      <c r="L305">
        <v>46375</v>
      </c>
      <c r="M305">
        <v>27825</v>
      </c>
      <c r="N305">
        <v>35</v>
      </c>
      <c r="O305">
        <v>120575</v>
      </c>
      <c r="P305">
        <v>72345</v>
      </c>
      <c r="Q305">
        <v>91</v>
      </c>
      <c r="R305">
        <v>31.535</v>
      </c>
      <c r="S305">
        <v>31.534072500000001</v>
      </c>
      <c r="T305">
        <v>0.90100000000000002</v>
      </c>
      <c r="U305">
        <v>81.991</v>
      </c>
      <c r="V305">
        <v>4</v>
      </c>
      <c r="W305" t="s">
        <v>77</v>
      </c>
      <c r="X305">
        <v>2276</v>
      </c>
      <c r="Y305" t="s">
        <v>78</v>
      </c>
      <c r="Z305">
        <v>21</v>
      </c>
      <c r="AA305">
        <v>18.920999999999999</v>
      </c>
      <c r="AB305">
        <v>27825</v>
      </c>
      <c r="AC305">
        <f>MONTH(Table1[[#This Row],[Qtr-Year]])</f>
        <v>12</v>
      </c>
      <c r="AD305">
        <f>Table1[[#This Row],[Month Num]]/3</f>
        <v>4</v>
      </c>
      <c r="AE305">
        <f>YEAR(Table1[[#This Row],[Qtr-Year]])</f>
        <v>2023</v>
      </c>
      <c r="AF305" t="str">
        <f>Table1[[#This Row],[Year]]&amp;" - Q"&amp;Table1[[#This Row],[Qtr]]</f>
        <v>2023 - Q4</v>
      </c>
      <c r="AG305" s="21">
        <f>Table1[[#This Row],[Qtr-Year]]</f>
        <v>45261</v>
      </c>
      <c r="AH305" t="str">
        <f t="shared" si="4"/>
        <v>2BHK</v>
      </c>
    </row>
    <row r="306" spans="1:34" x14ac:dyDescent="0.3">
      <c r="A306" s="1">
        <v>45536</v>
      </c>
      <c r="B306">
        <v>251844</v>
      </c>
      <c r="C306" t="s">
        <v>79</v>
      </c>
      <c r="D306">
        <v>5</v>
      </c>
      <c r="E306" t="s">
        <v>52</v>
      </c>
      <c r="F306">
        <v>316</v>
      </c>
      <c r="G306" t="s">
        <v>76</v>
      </c>
      <c r="H306">
        <v>1282</v>
      </c>
      <c r="I306">
        <v>2137</v>
      </c>
      <c r="J306">
        <v>7300</v>
      </c>
      <c r="K306">
        <v>12167</v>
      </c>
      <c r="L306">
        <v>83343</v>
      </c>
      <c r="M306">
        <v>49998</v>
      </c>
      <c r="N306">
        <v>39</v>
      </c>
      <c r="O306">
        <v>401756</v>
      </c>
      <c r="P306">
        <v>241016</v>
      </c>
      <c r="Q306">
        <v>188</v>
      </c>
      <c r="R306">
        <v>60.840389999999999</v>
      </c>
      <c r="S306">
        <v>60.8325666</v>
      </c>
      <c r="T306">
        <v>1.5600099999999999</v>
      </c>
      <c r="U306">
        <v>293.28188</v>
      </c>
      <c r="V306">
        <v>4</v>
      </c>
      <c r="W306" t="s">
        <v>77</v>
      </c>
      <c r="X306">
        <v>2276</v>
      </c>
      <c r="Y306" t="s">
        <v>78</v>
      </c>
      <c r="Z306">
        <v>21</v>
      </c>
      <c r="AA306">
        <v>32.760210000000001</v>
      </c>
      <c r="AB306">
        <v>44877</v>
      </c>
      <c r="AC306">
        <f>MONTH(Table1[[#This Row],[Qtr-Year]])</f>
        <v>9</v>
      </c>
      <c r="AD306">
        <f>Table1[[#This Row],[Month Num]]/3</f>
        <v>3</v>
      </c>
      <c r="AE306">
        <f>YEAR(Table1[[#This Row],[Qtr-Year]])</f>
        <v>2024</v>
      </c>
      <c r="AF306" t="str">
        <f>Table1[[#This Row],[Year]]&amp;" - Q"&amp;Table1[[#This Row],[Qtr]]</f>
        <v>2024 - Q3</v>
      </c>
      <c r="AG306" s="21">
        <f>Table1[[#This Row],[Qtr-Year]]</f>
        <v>45536</v>
      </c>
      <c r="AH306" t="str">
        <f t="shared" si="4"/>
        <v>3BHK</v>
      </c>
    </row>
    <row r="307" spans="1:34" x14ac:dyDescent="0.3">
      <c r="A307" s="1">
        <v>45536</v>
      </c>
      <c r="B307">
        <v>251844</v>
      </c>
      <c r="C307" t="s">
        <v>79</v>
      </c>
      <c r="D307">
        <v>4</v>
      </c>
      <c r="E307" t="s">
        <v>46</v>
      </c>
      <c r="F307">
        <v>316</v>
      </c>
      <c r="G307" t="s">
        <v>76</v>
      </c>
      <c r="H307">
        <v>795</v>
      </c>
      <c r="I307">
        <v>1325</v>
      </c>
      <c r="J307">
        <v>7300</v>
      </c>
      <c r="K307">
        <v>12167</v>
      </c>
      <c r="L307">
        <v>22525</v>
      </c>
      <c r="M307">
        <v>13515</v>
      </c>
      <c r="N307">
        <v>17</v>
      </c>
      <c r="O307">
        <v>120575</v>
      </c>
      <c r="P307">
        <v>72345</v>
      </c>
      <c r="Q307">
        <v>91</v>
      </c>
      <c r="R307">
        <v>16.443249999999999</v>
      </c>
      <c r="S307">
        <v>16.443700499999998</v>
      </c>
      <c r="T307">
        <v>0.96725000000000005</v>
      </c>
      <c r="U307">
        <v>88.019750000000002</v>
      </c>
      <c r="V307">
        <v>4</v>
      </c>
      <c r="W307" t="s">
        <v>77</v>
      </c>
      <c r="X307">
        <v>2276</v>
      </c>
      <c r="Y307" t="s">
        <v>78</v>
      </c>
      <c r="Z307">
        <v>1</v>
      </c>
      <c r="AA307">
        <v>0.96725000000000005</v>
      </c>
      <c r="AB307">
        <v>1325</v>
      </c>
      <c r="AC307">
        <f>MONTH(Table1[[#This Row],[Qtr-Year]])</f>
        <v>9</v>
      </c>
      <c r="AD307">
        <f>Table1[[#This Row],[Month Num]]/3</f>
        <v>3</v>
      </c>
      <c r="AE307">
        <f>YEAR(Table1[[#This Row],[Qtr-Year]])</f>
        <v>2024</v>
      </c>
      <c r="AF307" t="str">
        <f>Table1[[#This Row],[Year]]&amp;" - Q"&amp;Table1[[#This Row],[Qtr]]</f>
        <v>2024 - Q3</v>
      </c>
      <c r="AG307" s="21">
        <f>Table1[[#This Row],[Qtr-Year]]</f>
        <v>45536</v>
      </c>
      <c r="AH307" t="str">
        <f t="shared" si="4"/>
        <v>2BHK</v>
      </c>
    </row>
    <row r="308" spans="1:34" x14ac:dyDescent="0.3">
      <c r="A308" s="1">
        <v>45170</v>
      </c>
      <c r="B308">
        <v>251845</v>
      </c>
      <c r="C308" t="s">
        <v>80</v>
      </c>
      <c r="D308">
        <v>4</v>
      </c>
      <c r="E308" t="s">
        <v>46</v>
      </c>
      <c r="F308">
        <v>316</v>
      </c>
      <c r="G308" t="s">
        <v>76</v>
      </c>
      <c r="H308">
        <v>795</v>
      </c>
      <c r="I308">
        <v>1325</v>
      </c>
      <c r="J308">
        <v>6600</v>
      </c>
      <c r="K308">
        <v>11000</v>
      </c>
      <c r="L308">
        <v>83475</v>
      </c>
      <c r="M308">
        <v>50085</v>
      </c>
      <c r="N308">
        <v>63</v>
      </c>
      <c r="O308">
        <v>120575</v>
      </c>
      <c r="P308">
        <v>72345</v>
      </c>
      <c r="Q308">
        <v>91</v>
      </c>
      <c r="R308">
        <v>55.093499999999999</v>
      </c>
      <c r="S308">
        <v>55.093499999999999</v>
      </c>
      <c r="T308">
        <v>0.87450000000000006</v>
      </c>
      <c r="U308">
        <v>79.579499999999996</v>
      </c>
      <c r="V308">
        <v>4</v>
      </c>
      <c r="W308" t="s">
        <v>77</v>
      </c>
      <c r="X308">
        <v>2276</v>
      </c>
      <c r="Y308" t="s">
        <v>78</v>
      </c>
      <c r="Z308">
        <v>15</v>
      </c>
      <c r="AA308">
        <v>13.1175</v>
      </c>
      <c r="AB308">
        <v>19875</v>
      </c>
      <c r="AC308">
        <f>MONTH(Table1[[#This Row],[Qtr-Year]])</f>
        <v>9</v>
      </c>
      <c r="AD308">
        <f>Table1[[#This Row],[Month Num]]/3</f>
        <v>3</v>
      </c>
      <c r="AE308">
        <f>YEAR(Table1[[#This Row],[Qtr-Year]])</f>
        <v>2023</v>
      </c>
      <c r="AF308" t="str">
        <f>Table1[[#This Row],[Year]]&amp;" - Q"&amp;Table1[[#This Row],[Qtr]]</f>
        <v>2023 - Q3</v>
      </c>
      <c r="AG308" s="21">
        <f>Table1[[#This Row],[Qtr-Year]]</f>
        <v>45170</v>
      </c>
      <c r="AH308" t="str">
        <f t="shared" si="4"/>
        <v>2BHK</v>
      </c>
    </row>
    <row r="309" spans="1:34" x14ac:dyDescent="0.3">
      <c r="A309" s="1">
        <v>45170</v>
      </c>
      <c r="B309">
        <v>251845</v>
      </c>
      <c r="C309" t="s">
        <v>80</v>
      </c>
      <c r="D309">
        <v>5</v>
      </c>
      <c r="E309" t="s">
        <v>52</v>
      </c>
      <c r="F309">
        <v>316</v>
      </c>
      <c r="G309" t="s">
        <v>76</v>
      </c>
      <c r="H309">
        <v>1283</v>
      </c>
      <c r="I309">
        <v>2138</v>
      </c>
      <c r="J309">
        <v>6600</v>
      </c>
      <c r="K309">
        <v>11000</v>
      </c>
      <c r="L309">
        <v>344218</v>
      </c>
      <c r="M309">
        <v>206563</v>
      </c>
      <c r="N309">
        <v>161</v>
      </c>
      <c r="O309">
        <v>401944</v>
      </c>
      <c r="P309">
        <v>241204</v>
      </c>
      <c r="Q309">
        <v>188</v>
      </c>
      <c r="R309">
        <v>227.18387999999999</v>
      </c>
      <c r="S309">
        <v>227.2193</v>
      </c>
      <c r="T309">
        <v>1.4110799999999999</v>
      </c>
      <c r="U309">
        <v>265.28304000000003</v>
      </c>
      <c r="V309">
        <v>4</v>
      </c>
      <c r="W309" t="s">
        <v>77</v>
      </c>
      <c r="X309">
        <v>2276</v>
      </c>
      <c r="Y309" t="s">
        <v>78</v>
      </c>
      <c r="Z309">
        <v>10</v>
      </c>
      <c r="AA309">
        <v>14.110799999999999</v>
      </c>
      <c r="AB309">
        <v>21380</v>
      </c>
      <c r="AC309">
        <f>MONTH(Table1[[#This Row],[Qtr-Year]])</f>
        <v>9</v>
      </c>
      <c r="AD309">
        <f>Table1[[#This Row],[Month Num]]/3</f>
        <v>3</v>
      </c>
      <c r="AE309">
        <f>YEAR(Table1[[#This Row],[Qtr-Year]])</f>
        <v>2023</v>
      </c>
      <c r="AF309" t="str">
        <f>Table1[[#This Row],[Year]]&amp;" - Q"&amp;Table1[[#This Row],[Qtr]]</f>
        <v>2023 - Q3</v>
      </c>
      <c r="AG309" s="21">
        <f>Table1[[#This Row],[Qtr-Year]]</f>
        <v>45170</v>
      </c>
      <c r="AH309" t="str">
        <f t="shared" si="4"/>
        <v>3BHK</v>
      </c>
    </row>
    <row r="310" spans="1:34" x14ac:dyDescent="0.3">
      <c r="A310" s="1">
        <v>45170</v>
      </c>
      <c r="B310">
        <v>251845</v>
      </c>
      <c r="C310" t="s">
        <v>80</v>
      </c>
      <c r="D310">
        <v>13</v>
      </c>
      <c r="E310" t="s">
        <v>63</v>
      </c>
      <c r="F310">
        <v>316</v>
      </c>
      <c r="G310" t="s">
        <v>76</v>
      </c>
      <c r="H310">
        <v>993</v>
      </c>
      <c r="I310">
        <v>1655</v>
      </c>
      <c r="J310">
        <v>6600</v>
      </c>
      <c r="K310">
        <v>11000</v>
      </c>
      <c r="L310">
        <v>256525</v>
      </c>
      <c r="M310">
        <v>153915</v>
      </c>
      <c r="N310">
        <v>155</v>
      </c>
      <c r="O310">
        <v>307830</v>
      </c>
      <c r="P310">
        <v>184698</v>
      </c>
      <c r="Q310">
        <v>186</v>
      </c>
      <c r="R310">
        <v>169.3065</v>
      </c>
      <c r="S310">
        <v>169.3065</v>
      </c>
      <c r="T310">
        <v>1.0923</v>
      </c>
      <c r="U310">
        <v>203.1678</v>
      </c>
      <c r="V310">
        <v>4</v>
      </c>
      <c r="W310" t="s">
        <v>77</v>
      </c>
      <c r="X310">
        <v>2276</v>
      </c>
      <c r="Y310" t="s">
        <v>78</v>
      </c>
      <c r="Z310">
        <v>10</v>
      </c>
      <c r="AA310">
        <v>10.923</v>
      </c>
      <c r="AB310">
        <v>16550</v>
      </c>
      <c r="AC310">
        <f>MONTH(Table1[[#This Row],[Qtr-Year]])</f>
        <v>9</v>
      </c>
      <c r="AD310">
        <f>Table1[[#This Row],[Month Num]]/3</f>
        <v>3</v>
      </c>
      <c r="AE310">
        <f>YEAR(Table1[[#This Row],[Qtr-Year]])</f>
        <v>2023</v>
      </c>
      <c r="AF310" t="str">
        <f>Table1[[#This Row],[Year]]&amp;" - Q"&amp;Table1[[#This Row],[Qtr]]</f>
        <v>2023 - Q3</v>
      </c>
      <c r="AG310" s="21">
        <f>Table1[[#This Row],[Qtr-Year]]</f>
        <v>45170</v>
      </c>
      <c r="AH310" t="str">
        <f t="shared" si="4"/>
        <v>2BHK</v>
      </c>
    </row>
    <row r="311" spans="1:34" x14ac:dyDescent="0.3">
      <c r="A311" s="1">
        <v>45717</v>
      </c>
      <c r="B311">
        <v>251845</v>
      </c>
      <c r="C311" t="s">
        <v>80</v>
      </c>
      <c r="D311">
        <v>4</v>
      </c>
      <c r="E311" t="s">
        <v>46</v>
      </c>
      <c r="F311">
        <v>316</v>
      </c>
      <c r="G311" t="s">
        <v>76</v>
      </c>
      <c r="H311">
        <v>795</v>
      </c>
      <c r="I311">
        <v>1325</v>
      </c>
      <c r="J311">
        <v>7400</v>
      </c>
      <c r="K311">
        <v>12333</v>
      </c>
      <c r="L311">
        <v>3975</v>
      </c>
      <c r="M311">
        <v>2385</v>
      </c>
      <c r="N311">
        <v>3</v>
      </c>
      <c r="O311">
        <v>120575</v>
      </c>
      <c r="P311">
        <v>72345</v>
      </c>
      <c r="Q311">
        <v>91</v>
      </c>
      <c r="R311">
        <v>2.9415</v>
      </c>
      <c r="S311">
        <v>2.9414205</v>
      </c>
      <c r="T311">
        <v>0.98050000000000004</v>
      </c>
      <c r="U311">
        <v>89.225499999999997</v>
      </c>
      <c r="V311">
        <v>4</v>
      </c>
      <c r="W311" t="s">
        <v>77</v>
      </c>
      <c r="X311">
        <v>2276</v>
      </c>
      <c r="Y311" t="s">
        <v>78</v>
      </c>
      <c r="Z311">
        <v>15</v>
      </c>
      <c r="AA311">
        <v>14.7075</v>
      </c>
      <c r="AB311">
        <v>19875</v>
      </c>
      <c r="AC311">
        <f>MONTH(Table1[[#This Row],[Qtr-Year]])</f>
        <v>3</v>
      </c>
      <c r="AD311">
        <f>Table1[[#This Row],[Month Num]]/3</f>
        <v>1</v>
      </c>
      <c r="AE311">
        <f>YEAR(Table1[[#This Row],[Qtr-Year]])</f>
        <v>2025</v>
      </c>
      <c r="AF311" t="str">
        <f>Table1[[#This Row],[Year]]&amp;" - Q"&amp;Table1[[#This Row],[Qtr]]</f>
        <v>2025 - Q1</v>
      </c>
      <c r="AG311" s="21">
        <f>Table1[[#This Row],[Qtr-Year]]</f>
        <v>45717</v>
      </c>
      <c r="AH311" t="str">
        <f t="shared" si="4"/>
        <v>2BHK</v>
      </c>
    </row>
    <row r="312" spans="1:34" x14ac:dyDescent="0.3">
      <c r="A312" s="1">
        <v>45717</v>
      </c>
      <c r="B312">
        <v>251845</v>
      </c>
      <c r="C312" t="s">
        <v>80</v>
      </c>
      <c r="D312">
        <v>5</v>
      </c>
      <c r="E312" t="s">
        <v>52</v>
      </c>
      <c r="F312">
        <v>316</v>
      </c>
      <c r="G312" t="s">
        <v>76</v>
      </c>
      <c r="H312">
        <v>1282</v>
      </c>
      <c r="I312">
        <v>2137</v>
      </c>
      <c r="J312">
        <v>7400</v>
      </c>
      <c r="K312">
        <v>12333</v>
      </c>
      <c r="L312">
        <v>4274</v>
      </c>
      <c r="M312">
        <v>2564</v>
      </c>
      <c r="N312">
        <v>2</v>
      </c>
      <c r="O312">
        <v>401756</v>
      </c>
      <c r="P312">
        <v>241016</v>
      </c>
      <c r="Q312">
        <v>188</v>
      </c>
      <c r="R312">
        <v>3.16276</v>
      </c>
      <c r="S312">
        <v>3.1621812</v>
      </c>
      <c r="T312">
        <v>1.58138</v>
      </c>
      <c r="U312">
        <v>297.29944</v>
      </c>
      <c r="V312">
        <v>4</v>
      </c>
      <c r="W312" t="s">
        <v>77</v>
      </c>
      <c r="X312">
        <v>2276</v>
      </c>
      <c r="Y312" t="s">
        <v>78</v>
      </c>
      <c r="Z312">
        <v>45</v>
      </c>
      <c r="AA312">
        <v>71.162099999999995</v>
      </c>
      <c r="AB312">
        <v>96165</v>
      </c>
      <c r="AC312">
        <f>MONTH(Table1[[#This Row],[Qtr-Year]])</f>
        <v>3</v>
      </c>
      <c r="AD312">
        <f>Table1[[#This Row],[Month Num]]/3</f>
        <v>1</v>
      </c>
      <c r="AE312">
        <f>YEAR(Table1[[#This Row],[Qtr-Year]])</f>
        <v>2025</v>
      </c>
      <c r="AF312" t="str">
        <f>Table1[[#This Row],[Year]]&amp;" - Q"&amp;Table1[[#This Row],[Qtr]]</f>
        <v>2025 - Q1</v>
      </c>
      <c r="AG312" s="21">
        <f>Table1[[#This Row],[Qtr-Year]]</f>
        <v>45717</v>
      </c>
      <c r="AH312" t="str">
        <f t="shared" si="4"/>
        <v>3BHK</v>
      </c>
    </row>
    <row r="313" spans="1:34" x14ac:dyDescent="0.3">
      <c r="A313" s="1">
        <v>45717</v>
      </c>
      <c r="B313">
        <v>251845</v>
      </c>
      <c r="C313" t="s">
        <v>80</v>
      </c>
      <c r="D313">
        <v>13</v>
      </c>
      <c r="E313" t="s">
        <v>63</v>
      </c>
      <c r="F313">
        <v>316</v>
      </c>
      <c r="G313" t="s">
        <v>76</v>
      </c>
      <c r="H313">
        <v>993</v>
      </c>
      <c r="I313">
        <v>1655</v>
      </c>
      <c r="J313">
        <v>7400</v>
      </c>
      <c r="K313">
        <v>12333</v>
      </c>
      <c r="L313">
        <v>8275</v>
      </c>
      <c r="M313">
        <v>4965</v>
      </c>
      <c r="N313">
        <v>5</v>
      </c>
      <c r="O313">
        <v>307830</v>
      </c>
      <c r="P313">
        <v>184698</v>
      </c>
      <c r="Q313">
        <v>186</v>
      </c>
      <c r="R313">
        <v>6.1234999999999999</v>
      </c>
      <c r="S313">
        <v>6.1233345000000003</v>
      </c>
      <c r="T313">
        <v>1.2246999999999999</v>
      </c>
      <c r="U313">
        <v>227.79419999999999</v>
      </c>
      <c r="V313">
        <v>4</v>
      </c>
      <c r="W313" t="s">
        <v>77</v>
      </c>
      <c r="X313">
        <v>2276</v>
      </c>
      <c r="Y313" t="s">
        <v>78</v>
      </c>
      <c r="Z313">
        <v>47</v>
      </c>
      <c r="AA313">
        <v>57.560899999999997</v>
      </c>
      <c r="AB313">
        <v>77785</v>
      </c>
      <c r="AC313">
        <f>MONTH(Table1[[#This Row],[Qtr-Year]])</f>
        <v>3</v>
      </c>
      <c r="AD313">
        <f>Table1[[#This Row],[Month Num]]/3</f>
        <v>1</v>
      </c>
      <c r="AE313">
        <f>YEAR(Table1[[#This Row],[Qtr-Year]])</f>
        <v>2025</v>
      </c>
      <c r="AF313" t="str">
        <f>Table1[[#This Row],[Year]]&amp;" - Q"&amp;Table1[[#This Row],[Qtr]]</f>
        <v>2025 - Q1</v>
      </c>
      <c r="AG313" s="21">
        <f>Table1[[#This Row],[Qtr-Year]]</f>
        <v>45717</v>
      </c>
      <c r="AH313" t="str">
        <f t="shared" si="4"/>
        <v>2BHK</v>
      </c>
    </row>
    <row r="314" spans="1:34" x14ac:dyDescent="0.3">
      <c r="A314" s="1">
        <v>45352</v>
      </c>
      <c r="B314">
        <v>251845</v>
      </c>
      <c r="C314" t="s">
        <v>80</v>
      </c>
      <c r="D314">
        <v>4</v>
      </c>
      <c r="E314" t="s">
        <v>46</v>
      </c>
      <c r="F314">
        <v>316</v>
      </c>
      <c r="G314" t="s">
        <v>76</v>
      </c>
      <c r="H314">
        <v>795</v>
      </c>
      <c r="I314">
        <v>1325</v>
      </c>
      <c r="J314">
        <v>6900</v>
      </c>
      <c r="K314">
        <v>11500</v>
      </c>
      <c r="L314">
        <v>45050</v>
      </c>
      <c r="M314">
        <v>27030</v>
      </c>
      <c r="N314">
        <v>34</v>
      </c>
      <c r="O314">
        <v>120575</v>
      </c>
      <c r="P314">
        <v>72345</v>
      </c>
      <c r="Q314">
        <v>91</v>
      </c>
      <c r="R314">
        <v>31.084499999999998</v>
      </c>
      <c r="S314">
        <v>31.084499999999998</v>
      </c>
      <c r="T314">
        <v>0.91425000000000001</v>
      </c>
      <c r="U314">
        <v>83.196749999999994</v>
      </c>
      <c r="V314">
        <v>4</v>
      </c>
      <c r="W314" t="s">
        <v>77</v>
      </c>
      <c r="X314">
        <v>2276</v>
      </c>
      <c r="Y314" t="s">
        <v>78</v>
      </c>
      <c r="Z314">
        <v>11</v>
      </c>
      <c r="AA314">
        <v>10.056749999999999</v>
      </c>
      <c r="AB314">
        <v>14575</v>
      </c>
      <c r="AC314">
        <f>MONTH(Table1[[#This Row],[Qtr-Year]])</f>
        <v>3</v>
      </c>
      <c r="AD314">
        <f>Table1[[#This Row],[Month Num]]/3</f>
        <v>1</v>
      </c>
      <c r="AE314">
        <f>YEAR(Table1[[#This Row],[Qtr-Year]])</f>
        <v>2024</v>
      </c>
      <c r="AF314" t="str">
        <f>Table1[[#This Row],[Year]]&amp;" - Q"&amp;Table1[[#This Row],[Qtr]]</f>
        <v>2024 - Q1</v>
      </c>
      <c r="AG314" s="21">
        <f>Table1[[#This Row],[Qtr-Year]]</f>
        <v>45352</v>
      </c>
      <c r="AH314" t="str">
        <f t="shared" si="4"/>
        <v>2BHK</v>
      </c>
    </row>
    <row r="315" spans="1:34" x14ac:dyDescent="0.3">
      <c r="A315" s="1">
        <v>45352</v>
      </c>
      <c r="B315">
        <v>251845</v>
      </c>
      <c r="C315" t="s">
        <v>80</v>
      </c>
      <c r="D315">
        <v>5</v>
      </c>
      <c r="E315" t="s">
        <v>52</v>
      </c>
      <c r="F315">
        <v>316</v>
      </c>
      <c r="G315" t="s">
        <v>76</v>
      </c>
      <c r="H315">
        <v>1283</v>
      </c>
      <c r="I315">
        <v>2138</v>
      </c>
      <c r="J315">
        <v>6900</v>
      </c>
      <c r="K315">
        <v>11500</v>
      </c>
      <c r="L315">
        <v>198834</v>
      </c>
      <c r="M315">
        <v>119319</v>
      </c>
      <c r="N315">
        <v>93</v>
      </c>
      <c r="O315">
        <v>401944</v>
      </c>
      <c r="P315">
        <v>241204</v>
      </c>
      <c r="Q315">
        <v>188</v>
      </c>
      <c r="R315">
        <v>137.19546</v>
      </c>
      <c r="S315">
        <v>137.21684999999999</v>
      </c>
      <c r="T315">
        <v>1.47522</v>
      </c>
      <c r="U315">
        <v>277.34136000000001</v>
      </c>
      <c r="V315">
        <v>4</v>
      </c>
      <c r="W315" t="s">
        <v>77</v>
      </c>
      <c r="X315">
        <v>2276</v>
      </c>
      <c r="Y315" t="s">
        <v>78</v>
      </c>
      <c r="Z315">
        <v>52</v>
      </c>
      <c r="AA315">
        <v>76.711439999999996</v>
      </c>
      <c r="AB315">
        <v>111176</v>
      </c>
      <c r="AC315">
        <f>MONTH(Table1[[#This Row],[Qtr-Year]])</f>
        <v>3</v>
      </c>
      <c r="AD315">
        <f>Table1[[#This Row],[Month Num]]/3</f>
        <v>1</v>
      </c>
      <c r="AE315">
        <f>YEAR(Table1[[#This Row],[Qtr-Year]])</f>
        <v>2024</v>
      </c>
      <c r="AF315" t="str">
        <f>Table1[[#This Row],[Year]]&amp;" - Q"&amp;Table1[[#This Row],[Qtr]]</f>
        <v>2024 - Q1</v>
      </c>
      <c r="AG315" s="21">
        <f>Table1[[#This Row],[Qtr-Year]]</f>
        <v>45352</v>
      </c>
      <c r="AH315" t="str">
        <f t="shared" si="4"/>
        <v>3BHK</v>
      </c>
    </row>
    <row r="316" spans="1:34" x14ac:dyDescent="0.3">
      <c r="A316" s="1">
        <v>45352</v>
      </c>
      <c r="B316">
        <v>251845</v>
      </c>
      <c r="C316" t="s">
        <v>80</v>
      </c>
      <c r="D316">
        <v>13</v>
      </c>
      <c r="E316" t="s">
        <v>63</v>
      </c>
      <c r="F316">
        <v>316</v>
      </c>
      <c r="G316" t="s">
        <v>76</v>
      </c>
      <c r="H316">
        <v>993</v>
      </c>
      <c r="I316">
        <v>1655</v>
      </c>
      <c r="J316">
        <v>6900</v>
      </c>
      <c r="K316">
        <v>11500</v>
      </c>
      <c r="L316">
        <v>54615</v>
      </c>
      <c r="M316">
        <v>32769</v>
      </c>
      <c r="N316">
        <v>33</v>
      </c>
      <c r="O316">
        <v>307830</v>
      </c>
      <c r="P316">
        <v>184698</v>
      </c>
      <c r="Q316">
        <v>186</v>
      </c>
      <c r="R316">
        <v>37.684350000000002</v>
      </c>
      <c r="S316">
        <v>37.684350000000002</v>
      </c>
      <c r="T316">
        <v>1.14195</v>
      </c>
      <c r="U316">
        <v>212.40270000000001</v>
      </c>
      <c r="V316">
        <v>4</v>
      </c>
      <c r="W316" t="s">
        <v>77</v>
      </c>
      <c r="X316">
        <v>2276</v>
      </c>
      <c r="Y316" t="s">
        <v>78</v>
      </c>
      <c r="Z316">
        <v>22</v>
      </c>
      <c r="AA316">
        <v>25.122900000000001</v>
      </c>
      <c r="AB316">
        <v>36410</v>
      </c>
      <c r="AC316">
        <f>MONTH(Table1[[#This Row],[Qtr-Year]])</f>
        <v>3</v>
      </c>
      <c r="AD316">
        <f>Table1[[#This Row],[Month Num]]/3</f>
        <v>1</v>
      </c>
      <c r="AE316">
        <f>YEAR(Table1[[#This Row],[Qtr-Year]])</f>
        <v>2024</v>
      </c>
      <c r="AF316" t="str">
        <f>Table1[[#This Row],[Year]]&amp;" - Q"&amp;Table1[[#This Row],[Qtr]]</f>
        <v>2024 - Q1</v>
      </c>
      <c r="AG316" s="21">
        <f>Table1[[#This Row],[Qtr-Year]]</f>
        <v>45352</v>
      </c>
      <c r="AH316" t="str">
        <f t="shared" si="4"/>
        <v>2BHK</v>
      </c>
    </row>
    <row r="317" spans="1:34" x14ac:dyDescent="0.3">
      <c r="A317" s="1">
        <v>45078</v>
      </c>
      <c r="B317">
        <v>251845</v>
      </c>
      <c r="C317" t="s">
        <v>80</v>
      </c>
      <c r="D317">
        <v>13</v>
      </c>
      <c r="E317" t="s">
        <v>63</v>
      </c>
      <c r="F317">
        <v>316</v>
      </c>
      <c r="G317" t="s">
        <v>76</v>
      </c>
      <c r="H317">
        <v>993</v>
      </c>
      <c r="I317">
        <v>1655</v>
      </c>
      <c r="J317">
        <v>6600</v>
      </c>
      <c r="K317">
        <v>11000</v>
      </c>
      <c r="L317">
        <v>273075</v>
      </c>
      <c r="M317">
        <v>163845</v>
      </c>
      <c r="N317">
        <v>165</v>
      </c>
      <c r="O317">
        <v>307830</v>
      </c>
      <c r="P317">
        <v>184698</v>
      </c>
      <c r="Q317">
        <v>186</v>
      </c>
      <c r="R317">
        <v>180.2295</v>
      </c>
      <c r="S317">
        <v>180.2295</v>
      </c>
      <c r="T317">
        <v>1.0923</v>
      </c>
      <c r="U317">
        <v>203.1678</v>
      </c>
      <c r="V317">
        <v>4</v>
      </c>
      <c r="W317" t="s">
        <v>77</v>
      </c>
      <c r="X317">
        <v>2276</v>
      </c>
      <c r="Y317" t="s">
        <v>78</v>
      </c>
      <c r="Z317">
        <v>21</v>
      </c>
      <c r="AA317">
        <v>22.938300000000002</v>
      </c>
      <c r="AB317">
        <v>34755</v>
      </c>
      <c r="AC317">
        <f>MONTH(Table1[[#This Row],[Qtr-Year]])</f>
        <v>6</v>
      </c>
      <c r="AD317">
        <f>Table1[[#This Row],[Month Num]]/3</f>
        <v>2</v>
      </c>
      <c r="AE317">
        <f>YEAR(Table1[[#This Row],[Qtr-Year]])</f>
        <v>2023</v>
      </c>
      <c r="AF317" t="str">
        <f>Table1[[#This Row],[Year]]&amp;" - Q"&amp;Table1[[#This Row],[Qtr]]</f>
        <v>2023 - Q2</v>
      </c>
      <c r="AG317" s="21">
        <f>Table1[[#This Row],[Qtr-Year]]</f>
        <v>45078</v>
      </c>
      <c r="AH317" t="str">
        <f t="shared" si="4"/>
        <v>2BHK</v>
      </c>
    </row>
    <row r="318" spans="1:34" x14ac:dyDescent="0.3">
      <c r="A318" s="1">
        <v>45078</v>
      </c>
      <c r="B318">
        <v>251845</v>
      </c>
      <c r="C318" t="s">
        <v>80</v>
      </c>
      <c r="D318">
        <v>4</v>
      </c>
      <c r="E318" t="s">
        <v>46</v>
      </c>
      <c r="F318">
        <v>316</v>
      </c>
      <c r="G318" t="s">
        <v>76</v>
      </c>
      <c r="H318">
        <v>795</v>
      </c>
      <c r="I318">
        <v>1325</v>
      </c>
      <c r="J318">
        <v>6600</v>
      </c>
      <c r="K318">
        <v>11000</v>
      </c>
      <c r="L318">
        <v>103350</v>
      </c>
      <c r="M318">
        <v>62010</v>
      </c>
      <c r="N318">
        <v>78</v>
      </c>
      <c r="O318">
        <v>120575</v>
      </c>
      <c r="P318">
        <v>72345</v>
      </c>
      <c r="Q318">
        <v>91</v>
      </c>
      <c r="R318">
        <v>68.210999999999999</v>
      </c>
      <c r="S318">
        <v>68.210999999999999</v>
      </c>
      <c r="T318">
        <v>0.87450000000000006</v>
      </c>
      <c r="U318">
        <v>79.579499999999996</v>
      </c>
      <c r="V318">
        <v>4</v>
      </c>
      <c r="W318" t="s">
        <v>77</v>
      </c>
      <c r="X318">
        <v>2276</v>
      </c>
      <c r="Y318" t="s">
        <v>78</v>
      </c>
      <c r="Z318">
        <v>13</v>
      </c>
      <c r="AA318">
        <v>11.368499999999999</v>
      </c>
      <c r="AB318">
        <v>17225</v>
      </c>
      <c r="AC318">
        <f>MONTH(Table1[[#This Row],[Qtr-Year]])</f>
        <v>6</v>
      </c>
      <c r="AD318">
        <f>Table1[[#This Row],[Month Num]]/3</f>
        <v>2</v>
      </c>
      <c r="AE318">
        <f>YEAR(Table1[[#This Row],[Qtr-Year]])</f>
        <v>2023</v>
      </c>
      <c r="AF318" t="str">
        <f>Table1[[#This Row],[Year]]&amp;" - Q"&amp;Table1[[#This Row],[Qtr]]</f>
        <v>2023 - Q2</v>
      </c>
      <c r="AG318" s="21">
        <f>Table1[[#This Row],[Qtr-Year]]</f>
        <v>45078</v>
      </c>
      <c r="AH318" t="str">
        <f t="shared" si="4"/>
        <v>2BHK</v>
      </c>
    </row>
    <row r="319" spans="1:34" x14ac:dyDescent="0.3">
      <c r="A319" s="1">
        <v>45536</v>
      </c>
      <c r="B319">
        <v>251845</v>
      </c>
      <c r="C319" t="s">
        <v>80</v>
      </c>
      <c r="D319">
        <v>4</v>
      </c>
      <c r="E319" t="s">
        <v>46</v>
      </c>
      <c r="F319">
        <v>316</v>
      </c>
      <c r="G319" t="s">
        <v>76</v>
      </c>
      <c r="H319">
        <v>795</v>
      </c>
      <c r="I319">
        <v>1325</v>
      </c>
      <c r="J319">
        <v>7300</v>
      </c>
      <c r="K319">
        <v>12167</v>
      </c>
      <c r="L319">
        <v>33125</v>
      </c>
      <c r="M319">
        <v>19875</v>
      </c>
      <c r="N319">
        <v>25</v>
      </c>
      <c r="O319">
        <v>120575</v>
      </c>
      <c r="P319">
        <v>72345</v>
      </c>
      <c r="Q319">
        <v>91</v>
      </c>
      <c r="R319">
        <v>24.181249999999999</v>
      </c>
      <c r="S319">
        <v>24.181912499999999</v>
      </c>
      <c r="T319">
        <v>0.96725000000000005</v>
      </c>
      <c r="U319">
        <v>88.019750000000002</v>
      </c>
      <c r="V319">
        <v>4</v>
      </c>
      <c r="W319" t="s">
        <v>77</v>
      </c>
      <c r="X319">
        <v>2276</v>
      </c>
      <c r="Y319" t="s">
        <v>78</v>
      </c>
      <c r="Z319">
        <v>1</v>
      </c>
      <c r="AA319">
        <v>0.96725000000000005</v>
      </c>
      <c r="AB319">
        <v>1325</v>
      </c>
      <c r="AC319">
        <f>MONTH(Table1[[#This Row],[Qtr-Year]])</f>
        <v>9</v>
      </c>
      <c r="AD319">
        <f>Table1[[#This Row],[Month Num]]/3</f>
        <v>3</v>
      </c>
      <c r="AE319">
        <f>YEAR(Table1[[#This Row],[Qtr-Year]])</f>
        <v>2024</v>
      </c>
      <c r="AF319" t="str">
        <f>Table1[[#This Row],[Year]]&amp;" - Q"&amp;Table1[[#This Row],[Qtr]]</f>
        <v>2024 - Q3</v>
      </c>
      <c r="AG319" s="21">
        <f>Table1[[#This Row],[Qtr-Year]]</f>
        <v>45536</v>
      </c>
      <c r="AH319" t="str">
        <f t="shared" si="4"/>
        <v>2BHK</v>
      </c>
    </row>
    <row r="320" spans="1:34" x14ac:dyDescent="0.3">
      <c r="A320" s="1">
        <v>45536</v>
      </c>
      <c r="B320">
        <v>251845</v>
      </c>
      <c r="C320" t="s">
        <v>80</v>
      </c>
      <c r="D320">
        <v>5</v>
      </c>
      <c r="E320" t="s">
        <v>52</v>
      </c>
      <c r="F320">
        <v>316</v>
      </c>
      <c r="G320" t="s">
        <v>76</v>
      </c>
      <c r="H320">
        <v>1282</v>
      </c>
      <c r="I320">
        <v>2137</v>
      </c>
      <c r="J320">
        <v>7300</v>
      </c>
      <c r="K320">
        <v>12167</v>
      </c>
      <c r="L320">
        <v>126083</v>
      </c>
      <c r="M320">
        <v>75638</v>
      </c>
      <c r="N320">
        <v>59</v>
      </c>
      <c r="O320">
        <v>401756</v>
      </c>
      <c r="P320">
        <v>241016</v>
      </c>
      <c r="Q320">
        <v>188</v>
      </c>
      <c r="R320">
        <v>92.040589999999995</v>
      </c>
      <c r="S320">
        <v>92.028754599999999</v>
      </c>
      <c r="T320">
        <v>1.5600099999999999</v>
      </c>
      <c r="U320">
        <v>293.28188</v>
      </c>
      <c r="V320">
        <v>4</v>
      </c>
      <c r="W320" t="s">
        <v>77</v>
      </c>
      <c r="X320">
        <v>2276</v>
      </c>
      <c r="Y320" t="s">
        <v>78</v>
      </c>
      <c r="Z320">
        <v>24</v>
      </c>
      <c r="AA320">
        <v>37.440240000000003</v>
      </c>
      <c r="AB320">
        <v>51288</v>
      </c>
      <c r="AC320">
        <f>MONTH(Table1[[#This Row],[Qtr-Year]])</f>
        <v>9</v>
      </c>
      <c r="AD320">
        <f>Table1[[#This Row],[Month Num]]/3</f>
        <v>3</v>
      </c>
      <c r="AE320">
        <f>YEAR(Table1[[#This Row],[Qtr-Year]])</f>
        <v>2024</v>
      </c>
      <c r="AF320" t="str">
        <f>Table1[[#This Row],[Year]]&amp;" - Q"&amp;Table1[[#This Row],[Qtr]]</f>
        <v>2024 - Q3</v>
      </c>
      <c r="AG320" s="21">
        <f>Table1[[#This Row],[Qtr-Year]]</f>
        <v>45536</v>
      </c>
      <c r="AH320" t="str">
        <f t="shared" si="4"/>
        <v>3BHK</v>
      </c>
    </row>
    <row r="321" spans="1:34" x14ac:dyDescent="0.3">
      <c r="A321" s="1">
        <v>45536</v>
      </c>
      <c r="B321">
        <v>251845</v>
      </c>
      <c r="C321" t="s">
        <v>80</v>
      </c>
      <c r="D321">
        <v>13</v>
      </c>
      <c r="E321" t="s">
        <v>63</v>
      </c>
      <c r="F321">
        <v>316</v>
      </c>
      <c r="G321" t="s">
        <v>76</v>
      </c>
      <c r="H321">
        <v>993</v>
      </c>
      <c r="I321">
        <v>1655</v>
      </c>
      <c r="J321">
        <v>7300</v>
      </c>
      <c r="K321">
        <v>12167</v>
      </c>
      <c r="L321">
        <v>86060</v>
      </c>
      <c r="M321">
        <v>51636</v>
      </c>
      <c r="N321">
        <v>52</v>
      </c>
      <c r="O321">
        <v>307830</v>
      </c>
      <c r="P321">
        <v>184698</v>
      </c>
      <c r="Q321">
        <v>186</v>
      </c>
      <c r="R321">
        <v>62.823799999999999</v>
      </c>
      <c r="S321">
        <v>62.825521199999997</v>
      </c>
      <c r="T321">
        <v>1.2081500000000001</v>
      </c>
      <c r="U321">
        <v>224.7159</v>
      </c>
      <c r="V321">
        <v>4</v>
      </c>
      <c r="W321" t="s">
        <v>77</v>
      </c>
      <c r="X321">
        <v>2276</v>
      </c>
      <c r="Y321" t="s">
        <v>78</v>
      </c>
      <c r="Z321">
        <v>22</v>
      </c>
      <c r="AA321">
        <v>26.5793</v>
      </c>
      <c r="AB321">
        <v>36410</v>
      </c>
      <c r="AC321">
        <f>MONTH(Table1[[#This Row],[Qtr-Year]])</f>
        <v>9</v>
      </c>
      <c r="AD321">
        <f>Table1[[#This Row],[Month Num]]/3</f>
        <v>3</v>
      </c>
      <c r="AE321">
        <f>YEAR(Table1[[#This Row],[Qtr-Year]])</f>
        <v>2024</v>
      </c>
      <c r="AF321" t="str">
        <f>Table1[[#This Row],[Year]]&amp;" - Q"&amp;Table1[[#This Row],[Qtr]]</f>
        <v>2024 - Q3</v>
      </c>
      <c r="AG321" s="21">
        <f>Table1[[#This Row],[Qtr-Year]]</f>
        <v>45536</v>
      </c>
      <c r="AH321" t="str">
        <f t="shared" si="4"/>
        <v>2BHK</v>
      </c>
    </row>
    <row r="322" spans="1:34" x14ac:dyDescent="0.3">
      <c r="A322" s="1">
        <v>45078</v>
      </c>
      <c r="B322">
        <v>251845</v>
      </c>
      <c r="C322" t="s">
        <v>80</v>
      </c>
      <c r="D322">
        <v>5</v>
      </c>
      <c r="E322" t="s">
        <v>52</v>
      </c>
      <c r="F322">
        <v>316</v>
      </c>
      <c r="G322" t="s">
        <v>76</v>
      </c>
      <c r="H322">
        <v>1282</v>
      </c>
      <c r="I322">
        <v>2138</v>
      </c>
      <c r="J322">
        <v>6600</v>
      </c>
      <c r="K322">
        <v>11000</v>
      </c>
      <c r="L322">
        <v>365598</v>
      </c>
      <c r="M322">
        <v>219222</v>
      </c>
      <c r="N322">
        <v>171</v>
      </c>
      <c r="O322">
        <v>401944</v>
      </c>
      <c r="P322">
        <v>241016</v>
      </c>
      <c r="Q322">
        <v>188</v>
      </c>
      <c r="R322">
        <v>241.29468</v>
      </c>
      <c r="S322">
        <v>241.14420000000001</v>
      </c>
      <c r="T322">
        <v>1.4110799999999999</v>
      </c>
      <c r="U322">
        <v>265.28304000000003</v>
      </c>
      <c r="V322">
        <v>4</v>
      </c>
      <c r="W322" t="s">
        <v>77</v>
      </c>
      <c r="X322">
        <v>2276</v>
      </c>
      <c r="Y322" t="s">
        <v>78</v>
      </c>
      <c r="Z322">
        <v>17</v>
      </c>
      <c r="AA322">
        <v>23.98836</v>
      </c>
      <c r="AB322">
        <v>36346</v>
      </c>
      <c r="AC322">
        <f>MONTH(Table1[[#This Row],[Qtr-Year]])</f>
        <v>6</v>
      </c>
      <c r="AD322">
        <f>Table1[[#This Row],[Month Num]]/3</f>
        <v>2</v>
      </c>
      <c r="AE322">
        <f>YEAR(Table1[[#This Row],[Qtr-Year]])</f>
        <v>2023</v>
      </c>
      <c r="AF322" t="str">
        <f>Table1[[#This Row],[Year]]&amp;" - Q"&amp;Table1[[#This Row],[Qtr]]</f>
        <v>2023 - Q2</v>
      </c>
      <c r="AG322" s="21">
        <f>Table1[[#This Row],[Qtr-Year]]</f>
        <v>45078</v>
      </c>
      <c r="AH322" t="str">
        <f t="shared" ref="AH322:AH385" si="5" xml:space="preserve"> IF(OR(ISNUMBER(SEARCH("studio", E322)), ISNUMBER(SEARCH("1rk", E322))),
     "Studio",
     IF(ISNUMBER(SEARCH("penthouse", E322)),
        "Penthouse",
        IF(OR(ISNUMBER(SEARCH("2 1/2", E322)), ISNUMBER(SEARCH("2 ½", E322))),
           "2BHK",
           IF(OR(ISNUMBER(SEARCH("3 1/2", E322)), ISNUMBER(SEARCH("3 ½", E322))),
              "3BHK",
              IF(ISNUMBER(SEARCH("4bhk", E322)),
                 "4BHK",
                 IF(ISNUMBER(SEARCH("3bhk", E322)),
                    "3BHK",
                    IF(ISNUMBER(SEARCH("2bhk", E322)),
                       "2BHK",
                       IF(ISNUMBER(SEARCH("1bhk", E322)), "1BHK", "Other"))))))))</f>
        <v>3BHK</v>
      </c>
    </row>
    <row r="323" spans="1:34" x14ac:dyDescent="0.3">
      <c r="A323" s="1">
        <v>45809</v>
      </c>
      <c r="B323">
        <v>251845</v>
      </c>
      <c r="C323" t="s">
        <v>80</v>
      </c>
      <c r="D323">
        <v>4</v>
      </c>
      <c r="E323" t="s">
        <v>46</v>
      </c>
      <c r="F323">
        <v>316</v>
      </c>
      <c r="G323" t="s">
        <v>76</v>
      </c>
      <c r="H323">
        <v>795</v>
      </c>
      <c r="I323">
        <v>1325</v>
      </c>
      <c r="J323">
        <v>7500</v>
      </c>
      <c r="K323">
        <v>12500</v>
      </c>
      <c r="L323">
        <v>2650</v>
      </c>
      <c r="M323">
        <v>1590</v>
      </c>
      <c r="N323">
        <v>2</v>
      </c>
      <c r="O323">
        <v>120575</v>
      </c>
      <c r="P323">
        <v>72345</v>
      </c>
      <c r="Q323">
        <v>91</v>
      </c>
      <c r="R323">
        <v>1.9875</v>
      </c>
      <c r="S323">
        <v>1.9875</v>
      </c>
      <c r="T323">
        <v>0.99375000000000002</v>
      </c>
      <c r="U323">
        <v>90.431250000000006</v>
      </c>
      <c r="V323">
        <v>4</v>
      </c>
      <c r="W323" t="s">
        <v>77</v>
      </c>
      <c r="X323">
        <v>2276</v>
      </c>
      <c r="Y323" t="s">
        <v>78</v>
      </c>
      <c r="Z323">
        <v>1</v>
      </c>
      <c r="AA323">
        <v>0.99375000000000002</v>
      </c>
      <c r="AB323">
        <v>1325</v>
      </c>
      <c r="AC323">
        <f>MONTH(Table1[[#This Row],[Qtr-Year]])</f>
        <v>6</v>
      </c>
      <c r="AD323">
        <f>Table1[[#This Row],[Month Num]]/3</f>
        <v>2</v>
      </c>
      <c r="AE323">
        <f>YEAR(Table1[[#This Row],[Qtr-Year]])</f>
        <v>2025</v>
      </c>
      <c r="AF323" t="str">
        <f>Table1[[#This Row],[Year]]&amp;" - Q"&amp;Table1[[#This Row],[Qtr]]</f>
        <v>2025 - Q2</v>
      </c>
      <c r="AG323" s="21">
        <f>Table1[[#This Row],[Qtr-Year]]</f>
        <v>45809</v>
      </c>
      <c r="AH323" t="str">
        <f t="shared" si="5"/>
        <v>2BHK</v>
      </c>
    </row>
    <row r="324" spans="1:34" x14ac:dyDescent="0.3">
      <c r="A324" s="1">
        <v>45809</v>
      </c>
      <c r="B324">
        <v>251845</v>
      </c>
      <c r="C324" t="s">
        <v>80</v>
      </c>
      <c r="D324">
        <v>5</v>
      </c>
      <c r="E324" t="s">
        <v>52</v>
      </c>
      <c r="F324">
        <v>316</v>
      </c>
      <c r="G324" t="s">
        <v>76</v>
      </c>
      <c r="H324">
        <v>1282</v>
      </c>
      <c r="I324">
        <v>2137</v>
      </c>
      <c r="J324">
        <v>7500</v>
      </c>
      <c r="K324">
        <v>12500</v>
      </c>
      <c r="L324">
        <v>4274</v>
      </c>
      <c r="M324">
        <v>2564</v>
      </c>
      <c r="N324">
        <v>2</v>
      </c>
      <c r="O324">
        <v>401756</v>
      </c>
      <c r="P324">
        <v>241016</v>
      </c>
      <c r="Q324">
        <v>188</v>
      </c>
      <c r="R324">
        <v>3.2054999999999998</v>
      </c>
      <c r="S324">
        <v>3.2050000000000001</v>
      </c>
      <c r="T324">
        <v>1.6027499999999999</v>
      </c>
      <c r="U324">
        <v>301.31700000000001</v>
      </c>
      <c r="V324">
        <v>4</v>
      </c>
      <c r="W324" t="s">
        <v>77</v>
      </c>
      <c r="X324">
        <v>2276</v>
      </c>
      <c r="Y324" t="s">
        <v>78</v>
      </c>
      <c r="Z324">
        <v>0</v>
      </c>
      <c r="AA324">
        <v>0</v>
      </c>
      <c r="AB324">
        <v>0</v>
      </c>
      <c r="AC324">
        <f>MONTH(Table1[[#This Row],[Qtr-Year]])</f>
        <v>6</v>
      </c>
      <c r="AD324">
        <f>Table1[[#This Row],[Month Num]]/3</f>
        <v>2</v>
      </c>
      <c r="AE324">
        <f>YEAR(Table1[[#This Row],[Qtr-Year]])</f>
        <v>2025</v>
      </c>
      <c r="AF324" t="str">
        <f>Table1[[#This Row],[Year]]&amp;" - Q"&amp;Table1[[#This Row],[Qtr]]</f>
        <v>2025 - Q2</v>
      </c>
      <c r="AG324" s="21">
        <f>Table1[[#This Row],[Qtr-Year]]</f>
        <v>45809</v>
      </c>
      <c r="AH324" t="str">
        <f t="shared" si="5"/>
        <v>3BHK</v>
      </c>
    </row>
    <row r="325" spans="1:34" x14ac:dyDescent="0.3">
      <c r="A325" s="1">
        <v>45809</v>
      </c>
      <c r="B325">
        <v>251845</v>
      </c>
      <c r="C325" t="s">
        <v>80</v>
      </c>
      <c r="D325">
        <v>13</v>
      </c>
      <c r="E325" t="s">
        <v>63</v>
      </c>
      <c r="F325">
        <v>316</v>
      </c>
      <c r="G325" t="s">
        <v>76</v>
      </c>
      <c r="H325">
        <v>993</v>
      </c>
      <c r="I325">
        <v>1655</v>
      </c>
      <c r="J325">
        <v>7500</v>
      </c>
      <c r="K325">
        <v>12500</v>
      </c>
      <c r="L325">
        <v>8275</v>
      </c>
      <c r="M325">
        <v>4965</v>
      </c>
      <c r="N325">
        <v>5</v>
      </c>
      <c r="O325">
        <v>307830</v>
      </c>
      <c r="P325">
        <v>184698</v>
      </c>
      <c r="Q325">
        <v>186</v>
      </c>
      <c r="R325">
        <v>6.2062499999999998</v>
      </c>
      <c r="S325">
        <v>6.2062499999999998</v>
      </c>
      <c r="T325">
        <v>1.24125</v>
      </c>
      <c r="U325">
        <v>230.8725</v>
      </c>
      <c r="V325">
        <v>4</v>
      </c>
      <c r="W325" t="s">
        <v>77</v>
      </c>
      <c r="X325">
        <v>2276</v>
      </c>
      <c r="Y325" t="s">
        <v>78</v>
      </c>
      <c r="Z325">
        <v>0</v>
      </c>
      <c r="AA325">
        <v>0</v>
      </c>
      <c r="AB325">
        <v>0</v>
      </c>
      <c r="AC325">
        <f>MONTH(Table1[[#This Row],[Qtr-Year]])</f>
        <v>6</v>
      </c>
      <c r="AD325">
        <f>Table1[[#This Row],[Month Num]]/3</f>
        <v>2</v>
      </c>
      <c r="AE325">
        <f>YEAR(Table1[[#This Row],[Qtr-Year]])</f>
        <v>2025</v>
      </c>
      <c r="AF325" t="str">
        <f>Table1[[#This Row],[Year]]&amp;" - Q"&amp;Table1[[#This Row],[Qtr]]</f>
        <v>2025 - Q2</v>
      </c>
      <c r="AG325" s="21">
        <f>Table1[[#This Row],[Qtr-Year]]</f>
        <v>45809</v>
      </c>
      <c r="AH325" t="str">
        <f t="shared" si="5"/>
        <v>2BHK</v>
      </c>
    </row>
    <row r="326" spans="1:34" x14ac:dyDescent="0.3">
      <c r="A326" s="1">
        <v>45444</v>
      </c>
      <c r="B326">
        <v>251845</v>
      </c>
      <c r="C326" t="s">
        <v>80</v>
      </c>
      <c r="D326">
        <v>4</v>
      </c>
      <c r="E326" t="s">
        <v>46</v>
      </c>
      <c r="F326">
        <v>316</v>
      </c>
      <c r="G326" t="s">
        <v>76</v>
      </c>
      <c r="H326">
        <v>795</v>
      </c>
      <c r="I326">
        <v>1325</v>
      </c>
      <c r="J326">
        <v>6900</v>
      </c>
      <c r="K326">
        <v>11500</v>
      </c>
      <c r="L326">
        <v>34450</v>
      </c>
      <c r="M326">
        <v>20670</v>
      </c>
      <c r="N326">
        <v>26</v>
      </c>
      <c r="O326">
        <v>120575</v>
      </c>
      <c r="P326">
        <v>72345</v>
      </c>
      <c r="Q326">
        <v>91</v>
      </c>
      <c r="R326">
        <v>23.770499999999998</v>
      </c>
      <c r="S326">
        <v>23.770499999999998</v>
      </c>
      <c r="T326">
        <v>0.91425000000000001</v>
      </c>
      <c r="U326">
        <v>83.196749999999994</v>
      </c>
      <c r="V326">
        <v>4</v>
      </c>
      <c r="W326" t="s">
        <v>77</v>
      </c>
      <c r="X326">
        <v>2276</v>
      </c>
      <c r="Y326" t="s">
        <v>78</v>
      </c>
      <c r="Z326">
        <v>8</v>
      </c>
      <c r="AA326">
        <v>7.3140000000000001</v>
      </c>
      <c r="AB326">
        <v>10600</v>
      </c>
      <c r="AC326">
        <f>MONTH(Table1[[#This Row],[Qtr-Year]])</f>
        <v>6</v>
      </c>
      <c r="AD326">
        <f>Table1[[#This Row],[Month Num]]/3</f>
        <v>2</v>
      </c>
      <c r="AE326">
        <f>YEAR(Table1[[#This Row],[Qtr-Year]])</f>
        <v>2024</v>
      </c>
      <c r="AF326" t="str">
        <f>Table1[[#This Row],[Year]]&amp;" - Q"&amp;Table1[[#This Row],[Qtr]]</f>
        <v>2024 - Q2</v>
      </c>
      <c r="AG326" s="21">
        <f>Table1[[#This Row],[Qtr-Year]]</f>
        <v>45444</v>
      </c>
      <c r="AH326" t="str">
        <f t="shared" si="5"/>
        <v>2BHK</v>
      </c>
    </row>
    <row r="327" spans="1:34" x14ac:dyDescent="0.3">
      <c r="A327" s="1">
        <v>45444</v>
      </c>
      <c r="B327">
        <v>251845</v>
      </c>
      <c r="C327" t="s">
        <v>80</v>
      </c>
      <c r="D327">
        <v>5</v>
      </c>
      <c r="E327" t="s">
        <v>52</v>
      </c>
      <c r="F327">
        <v>316</v>
      </c>
      <c r="G327" t="s">
        <v>76</v>
      </c>
      <c r="H327">
        <v>1283</v>
      </c>
      <c r="I327">
        <v>2138</v>
      </c>
      <c r="J327">
        <v>6900</v>
      </c>
      <c r="K327">
        <v>11500</v>
      </c>
      <c r="L327">
        <v>177454</v>
      </c>
      <c r="M327">
        <v>106489</v>
      </c>
      <c r="N327">
        <v>83</v>
      </c>
      <c r="O327">
        <v>401944</v>
      </c>
      <c r="P327">
        <v>241204</v>
      </c>
      <c r="Q327">
        <v>188</v>
      </c>
      <c r="R327">
        <v>122.44326</v>
      </c>
      <c r="S327">
        <v>122.46235</v>
      </c>
      <c r="T327">
        <v>1.47522</v>
      </c>
      <c r="U327">
        <v>277.34136000000001</v>
      </c>
      <c r="V327">
        <v>4</v>
      </c>
      <c r="W327" t="s">
        <v>77</v>
      </c>
      <c r="X327">
        <v>2276</v>
      </c>
      <c r="Y327" t="s">
        <v>78</v>
      </c>
      <c r="Z327">
        <v>10</v>
      </c>
      <c r="AA327">
        <v>14.7522</v>
      </c>
      <c r="AB327">
        <v>21380</v>
      </c>
      <c r="AC327">
        <f>MONTH(Table1[[#This Row],[Qtr-Year]])</f>
        <v>6</v>
      </c>
      <c r="AD327">
        <f>Table1[[#This Row],[Month Num]]/3</f>
        <v>2</v>
      </c>
      <c r="AE327">
        <f>YEAR(Table1[[#This Row],[Qtr-Year]])</f>
        <v>2024</v>
      </c>
      <c r="AF327" t="str">
        <f>Table1[[#This Row],[Year]]&amp;" - Q"&amp;Table1[[#This Row],[Qtr]]</f>
        <v>2024 - Q2</v>
      </c>
      <c r="AG327" s="21">
        <f>Table1[[#This Row],[Qtr-Year]]</f>
        <v>45444</v>
      </c>
      <c r="AH327" t="str">
        <f t="shared" si="5"/>
        <v>3BHK</v>
      </c>
    </row>
    <row r="328" spans="1:34" x14ac:dyDescent="0.3">
      <c r="A328" s="1">
        <v>45444</v>
      </c>
      <c r="B328">
        <v>251845</v>
      </c>
      <c r="C328" t="s">
        <v>80</v>
      </c>
      <c r="D328">
        <v>13</v>
      </c>
      <c r="E328" t="s">
        <v>63</v>
      </c>
      <c r="F328">
        <v>316</v>
      </c>
      <c r="G328" t="s">
        <v>76</v>
      </c>
      <c r="H328">
        <v>993</v>
      </c>
      <c r="I328">
        <v>1655</v>
      </c>
      <c r="J328">
        <v>6900</v>
      </c>
      <c r="K328">
        <v>11500</v>
      </c>
      <c r="L328">
        <v>38065</v>
      </c>
      <c r="M328">
        <v>22839</v>
      </c>
      <c r="N328">
        <v>23</v>
      </c>
      <c r="O328">
        <v>307830</v>
      </c>
      <c r="P328">
        <v>184698</v>
      </c>
      <c r="Q328">
        <v>186</v>
      </c>
      <c r="R328">
        <v>26.264849999999999</v>
      </c>
      <c r="S328">
        <v>26.264849999999999</v>
      </c>
      <c r="T328">
        <v>1.14195</v>
      </c>
      <c r="U328">
        <v>212.40270000000001</v>
      </c>
      <c r="V328">
        <v>4</v>
      </c>
      <c r="W328" t="s">
        <v>77</v>
      </c>
      <c r="X328">
        <v>2276</v>
      </c>
      <c r="Y328" t="s">
        <v>78</v>
      </c>
      <c r="Z328">
        <v>23</v>
      </c>
      <c r="AA328">
        <v>26.264849999999999</v>
      </c>
      <c r="AB328">
        <v>38065</v>
      </c>
      <c r="AC328">
        <f>MONTH(Table1[[#This Row],[Qtr-Year]])</f>
        <v>6</v>
      </c>
      <c r="AD328">
        <f>Table1[[#This Row],[Month Num]]/3</f>
        <v>2</v>
      </c>
      <c r="AE328">
        <f>YEAR(Table1[[#This Row],[Qtr-Year]])</f>
        <v>2024</v>
      </c>
      <c r="AF328" t="str">
        <f>Table1[[#This Row],[Year]]&amp;" - Q"&amp;Table1[[#This Row],[Qtr]]</f>
        <v>2024 - Q2</v>
      </c>
      <c r="AG328" s="21">
        <f>Table1[[#This Row],[Qtr-Year]]</f>
        <v>45444</v>
      </c>
      <c r="AH328" t="str">
        <f t="shared" si="5"/>
        <v>2BHK</v>
      </c>
    </row>
    <row r="329" spans="1:34" x14ac:dyDescent="0.3">
      <c r="A329" s="1">
        <v>45261</v>
      </c>
      <c r="B329">
        <v>251845</v>
      </c>
      <c r="C329" t="s">
        <v>80</v>
      </c>
      <c r="D329">
        <v>13</v>
      </c>
      <c r="E329" t="s">
        <v>63</v>
      </c>
      <c r="F329">
        <v>316</v>
      </c>
      <c r="G329" t="s">
        <v>76</v>
      </c>
      <c r="H329">
        <v>993</v>
      </c>
      <c r="I329">
        <v>1655</v>
      </c>
      <c r="J329">
        <v>6800</v>
      </c>
      <c r="K329">
        <v>11333</v>
      </c>
      <c r="L329">
        <v>91025</v>
      </c>
      <c r="M329">
        <v>54615</v>
      </c>
      <c r="N329">
        <v>55</v>
      </c>
      <c r="O329">
        <v>307830</v>
      </c>
      <c r="P329">
        <v>184698</v>
      </c>
      <c r="Q329">
        <v>186</v>
      </c>
      <c r="R329">
        <v>61.896999999999998</v>
      </c>
      <c r="S329">
        <v>61.895179499999998</v>
      </c>
      <c r="T329">
        <v>1.1254</v>
      </c>
      <c r="U329">
        <v>209.3244</v>
      </c>
      <c r="V329">
        <v>4</v>
      </c>
      <c r="W329" t="s">
        <v>77</v>
      </c>
      <c r="X329">
        <v>2276</v>
      </c>
      <c r="Y329" t="s">
        <v>78</v>
      </c>
      <c r="Z329">
        <v>36</v>
      </c>
      <c r="AA329">
        <v>40.514400000000002</v>
      </c>
      <c r="AB329">
        <v>59580</v>
      </c>
      <c r="AC329">
        <f>MONTH(Table1[[#This Row],[Qtr-Year]])</f>
        <v>12</v>
      </c>
      <c r="AD329">
        <f>Table1[[#This Row],[Month Num]]/3</f>
        <v>4</v>
      </c>
      <c r="AE329">
        <f>YEAR(Table1[[#This Row],[Qtr-Year]])</f>
        <v>2023</v>
      </c>
      <c r="AF329" t="str">
        <f>Table1[[#This Row],[Year]]&amp;" - Q"&amp;Table1[[#This Row],[Qtr]]</f>
        <v>2023 - Q4</v>
      </c>
      <c r="AG329" s="21">
        <f>Table1[[#This Row],[Qtr-Year]]</f>
        <v>45261</v>
      </c>
      <c r="AH329" t="str">
        <f t="shared" si="5"/>
        <v>2BHK</v>
      </c>
    </row>
    <row r="330" spans="1:34" x14ac:dyDescent="0.3">
      <c r="A330" s="1">
        <v>45261</v>
      </c>
      <c r="B330">
        <v>251845</v>
      </c>
      <c r="C330" t="s">
        <v>80</v>
      </c>
      <c r="D330">
        <v>5</v>
      </c>
      <c r="E330" t="s">
        <v>52</v>
      </c>
      <c r="F330">
        <v>316</v>
      </c>
      <c r="G330" t="s">
        <v>76</v>
      </c>
      <c r="H330">
        <v>1283</v>
      </c>
      <c r="I330">
        <v>2138</v>
      </c>
      <c r="J330">
        <v>6800</v>
      </c>
      <c r="K330">
        <v>11333</v>
      </c>
      <c r="L330">
        <v>310010</v>
      </c>
      <c r="M330">
        <v>186035</v>
      </c>
      <c r="N330">
        <v>145</v>
      </c>
      <c r="O330">
        <v>401944</v>
      </c>
      <c r="P330">
        <v>241204</v>
      </c>
      <c r="Q330">
        <v>188</v>
      </c>
      <c r="R330">
        <v>210.80680000000001</v>
      </c>
      <c r="S330">
        <v>210.83346549999999</v>
      </c>
      <c r="T330">
        <v>1.45384</v>
      </c>
      <c r="U330">
        <v>273.32191999999998</v>
      </c>
      <c r="V330">
        <v>4</v>
      </c>
      <c r="W330" t="s">
        <v>77</v>
      </c>
      <c r="X330">
        <v>2276</v>
      </c>
      <c r="Y330" t="s">
        <v>78</v>
      </c>
      <c r="Z330">
        <v>16</v>
      </c>
      <c r="AA330">
        <v>23.26144</v>
      </c>
      <c r="AB330">
        <v>34208</v>
      </c>
      <c r="AC330">
        <f>MONTH(Table1[[#This Row],[Qtr-Year]])</f>
        <v>12</v>
      </c>
      <c r="AD330">
        <f>Table1[[#This Row],[Month Num]]/3</f>
        <v>4</v>
      </c>
      <c r="AE330">
        <f>YEAR(Table1[[#This Row],[Qtr-Year]])</f>
        <v>2023</v>
      </c>
      <c r="AF330" t="str">
        <f>Table1[[#This Row],[Year]]&amp;" - Q"&amp;Table1[[#This Row],[Qtr]]</f>
        <v>2023 - Q4</v>
      </c>
      <c r="AG330" s="21">
        <f>Table1[[#This Row],[Qtr-Year]]</f>
        <v>45261</v>
      </c>
      <c r="AH330" t="str">
        <f t="shared" si="5"/>
        <v>3BHK</v>
      </c>
    </row>
    <row r="331" spans="1:34" x14ac:dyDescent="0.3">
      <c r="A331" s="1">
        <v>45261</v>
      </c>
      <c r="B331">
        <v>251845</v>
      </c>
      <c r="C331" t="s">
        <v>80</v>
      </c>
      <c r="D331">
        <v>4</v>
      </c>
      <c r="E331" t="s">
        <v>46</v>
      </c>
      <c r="F331">
        <v>316</v>
      </c>
      <c r="G331" t="s">
        <v>76</v>
      </c>
      <c r="H331">
        <v>795</v>
      </c>
      <c r="I331">
        <v>1325</v>
      </c>
      <c r="J331">
        <v>6800</v>
      </c>
      <c r="K331">
        <v>11333</v>
      </c>
      <c r="L331">
        <v>59625</v>
      </c>
      <c r="M331">
        <v>35775</v>
      </c>
      <c r="N331">
        <v>45</v>
      </c>
      <c r="O331">
        <v>120575</v>
      </c>
      <c r="P331">
        <v>72345</v>
      </c>
      <c r="Q331">
        <v>91</v>
      </c>
      <c r="R331">
        <v>40.545000000000002</v>
      </c>
      <c r="S331">
        <v>40.5438075</v>
      </c>
      <c r="T331">
        <v>0.90100000000000002</v>
      </c>
      <c r="U331">
        <v>81.991</v>
      </c>
      <c r="V331">
        <v>4</v>
      </c>
      <c r="W331" t="s">
        <v>77</v>
      </c>
      <c r="X331">
        <v>2276</v>
      </c>
      <c r="Y331" t="s">
        <v>78</v>
      </c>
      <c r="Z331">
        <v>18</v>
      </c>
      <c r="AA331">
        <v>16.218</v>
      </c>
      <c r="AB331">
        <v>23850</v>
      </c>
      <c r="AC331">
        <f>MONTH(Table1[[#This Row],[Qtr-Year]])</f>
        <v>12</v>
      </c>
      <c r="AD331">
        <f>Table1[[#This Row],[Month Num]]/3</f>
        <v>4</v>
      </c>
      <c r="AE331">
        <f>YEAR(Table1[[#This Row],[Qtr-Year]])</f>
        <v>2023</v>
      </c>
      <c r="AF331" t="str">
        <f>Table1[[#This Row],[Year]]&amp;" - Q"&amp;Table1[[#This Row],[Qtr]]</f>
        <v>2023 - Q4</v>
      </c>
      <c r="AG331" s="21">
        <f>Table1[[#This Row],[Qtr-Year]]</f>
        <v>45261</v>
      </c>
      <c r="AH331" t="str">
        <f t="shared" si="5"/>
        <v>2BHK</v>
      </c>
    </row>
    <row r="332" spans="1:34" x14ac:dyDescent="0.3">
      <c r="A332" s="1">
        <v>45627</v>
      </c>
      <c r="B332">
        <v>251845</v>
      </c>
      <c r="C332" t="s">
        <v>80</v>
      </c>
      <c r="D332">
        <v>4</v>
      </c>
      <c r="E332" t="s">
        <v>46</v>
      </c>
      <c r="F332">
        <v>316</v>
      </c>
      <c r="G332" t="s">
        <v>76</v>
      </c>
      <c r="H332">
        <v>795</v>
      </c>
      <c r="I332">
        <v>1325</v>
      </c>
      <c r="J332">
        <v>7300</v>
      </c>
      <c r="K332">
        <v>12167</v>
      </c>
      <c r="L332">
        <v>23850</v>
      </c>
      <c r="M332">
        <v>14310</v>
      </c>
      <c r="N332">
        <v>18</v>
      </c>
      <c r="O332">
        <v>120575</v>
      </c>
      <c r="P332">
        <v>72345</v>
      </c>
      <c r="Q332">
        <v>91</v>
      </c>
      <c r="R332">
        <v>17.410499999999999</v>
      </c>
      <c r="S332">
        <v>17.410976999999999</v>
      </c>
      <c r="T332">
        <v>0.96725000000000005</v>
      </c>
      <c r="U332">
        <v>88.019750000000002</v>
      </c>
      <c r="V332">
        <v>4</v>
      </c>
      <c r="W332" t="s">
        <v>77</v>
      </c>
      <c r="X332">
        <v>2276</v>
      </c>
      <c r="Y332" t="s">
        <v>78</v>
      </c>
      <c r="Z332">
        <v>7</v>
      </c>
      <c r="AA332">
        <v>6.7707499999999996</v>
      </c>
      <c r="AB332">
        <v>9275</v>
      </c>
      <c r="AC332">
        <f>MONTH(Table1[[#This Row],[Qtr-Year]])</f>
        <v>12</v>
      </c>
      <c r="AD332">
        <f>Table1[[#This Row],[Month Num]]/3</f>
        <v>4</v>
      </c>
      <c r="AE332">
        <f>YEAR(Table1[[#This Row],[Qtr-Year]])</f>
        <v>2024</v>
      </c>
      <c r="AF332" t="str">
        <f>Table1[[#This Row],[Year]]&amp;" - Q"&amp;Table1[[#This Row],[Qtr]]</f>
        <v>2024 - Q4</v>
      </c>
      <c r="AG332" s="21">
        <f>Table1[[#This Row],[Qtr-Year]]</f>
        <v>45627</v>
      </c>
      <c r="AH332" t="str">
        <f t="shared" si="5"/>
        <v>2BHK</v>
      </c>
    </row>
    <row r="333" spans="1:34" x14ac:dyDescent="0.3">
      <c r="A333" s="1">
        <v>45627</v>
      </c>
      <c r="B333">
        <v>251845</v>
      </c>
      <c r="C333" t="s">
        <v>80</v>
      </c>
      <c r="D333">
        <v>5</v>
      </c>
      <c r="E333" t="s">
        <v>52</v>
      </c>
      <c r="F333">
        <v>316</v>
      </c>
      <c r="G333" t="s">
        <v>76</v>
      </c>
      <c r="H333">
        <v>1282</v>
      </c>
      <c r="I333">
        <v>2137</v>
      </c>
      <c r="J333">
        <v>7300</v>
      </c>
      <c r="K333">
        <v>12167</v>
      </c>
      <c r="L333">
        <v>100439</v>
      </c>
      <c r="M333">
        <v>60254</v>
      </c>
      <c r="N333">
        <v>47</v>
      </c>
      <c r="O333">
        <v>401756</v>
      </c>
      <c r="P333">
        <v>241016</v>
      </c>
      <c r="Q333">
        <v>188</v>
      </c>
      <c r="R333">
        <v>73.32047</v>
      </c>
      <c r="S333">
        <v>73.311041799999998</v>
      </c>
      <c r="T333">
        <v>1.5600099999999999</v>
      </c>
      <c r="U333">
        <v>293.28188</v>
      </c>
      <c r="V333">
        <v>4</v>
      </c>
      <c r="W333" t="s">
        <v>77</v>
      </c>
      <c r="X333">
        <v>2276</v>
      </c>
      <c r="Y333" t="s">
        <v>78</v>
      </c>
      <c r="Z333">
        <v>12</v>
      </c>
      <c r="AA333">
        <v>18.720120000000001</v>
      </c>
      <c r="AB333">
        <v>25644</v>
      </c>
      <c r="AC333">
        <f>MONTH(Table1[[#This Row],[Qtr-Year]])</f>
        <v>12</v>
      </c>
      <c r="AD333">
        <f>Table1[[#This Row],[Month Num]]/3</f>
        <v>4</v>
      </c>
      <c r="AE333">
        <f>YEAR(Table1[[#This Row],[Qtr-Year]])</f>
        <v>2024</v>
      </c>
      <c r="AF333" t="str">
        <f>Table1[[#This Row],[Year]]&amp;" - Q"&amp;Table1[[#This Row],[Qtr]]</f>
        <v>2024 - Q4</v>
      </c>
      <c r="AG333" s="21">
        <f>Table1[[#This Row],[Qtr-Year]]</f>
        <v>45627</v>
      </c>
      <c r="AH333" t="str">
        <f t="shared" si="5"/>
        <v>3BHK</v>
      </c>
    </row>
    <row r="334" spans="1:34" x14ac:dyDescent="0.3">
      <c r="A334" s="1">
        <v>45627</v>
      </c>
      <c r="B334">
        <v>251845</v>
      </c>
      <c r="C334" t="s">
        <v>80</v>
      </c>
      <c r="D334">
        <v>13</v>
      </c>
      <c r="E334" t="s">
        <v>63</v>
      </c>
      <c r="F334">
        <v>316</v>
      </c>
      <c r="G334" t="s">
        <v>76</v>
      </c>
      <c r="H334">
        <v>993</v>
      </c>
      <c r="I334">
        <v>1655</v>
      </c>
      <c r="J334">
        <v>7300</v>
      </c>
      <c r="K334">
        <v>12167</v>
      </c>
      <c r="L334">
        <v>86060</v>
      </c>
      <c r="M334">
        <v>51636</v>
      </c>
      <c r="N334">
        <v>52</v>
      </c>
      <c r="O334">
        <v>307830</v>
      </c>
      <c r="P334">
        <v>184698</v>
      </c>
      <c r="Q334">
        <v>186</v>
      </c>
      <c r="R334">
        <v>62.823799999999999</v>
      </c>
      <c r="S334">
        <v>62.825521199999997</v>
      </c>
      <c r="T334">
        <v>1.2081500000000001</v>
      </c>
      <c r="U334">
        <v>224.7159</v>
      </c>
      <c r="V334">
        <v>4</v>
      </c>
      <c r="W334" t="s">
        <v>77</v>
      </c>
      <c r="X334">
        <v>2276</v>
      </c>
      <c r="Y334" t="s">
        <v>78</v>
      </c>
      <c r="Z334">
        <v>0</v>
      </c>
      <c r="AA334">
        <v>0</v>
      </c>
      <c r="AB334">
        <v>0</v>
      </c>
      <c r="AC334">
        <f>MONTH(Table1[[#This Row],[Qtr-Year]])</f>
        <v>12</v>
      </c>
      <c r="AD334">
        <f>Table1[[#This Row],[Month Num]]/3</f>
        <v>4</v>
      </c>
      <c r="AE334">
        <f>YEAR(Table1[[#This Row],[Qtr-Year]])</f>
        <v>2024</v>
      </c>
      <c r="AF334" t="str">
        <f>Table1[[#This Row],[Year]]&amp;" - Q"&amp;Table1[[#This Row],[Qtr]]</f>
        <v>2024 - Q4</v>
      </c>
      <c r="AG334" s="21">
        <f>Table1[[#This Row],[Qtr-Year]]</f>
        <v>45627</v>
      </c>
      <c r="AH334" t="str">
        <f t="shared" si="5"/>
        <v>2BHK</v>
      </c>
    </row>
    <row r="335" spans="1:34" x14ac:dyDescent="0.3">
      <c r="A335" s="1">
        <v>45170</v>
      </c>
      <c r="B335">
        <v>251846</v>
      </c>
      <c r="C335" t="s">
        <v>81</v>
      </c>
      <c r="D335">
        <v>4</v>
      </c>
      <c r="E335" t="s">
        <v>46</v>
      </c>
      <c r="F335">
        <v>316</v>
      </c>
      <c r="G335" t="s">
        <v>76</v>
      </c>
      <c r="H335">
        <v>795</v>
      </c>
      <c r="I335">
        <v>1325</v>
      </c>
      <c r="J335">
        <v>6600</v>
      </c>
      <c r="K335">
        <v>11000</v>
      </c>
      <c r="L335">
        <v>74200</v>
      </c>
      <c r="M335">
        <v>44520</v>
      </c>
      <c r="N335">
        <v>56</v>
      </c>
      <c r="O335">
        <v>120575</v>
      </c>
      <c r="P335">
        <v>72345</v>
      </c>
      <c r="Q335">
        <v>91</v>
      </c>
      <c r="R335">
        <v>48.972000000000001</v>
      </c>
      <c r="S335">
        <v>48.972000000000001</v>
      </c>
      <c r="T335">
        <v>0.87450000000000006</v>
      </c>
      <c r="U335">
        <v>79.579499999999996</v>
      </c>
      <c r="V335">
        <v>4</v>
      </c>
      <c r="W335" t="s">
        <v>77</v>
      </c>
      <c r="X335">
        <v>2276</v>
      </c>
      <c r="Y335" t="s">
        <v>78</v>
      </c>
      <c r="Z335">
        <v>22</v>
      </c>
      <c r="AA335">
        <v>19.239000000000001</v>
      </c>
      <c r="AB335">
        <v>29150</v>
      </c>
      <c r="AC335">
        <f>MONTH(Table1[[#This Row],[Qtr-Year]])</f>
        <v>9</v>
      </c>
      <c r="AD335">
        <f>Table1[[#This Row],[Month Num]]/3</f>
        <v>3</v>
      </c>
      <c r="AE335">
        <f>YEAR(Table1[[#This Row],[Qtr-Year]])</f>
        <v>2023</v>
      </c>
      <c r="AF335" t="str">
        <f>Table1[[#This Row],[Year]]&amp;" - Q"&amp;Table1[[#This Row],[Qtr]]</f>
        <v>2023 - Q3</v>
      </c>
      <c r="AG335" s="21">
        <f>Table1[[#This Row],[Qtr-Year]]</f>
        <v>45170</v>
      </c>
      <c r="AH335" t="str">
        <f t="shared" si="5"/>
        <v>2BHK</v>
      </c>
    </row>
    <row r="336" spans="1:34" x14ac:dyDescent="0.3">
      <c r="A336" s="1">
        <v>45170</v>
      </c>
      <c r="B336">
        <v>251846</v>
      </c>
      <c r="C336" t="s">
        <v>81</v>
      </c>
      <c r="D336">
        <v>5</v>
      </c>
      <c r="E336" t="s">
        <v>52</v>
      </c>
      <c r="F336">
        <v>316</v>
      </c>
      <c r="G336" t="s">
        <v>76</v>
      </c>
      <c r="H336">
        <v>1283</v>
      </c>
      <c r="I336">
        <v>2138</v>
      </c>
      <c r="J336">
        <v>6600</v>
      </c>
      <c r="K336">
        <v>11000</v>
      </c>
      <c r="L336">
        <v>337804</v>
      </c>
      <c r="M336">
        <v>202714</v>
      </c>
      <c r="N336">
        <v>158</v>
      </c>
      <c r="O336">
        <v>401944</v>
      </c>
      <c r="P336">
        <v>241204</v>
      </c>
      <c r="Q336">
        <v>188</v>
      </c>
      <c r="R336">
        <v>222.95063999999999</v>
      </c>
      <c r="S336">
        <v>222.9854</v>
      </c>
      <c r="T336">
        <v>1.4110799999999999</v>
      </c>
      <c r="U336">
        <v>265.28304000000003</v>
      </c>
      <c r="V336">
        <v>4</v>
      </c>
      <c r="W336" t="s">
        <v>77</v>
      </c>
      <c r="X336">
        <v>2276</v>
      </c>
      <c r="Y336" t="s">
        <v>78</v>
      </c>
      <c r="Z336">
        <v>13</v>
      </c>
      <c r="AA336">
        <v>18.34404</v>
      </c>
      <c r="AB336">
        <v>27794</v>
      </c>
      <c r="AC336">
        <f>MONTH(Table1[[#This Row],[Qtr-Year]])</f>
        <v>9</v>
      </c>
      <c r="AD336">
        <f>Table1[[#This Row],[Month Num]]/3</f>
        <v>3</v>
      </c>
      <c r="AE336">
        <f>YEAR(Table1[[#This Row],[Qtr-Year]])</f>
        <v>2023</v>
      </c>
      <c r="AF336" t="str">
        <f>Table1[[#This Row],[Year]]&amp;" - Q"&amp;Table1[[#This Row],[Qtr]]</f>
        <v>2023 - Q3</v>
      </c>
      <c r="AG336" s="21">
        <f>Table1[[#This Row],[Qtr-Year]]</f>
        <v>45170</v>
      </c>
      <c r="AH336" t="str">
        <f t="shared" si="5"/>
        <v>3BHK</v>
      </c>
    </row>
    <row r="337" spans="1:34" x14ac:dyDescent="0.3">
      <c r="A337" s="1">
        <v>45170</v>
      </c>
      <c r="B337">
        <v>251846</v>
      </c>
      <c r="C337" t="s">
        <v>81</v>
      </c>
      <c r="D337">
        <v>13</v>
      </c>
      <c r="E337" t="s">
        <v>63</v>
      </c>
      <c r="F337">
        <v>316</v>
      </c>
      <c r="G337" t="s">
        <v>76</v>
      </c>
      <c r="H337">
        <v>993</v>
      </c>
      <c r="I337">
        <v>1655</v>
      </c>
      <c r="J337">
        <v>6600</v>
      </c>
      <c r="K337">
        <v>11000</v>
      </c>
      <c r="L337">
        <v>256525</v>
      </c>
      <c r="M337">
        <v>153915</v>
      </c>
      <c r="N337">
        <v>155</v>
      </c>
      <c r="O337">
        <v>307830</v>
      </c>
      <c r="P337">
        <v>184698</v>
      </c>
      <c r="Q337">
        <v>186</v>
      </c>
      <c r="R337">
        <v>169.3065</v>
      </c>
      <c r="S337">
        <v>169.3065</v>
      </c>
      <c r="T337">
        <v>1.0923</v>
      </c>
      <c r="U337">
        <v>203.1678</v>
      </c>
      <c r="V337">
        <v>4</v>
      </c>
      <c r="W337" t="s">
        <v>77</v>
      </c>
      <c r="X337">
        <v>2276</v>
      </c>
      <c r="Y337" t="s">
        <v>78</v>
      </c>
      <c r="Z337">
        <v>10</v>
      </c>
      <c r="AA337">
        <v>10.923</v>
      </c>
      <c r="AB337">
        <v>16550</v>
      </c>
      <c r="AC337">
        <f>MONTH(Table1[[#This Row],[Qtr-Year]])</f>
        <v>9</v>
      </c>
      <c r="AD337">
        <f>Table1[[#This Row],[Month Num]]/3</f>
        <v>3</v>
      </c>
      <c r="AE337">
        <f>YEAR(Table1[[#This Row],[Qtr-Year]])</f>
        <v>2023</v>
      </c>
      <c r="AF337" t="str">
        <f>Table1[[#This Row],[Year]]&amp;" - Q"&amp;Table1[[#This Row],[Qtr]]</f>
        <v>2023 - Q3</v>
      </c>
      <c r="AG337" s="21">
        <f>Table1[[#This Row],[Qtr-Year]]</f>
        <v>45170</v>
      </c>
      <c r="AH337" t="str">
        <f t="shared" si="5"/>
        <v>2BHK</v>
      </c>
    </row>
    <row r="338" spans="1:34" x14ac:dyDescent="0.3">
      <c r="A338" s="1">
        <v>45261</v>
      </c>
      <c r="B338">
        <v>251846</v>
      </c>
      <c r="C338" t="s">
        <v>81</v>
      </c>
      <c r="D338">
        <v>13</v>
      </c>
      <c r="E338" t="s">
        <v>63</v>
      </c>
      <c r="F338">
        <v>316</v>
      </c>
      <c r="G338" t="s">
        <v>76</v>
      </c>
      <c r="H338">
        <v>993</v>
      </c>
      <c r="I338">
        <v>1655</v>
      </c>
      <c r="J338">
        <v>6800</v>
      </c>
      <c r="K338">
        <v>11333</v>
      </c>
      <c r="L338">
        <v>91025</v>
      </c>
      <c r="M338">
        <v>54615</v>
      </c>
      <c r="N338">
        <v>55</v>
      </c>
      <c r="O338">
        <v>307830</v>
      </c>
      <c r="P338">
        <v>184698</v>
      </c>
      <c r="Q338">
        <v>186</v>
      </c>
      <c r="R338">
        <v>61.896999999999998</v>
      </c>
      <c r="S338">
        <v>61.895179499999998</v>
      </c>
      <c r="T338">
        <v>1.1254</v>
      </c>
      <c r="U338">
        <v>209.3244</v>
      </c>
      <c r="V338">
        <v>4</v>
      </c>
      <c r="W338" t="s">
        <v>77</v>
      </c>
      <c r="X338">
        <v>2276</v>
      </c>
      <c r="Y338" t="s">
        <v>78</v>
      </c>
      <c r="Z338">
        <v>45</v>
      </c>
      <c r="AA338">
        <v>50.643000000000001</v>
      </c>
      <c r="AB338">
        <v>74475</v>
      </c>
      <c r="AC338">
        <f>MONTH(Table1[[#This Row],[Qtr-Year]])</f>
        <v>12</v>
      </c>
      <c r="AD338">
        <f>Table1[[#This Row],[Month Num]]/3</f>
        <v>4</v>
      </c>
      <c r="AE338">
        <f>YEAR(Table1[[#This Row],[Qtr-Year]])</f>
        <v>2023</v>
      </c>
      <c r="AF338" t="str">
        <f>Table1[[#This Row],[Year]]&amp;" - Q"&amp;Table1[[#This Row],[Qtr]]</f>
        <v>2023 - Q4</v>
      </c>
      <c r="AG338" s="21">
        <f>Table1[[#This Row],[Qtr-Year]]</f>
        <v>45261</v>
      </c>
      <c r="AH338" t="str">
        <f t="shared" si="5"/>
        <v>2BHK</v>
      </c>
    </row>
    <row r="339" spans="1:34" x14ac:dyDescent="0.3">
      <c r="A339" s="1">
        <v>45717</v>
      </c>
      <c r="B339">
        <v>251846</v>
      </c>
      <c r="C339" t="s">
        <v>81</v>
      </c>
      <c r="D339">
        <v>4</v>
      </c>
      <c r="E339" t="s">
        <v>46</v>
      </c>
      <c r="F339">
        <v>316</v>
      </c>
      <c r="G339" t="s">
        <v>76</v>
      </c>
      <c r="H339">
        <v>795</v>
      </c>
      <c r="I339">
        <v>1325</v>
      </c>
      <c r="J339">
        <v>7400</v>
      </c>
      <c r="K339">
        <v>12333</v>
      </c>
      <c r="L339">
        <v>7950</v>
      </c>
      <c r="M339">
        <v>4770</v>
      </c>
      <c r="N339">
        <v>6</v>
      </c>
      <c r="O339">
        <v>120575</v>
      </c>
      <c r="P339">
        <v>72345</v>
      </c>
      <c r="Q339">
        <v>91</v>
      </c>
      <c r="R339">
        <v>5.883</v>
      </c>
      <c r="S339">
        <v>5.882841</v>
      </c>
      <c r="T339">
        <v>0.98050000000000004</v>
      </c>
      <c r="U339">
        <v>89.225499999999997</v>
      </c>
      <c r="V339">
        <v>4</v>
      </c>
      <c r="W339" t="s">
        <v>77</v>
      </c>
      <c r="X339">
        <v>2276</v>
      </c>
      <c r="Y339" t="s">
        <v>78</v>
      </c>
      <c r="Z339">
        <v>2</v>
      </c>
      <c r="AA339">
        <v>1.9610000000000001</v>
      </c>
      <c r="AB339">
        <v>2650</v>
      </c>
      <c r="AC339">
        <f>MONTH(Table1[[#This Row],[Qtr-Year]])</f>
        <v>3</v>
      </c>
      <c r="AD339">
        <f>Table1[[#This Row],[Month Num]]/3</f>
        <v>1</v>
      </c>
      <c r="AE339">
        <f>YEAR(Table1[[#This Row],[Qtr-Year]])</f>
        <v>2025</v>
      </c>
      <c r="AF339" t="str">
        <f>Table1[[#This Row],[Year]]&amp;" - Q"&amp;Table1[[#This Row],[Qtr]]</f>
        <v>2025 - Q1</v>
      </c>
      <c r="AG339" s="21">
        <f>Table1[[#This Row],[Qtr-Year]]</f>
        <v>45717</v>
      </c>
      <c r="AH339" t="str">
        <f t="shared" si="5"/>
        <v>2BHK</v>
      </c>
    </row>
    <row r="340" spans="1:34" x14ac:dyDescent="0.3">
      <c r="A340" s="1">
        <v>45717</v>
      </c>
      <c r="B340">
        <v>251846</v>
      </c>
      <c r="C340" t="s">
        <v>81</v>
      </c>
      <c r="D340">
        <v>5</v>
      </c>
      <c r="E340" t="s">
        <v>52</v>
      </c>
      <c r="F340">
        <v>316</v>
      </c>
      <c r="G340" t="s">
        <v>76</v>
      </c>
      <c r="H340">
        <v>1282</v>
      </c>
      <c r="I340">
        <v>2137</v>
      </c>
      <c r="J340">
        <v>7400</v>
      </c>
      <c r="K340">
        <v>12333</v>
      </c>
      <c r="L340">
        <v>6411</v>
      </c>
      <c r="M340">
        <v>3846</v>
      </c>
      <c r="N340">
        <v>3</v>
      </c>
      <c r="O340">
        <v>401756</v>
      </c>
      <c r="P340">
        <v>241016</v>
      </c>
      <c r="Q340">
        <v>188</v>
      </c>
      <c r="R340">
        <v>4.7441399999999998</v>
      </c>
      <c r="S340">
        <v>4.7432717999999996</v>
      </c>
      <c r="T340">
        <v>1.58138</v>
      </c>
      <c r="U340">
        <v>297.29944</v>
      </c>
      <c r="V340">
        <v>4</v>
      </c>
      <c r="W340" t="s">
        <v>77</v>
      </c>
      <c r="X340">
        <v>2276</v>
      </c>
      <c r="Y340" t="s">
        <v>78</v>
      </c>
      <c r="Z340">
        <v>15</v>
      </c>
      <c r="AA340">
        <v>23.720700000000001</v>
      </c>
      <c r="AB340">
        <v>32055</v>
      </c>
      <c r="AC340">
        <f>MONTH(Table1[[#This Row],[Qtr-Year]])</f>
        <v>3</v>
      </c>
      <c r="AD340">
        <f>Table1[[#This Row],[Month Num]]/3</f>
        <v>1</v>
      </c>
      <c r="AE340">
        <f>YEAR(Table1[[#This Row],[Qtr-Year]])</f>
        <v>2025</v>
      </c>
      <c r="AF340" t="str">
        <f>Table1[[#This Row],[Year]]&amp;" - Q"&amp;Table1[[#This Row],[Qtr]]</f>
        <v>2025 - Q1</v>
      </c>
      <c r="AG340" s="21">
        <f>Table1[[#This Row],[Qtr-Year]]</f>
        <v>45717</v>
      </c>
      <c r="AH340" t="str">
        <f t="shared" si="5"/>
        <v>3BHK</v>
      </c>
    </row>
    <row r="341" spans="1:34" x14ac:dyDescent="0.3">
      <c r="A341" s="1">
        <v>45717</v>
      </c>
      <c r="B341">
        <v>251846</v>
      </c>
      <c r="C341" t="s">
        <v>81</v>
      </c>
      <c r="D341">
        <v>13</v>
      </c>
      <c r="E341" t="s">
        <v>63</v>
      </c>
      <c r="F341">
        <v>316</v>
      </c>
      <c r="G341" t="s">
        <v>76</v>
      </c>
      <c r="H341">
        <v>993</v>
      </c>
      <c r="I341">
        <v>1655</v>
      </c>
      <c r="J341">
        <v>7400</v>
      </c>
      <c r="K341">
        <v>12333</v>
      </c>
      <c r="L341">
        <v>8275</v>
      </c>
      <c r="M341">
        <v>4965</v>
      </c>
      <c r="N341">
        <v>5</v>
      </c>
      <c r="O341">
        <v>307830</v>
      </c>
      <c r="P341">
        <v>184698</v>
      </c>
      <c r="Q341">
        <v>186</v>
      </c>
      <c r="R341">
        <v>6.1234999999999999</v>
      </c>
      <c r="S341">
        <v>6.1233345000000003</v>
      </c>
      <c r="T341">
        <v>1.2246999999999999</v>
      </c>
      <c r="U341">
        <v>227.79419999999999</v>
      </c>
      <c r="V341">
        <v>4</v>
      </c>
      <c r="W341" t="s">
        <v>77</v>
      </c>
      <c r="X341">
        <v>2276</v>
      </c>
      <c r="Y341" t="s">
        <v>78</v>
      </c>
      <c r="Z341">
        <v>30</v>
      </c>
      <c r="AA341">
        <v>36.741</v>
      </c>
      <c r="AB341">
        <v>49650</v>
      </c>
      <c r="AC341">
        <f>MONTH(Table1[[#This Row],[Qtr-Year]])</f>
        <v>3</v>
      </c>
      <c r="AD341">
        <f>Table1[[#This Row],[Month Num]]/3</f>
        <v>1</v>
      </c>
      <c r="AE341">
        <f>YEAR(Table1[[#This Row],[Qtr-Year]])</f>
        <v>2025</v>
      </c>
      <c r="AF341" t="str">
        <f>Table1[[#This Row],[Year]]&amp;" - Q"&amp;Table1[[#This Row],[Qtr]]</f>
        <v>2025 - Q1</v>
      </c>
      <c r="AG341" s="21">
        <f>Table1[[#This Row],[Qtr-Year]]</f>
        <v>45717</v>
      </c>
      <c r="AH341" t="str">
        <f t="shared" si="5"/>
        <v>2BHK</v>
      </c>
    </row>
    <row r="342" spans="1:34" x14ac:dyDescent="0.3">
      <c r="A342" s="1">
        <v>45536</v>
      </c>
      <c r="B342">
        <v>251846</v>
      </c>
      <c r="C342" t="s">
        <v>81</v>
      </c>
      <c r="D342">
        <v>13</v>
      </c>
      <c r="E342" t="s">
        <v>63</v>
      </c>
      <c r="F342">
        <v>316</v>
      </c>
      <c r="G342" t="s">
        <v>76</v>
      </c>
      <c r="H342">
        <v>993</v>
      </c>
      <c r="I342">
        <v>1655</v>
      </c>
      <c r="J342">
        <v>7300</v>
      </c>
      <c r="K342">
        <v>12167</v>
      </c>
      <c r="L342">
        <v>57925</v>
      </c>
      <c r="M342">
        <v>34755</v>
      </c>
      <c r="N342">
        <v>35</v>
      </c>
      <c r="O342">
        <v>307830</v>
      </c>
      <c r="P342">
        <v>184698</v>
      </c>
      <c r="Q342">
        <v>186</v>
      </c>
      <c r="R342">
        <v>42.285249999999998</v>
      </c>
      <c r="S342">
        <v>42.2864085</v>
      </c>
      <c r="T342">
        <v>1.2081500000000001</v>
      </c>
      <c r="U342">
        <v>224.7159</v>
      </c>
      <c r="V342">
        <v>4</v>
      </c>
      <c r="W342" t="s">
        <v>77</v>
      </c>
      <c r="X342">
        <v>2276</v>
      </c>
      <c r="Y342" t="s">
        <v>78</v>
      </c>
      <c r="Z342">
        <v>25</v>
      </c>
      <c r="AA342">
        <v>30.203749999999999</v>
      </c>
      <c r="AB342">
        <v>41375</v>
      </c>
      <c r="AC342">
        <f>MONTH(Table1[[#This Row],[Qtr-Year]])</f>
        <v>9</v>
      </c>
      <c r="AD342">
        <f>Table1[[#This Row],[Month Num]]/3</f>
        <v>3</v>
      </c>
      <c r="AE342">
        <f>YEAR(Table1[[#This Row],[Qtr-Year]])</f>
        <v>2024</v>
      </c>
      <c r="AF342" t="str">
        <f>Table1[[#This Row],[Year]]&amp;" - Q"&amp;Table1[[#This Row],[Qtr]]</f>
        <v>2024 - Q3</v>
      </c>
      <c r="AG342" s="21">
        <f>Table1[[#This Row],[Qtr-Year]]</f>
        <v>45536</v>
      </c>
      <c r="AH342" t="str">
        <f t="shared" si="5"/>
        <v>2BHK</v>
      </c>
    </row>
    <row r="343" spans="1:34" x14ac:dyDescent="0.3">
      <c r="A343" s="1">
        <v>45536</v>
      </c>
      <c r="B343">
        <v>251846</v>
      </c>
      <c r="C343" t="s">
        <v>81</v>
      </c>
      <c r="D343">
        <v>5</v>
      </c>
      <c r="E343" t="s">
        <v>52</v>
      </c>
      <c r="F343">
        <v>316</v>
      </c>
      <c r="G343" t="s">
        <v>76</v>
      </c>
      <c r="H343">
        <v>1282</v>
      </c>
      <c r="I343">
        <v>2137</v>
      </c>
      <c r="J343">
        <v>7300</v>
      </c>
      <c r="K343">
        <v>12167</v>
      </c>
      <c r="L343">
        <v>83343</v>
      </c>
      <c r="M343">
        <v>49998</v>
      </c>
      <c r="N343">
        <v>39</v>
      </c>
      <c r="O343">
        <v>401756</v>
      </c>
      <c r="P343">
        <v>241016</v>
      </c>
      <c r="Q343">
        <v>188</v>
      </c>
      <c r="R343">
        <v>60.840389999999999</v>
      </c>
      <c r="S343">
        <v>60.8325666</v>
      </c>
      <c r="T343">
        <v>1.5600099999999999</v>
      </c>
      <c r="U343">
        <v>293.28188</v>
      </c>
      <c r="V343">
        <v>4</v>
      </c>
      <c r="W343" t="s">
        <v>77</v>
      </c>
      <c r="X343">
        <v>2276</v>
      </c>
      <c r="Y343" t="s">
        <v>78</v>
      </c>
      <c r="Z343">
        <v>26</v>
      </c>
      <c r="AA343">
        <v>40.56026</v>
      </c>
      <c r="AB343">
        <v>55562</v>
      </c>
      <c r="AC343">
        <f>MONTH(Table1[[#This Row],[Qtr-Year]])</f>
        <v>9</v>
      </c>
      <c r="AD343">
        <f>Table1[[#This Row],[Month Num]]/3</f>
        <v>3</v>
      </c>
      <c r="AE343">
        <f>YEAR(Table1[[#This Row],[Qtr-Year]])</f>
        <v>2024</v>
      </c>
      <c r="AF343" t="str">
        <f>Table1[[#This Row],[Year]]&amp;" - Q"&amp;Table1[[#This Row],[Qtr]]</f>
        <v>2024 - Q3</v>
      </c>
      <c r="AG343" s="21">
        <f>Table1[[#This Row],[Qtr-Year]]</f>
        <v>45536</v>
      </c>
      <c r="AH343" t="str">
        <f t="shared" si="5"/>
        <v>3BHK</v>
      </c>
    </row>
    <row r="344" spans="1:34" x14ac:dyDescent="0.3">
      <c r="A344" s="1">
        <v>45078</v>
      </c>
      <c r="B344">
        <v>251846</v>
      </c>
      <c r="C344" t="s">
        <v>81</v>
      </c>
      <c r="D344">
        <v>13</v>
      </c>
      <c r="E344" t="s">
        <v>63</v>
      </c>
      <c r="F344">
        <v>316</v>
      </c>
      <c r="G344" t="s">
        <v>76</v>
      </c>
      <c r="H344">
        <v>993</v>
      </c>
      <c r="I344">
        <v>1655</v>
      </c>
      <c r="J344">
        <v>6600</v>
      </c>
      <c r="K344">
        <v>11000</v>
      </c>
      <c r="L344">
        <v>273075</v>
      </c>
      <c r="M344">
        <v>163845</v>
      </c>
      <c r="N344">
        <v>165</v>
      </c>
      <c r="O344">
        <v>307830</v>
      </c>
      <c r="P344">
        <v>184698</v>
      </c>
      <c r="Q344">
        <v>186</v>
      </c>
      <c r="R344">
        <v>180.2295</v>
      </c>
      <c r="S344">
        <v>180.2295</v>
      </c>
      <c r="T344">
        <v>1.0923</v>
      </c>
      <c r="U344">
        <v>203.1678</v>
      </c>
      <c r="V344">
        <v>4</v>
      </c>
      <c r="W344" t="s">
        <v>77</v>
      </c>
      <c r="X344">
        <v>2276</v>
      </c>
      <c r="Y344" t="s">
        <v>78</v>
      </c>
      <c r="Z344">
        <v>21</v>
      </c>
      <c r="AA344">
        <v>22.938300000000002</v>
      </c>
      <c r="AB344">
        <v>34755</v>
      </c>
      <c r="AC344">
        <f>MONTH(Table1[[#This Row],[Qtr-Year]])</f>
        <v>6</v>
      </c>
      <c r="AD344">
        <f>Table1[[#This Row],[Month Num]]/3</f>
        <v>2</v>
      </c>
      <c r="AE344">
        <f>YEAR(Table1[[#This Row],[Qtr-Year]])</f>
        <v>2023</v>
      </c>
      <c r="AF344" t="str">
        <f>Table1[[#This Row],[Year]]&amp;" - Q"&amp;Table1[[#This Row],[Qtr]]</f>
        <v>2023 - Q2</v>
      </c>
      <c r="AG344" s="21">
        <f>Table1[[#This Row],[Qtr-Year]]</f>
        <v>45078</v>
      </c>
      <c r="AH344" t="str">
        <f t="shared" si="5"/>
        <v>2BHK</v>
      </c>
    </row>
    <row r="345" spans="1:34" x14ac:dyDescent="0.3">
      <c r="A345" s="1">
        <v>45078</v>
      </c>
      <c r="B345">
        <v>251846</v>
      </c>
      <c r="C345" t="s">
        <v>81</v>
      </c>
      <c r="D345">
        <v>5</v>
      </c>
      <c r="E345" t="s">
        <v>52</v>
      </c>
      <c r="F345">
        <v>316</v>
      </c>
      <c r="G345" t="s">
        <v>76</v>
      </c>
      <c r="H345">
        <v>1282</v>
      </c>
      <c r="I345">
        <v>2138</v>
      </c>
      <c r="J345">
        <v>6600</v>
      </c>
      <c r="K345">
        <v>11000</v>
      </c>
      <c r="L345">
        <v>365598</v>
      </c>
      <c r="M345">
        <v>219222</v>
      </c>
      <c r="N345">
        <v>171</v>
      </c>
      <c r="O345">
        <v>401944</v>
      </c>
      <c r="P345">
        <v>241016</v>
      </c>
      <c r="Q345">
        <v>188</v>
      </c>
      <c r="R345">
        <v>241.29468</v>
      </c>
      <c r="S345">
        <v>241.14420000000001</v>
      </c>
      <c r="T345">
        <v>1.4110799999999999</v>
      </c>
      <c r="U345">
        <v>265.28304000000003</v>
      </c>
      <c r="V345">
        <v>4</v>
      </c>
      <c r="W345" t="s">
        <v>77</v>
      </c>
      <c r="X345">
        <v>2276</v>
      </c>
      <c r="Y345" t="s">
        <v>78</v>
      </c>
      <c r="Z345">
        <v>17</v>
      </c>
      <c r="AA345">
        <v>23.98836</v>
      </c>
      <c r="AB345">
        <v>36346</v>
      </c>
      <c r="AC345">
        <f>MONTH(Table1[[#This Row],[Qtr-Year]])</f>
        <v>6</v>
      </c>
      <c r="AD345">
        <f>Table1[[#This Row],[Month Num]]/3</f>
        <v>2</v>
      </c>
      <c r="AE345">
        <f>YEAR(Table1[[#This Row],[Qtr-Year]])</f>
        <v>2023</v>
      </c>
      <c r="AF345" t="str">
        <f>Table1[[#This Row],[Year]]&amp;" - Q"&amp;Table1[[#This Row],[Qtr]]</f>
        <v>2023 - Q2</v>
      </c>
      <c r="AG345" s="21">
        <f>Table1[[#This Row],[Qtr-Year]]</f>
        <v>45078</v>
      </c>
      <c r="AH345" t="str">
        <f t="shared" si="5"/>
        <v>3BHK</v>
      </c>
    </row>
    <row r="346" spans="1:34" x14ac:dyDescent="0.3">
      <c r="A346" s="1">
        <v>45078</v>
      </c>
      <c r="B346">
        <v>251846</v>
      </c>
      <c r="C346" t="s">
        <v>81</v>
      </c>
      <c r="D346">
        <v>4</v>
      </c>
      <c r="E346" t="s">
        <v>46</v>
      </c>
      <c r="F346">
        <v>316</v>
      </c>
      <c r="G346" t="s">
        <v>76</v>
      </c>
      <c r="H346">
        <v>795</v>
      </c>
      <c r="I346">
        <v>1325</v>
      </c>
      <c r="J346">
        <v>6600</v>
      </c>
      <c r="K346">
        <v>11000</v>
      </c>
      <c r="L346">
        <v>103350</v>
      </c>
      <c r="M346">
        <v>62010</v>
      </c>
      <c r="N346">
        <v>78</v>
      </c>
      <c r="O346">
        <v>120575</v>
      </c>
      <c r="P346">
        <v>72345</v>
      </c>
      <c r="Q346">
        <v>91</v>
      </c>
      <c r="R346">
        <v>68.210999999999999</v>
      </c>
      <c r="S346">
        <v>68.210999999999999</v>
      </c>
      <c r="T346">
        <v>0.87450000000000006</v>
      </c>
      <c r="U346">
        <v>79.579499999999996</v>
      </c>
      <c r="V346">
        <v>4</v>
      </c>
      <c r="W346" t="s">
        <v>77</v>
      </c>
      <c r="X346">
        <v>2276</v>
      </c>
      <c r="Y346" t="s">
        <v>78</v>
      </c>
      <c r="Z346">
        <v>13</v>
      </c>
      <c r="AA346">
        <v>11.368499999999999</v>
      </c>
      <c r="AB346">
        <v>17225</v>
      </c>
      <c r="AC346">
        <f>MONTH(Table1[[#This Row],[Qtr-Year]])</f>
        <v>6</v>
      </c>
      <c r="AD346">
        <f>Table1[[#This Row],[Month Num]]/3</f>
        <v>2</v>
      </c>
      <c r="AE346">
        <f>YEAR(Table1[[#This Row],[Qtr-Year]])</f>
        <v>2023</v>
      </c>
      <c r="AF346" t="str">
        <f>Table1[[#This Row],[Year]]&amp;" - Q"&amp;Table1[[#This Row],[Qtr]]</f>
        <v>2023 - Q2</v>
      </c>
      <c r="AG346" s="21">
        <f>Table1[[#This Row],[Qtr-Year]]</f>
        <v>45078</v>
      </c>
      <c r="AH346" t="str">
        <f t="shared" si="5"/>
        <v>2BHK</v>
      </c>
    </row>
    <row r="347" spans="1:34" x14ac:dyDescent="0.3">
      <c r="A347" s="1">
        <v>45352</v>
      </c>
      <c r="B347">
        <v>251846</v>
      </c>
      <c r="C347" t="s">
        <v>81</v>
      </c>
      <c r="D347">
        <v>5</v>
      </c>
      <c r="E347" t="s">
        <v>52</v>
      </c>
      <c r="F347">
        <v>316</v>
      </c>
      <c r="G347" t="s">
        <v>76</v>
      </c>
      <c r="H347">
        <v>1283</v>
      </c>
      <c r="I347">
        <v>2138</v>
      </c>
      <c r="J347">
        <v>6900</v>
      </c>
      <c r="K347">
        <v>11500</v>
      </c>
      <c r="L347">
        <v>160350</v>
      </c>
      <c r="M347">
        <v>96225</v>
      </c>
      <c r="N347">
        <v>75</v>
      </c>
      <c r="O347">
        <v>401944</v>
      </c>
      <c r="P347">
        <v>241204</v>
      </c>
      <c r="Q347">
        <v>188</v>
      </c>
      <c r="R347">
        <v>110.64149999999999</v>
      </c>
      <c r="S347">
        <v>110.65875</v>
      </c>
      <c r="T347">
        <v>1.47522</v>
      </c>
      <c r="U347">
        <v>277.34136000000001</v>
      </c>
      <c r="V347">
        <v>4</v>
      </c>
      <c r="W347" t="s">
        <v>77</v>
      </c>
      <c r="X347">
        <v>2276</v>
      </c>
      <c r="Y347" t="s">
        <v>78</v>
      </c>
      <c r="Z347">
        <v>62</v>
      </c>
      <c r="AA347">
        <v>91.463639999999998</v>
      </c>
      <c r="AB347">
        <v>132556</v>
      </c>
      <c r="AC347">
        <f>MONTH(Table1[[#This Row],[Qtr-Year]])</f>
        <v>3</v>
      </c>
      <c r="AD347">
        <f>Table1[[#This Row],[Month Num]]/3</f>
        <v>1</v>
      </c>
      <c r="AE347">
        <f>YEAR(Table1[[#This Row],[Qtr-Year]])</f>
        <v>2024</v>
      </c>
      <c r="AF347" t="str">
        <f>Table1[[#This Row],[Year]]&amp;" - Q"&amp;Table1[[#This Row],[Qtr]]</f>
        <v>2024 - Q1</v>
      </c>
      <c r="AG347" s="21">
        <f>Table1[[#This Row],[Qtr-Year]]</f>
        <v>45352</v>
      </c>
      <c r="AH347" t="str">
        <f t="shared" si="5"/>
        <v>3BHK</v>
      </c>
    </row>
    <row r="348" spans="1:34" x14ac:dyDescent="0.3">
      <c r="A348" s="1">
        <v>45352</v>
      </c>
      <c r="B348">
        <v>251846</v>
      </c>
      <c r="C348" t="s">
        <v>81</v>
      </c>
      <c r="D348">
        <v>4</v>
      </c>
      <c r="E348" t="s">
        <v>46</v>
      </c>
      <c r="F348">
        <v>316</v>
      </c>
      <c r="G348" t="s">
        <v>76</v>
      </c>
      <c r="H348">
        <v>795</v>
      </c>
      <c r="I348">
        <v>1325</v>
      </c>
      <c r="J348">
        <v>6900</v>
      </c>
      <c r="K348">
        <v>11500</v>
      </c>
      <c r="L348">
        <v>27825</v>
      </c>
      <c r="M348">
        <v>16695</v>
      </c>
      <c r="N348">
        <v>21</v>
      </c>
      <c r="O348">
        <v>120575</v>
      </c>
      <c r="P348">
        <v>72345</v>
      </c>
      <c r="Q348">
        <v>91</v>
      </c>
      <c r="R348">
        <v>19.199249999999999</v>
      </c>
      <c r="S348">
        <v>19.199249999999999</v>
      </c>
      <c r="T348">
        <v>0.91425000000000001</v>
      </c>
      <c r="U348">
        <v>83.196749999999994</v>
      </c>
      <c r="V348">
        <v>4</v>
      </c>
      <c r="W348" t="s">
        <v>77</v>
      </c>
      <c r="X348">
        <v>2276</v>
      </c>
      <c r="Y348" t="s">
        <v>78</v>
      </c>
      <c r="Z348">
        <v>0</v>
      </c>
      <c r="AA348">
        <v>0</v>
      </c>
      <c r="AB348">
        <v>0</v>
      </c>
      <c r="AC348">
        <f>MONTH(Table1[[#This Row],[Qtr-Year]])</f>
        <v>3</v>
      </c>
      <c r="AD348">
        <f>Table1[[#This Row],[Month Num]]/3</f>
        <v>1</v>
      </c>
      <c r="AE348">
        <f>YEAR(Table1[[#This Row],[Qtr-Year]])</f>
        <v>2024</v>
      </c>
      <c r="AF348" t="str">
        <f>Table1[[#This Row],[Year]]&amp;" - Q"&amp;Table1[[#This Row],[Qtr]]</f>
        <v>2024 - Q1</v>
      </c>
      <c r="AG348" s="21">
        <f>Table1[[#This Row],[Qtr-Year]]</f>
        <v>45352</v>
      </c>
      <c r="AH348" t="str">
        <f t="shared" si="5"/>
        <v>2BHK</v>
      </c>
    </row>
    <row r="349" spans="1:34" x14ac:dyDescent="0.3">
      <c r="A349" s="1">
        <v>45536</v>
      </c>
      <c r="B349">
        <v>251846</v>
      </c>
      <c r="C349" t="s">
        <v>81</v>
      </c>
      <c r="D349">
        <v>4</v>
      </c>
      <c r="E349" t="s">
        <v>46</v>
      </c>
      <c r="F349">
        <v>316</v>
      </c>
      <c r="G349" t="s">
        <v>76</v>
      </c>
      <c r="H349">
        <v>795</v>
      </c>
      <c r="I349">
        <v>1325</v>
      </c>
      <c r="J349">
        <v>7300</v>
      </c>
      <c r="K349">
        <v>12167</v>
      </c>
      <c r="L349">
        <v>22525</v>
      </c>
      <c r="M349">
        <v>13515</v>
      </c>
      <c r="N349">
        <v>17</v>
      </c>
      <c r="O349">
        <v>120575</v>
      </c>
      <c r="P349">
        <v>72345</v>
      </c>
      <c r="Q349">
        <v>91</v>
      </c>
      <c r="R349">
        <v>16.443249999999999</v>
      </c>
      <c r="S349">
        <v>16.443700499999998</v>
      </c>
      <c r="T349">
        <v>0.96725000000000005</v>
      </c>
      <c r="U349">
        <v>88.019750000000002</v>
      </c>
      <c r="V349">
        <v>4</v>
      </c>
      <c r="W349" t="s">
        <v>77</v>
      </c>
      <c r="X349">
        <v>2276</v>
      </c>
      <c r="Y349" t="s">
        <v>78</v>
      </c>
      <c r="Z349">
        <v>4</v>
      </c>
      <c r="AA349">
        <v>3.8690000000000002</v>
      </c>
      <c r="AB349">
        <v>5300</v>
      </c>
      <c r="AC349">
        <f>MONTH(Table1[[#This Row],[Qtr-Year]])</f>
        <v>9</v>
      </c>
      <c r="AD349">
        <f>Table1[[#This Row],[Month Num]]/3</f>
        <v>3</v>
      </c>
      <c r="AE349">
        <f>YEAR(Table1[[#This Row],[Qtr-Year]])</f>
        <v>2024</v>
      </c>
      <c r="AF349" t="str">
        <f>Table1[[#This Row],[Year]]&amp;" - Q"&amp;Table1[[#This Row],[Qtr]]</f>
        <v>2024 - Q3</v>
      </c>
      <c r="AG349" s="21">
        <f>Table1[[#This Row],[Qtr-Year]]</f>
        <v>45536</v>
      </c>
      <c r="AH349" t="str">
        <f t="shared" si="5"/>
        <v>2BHK</v>
      </c>
    </row>
    <row r="350" spans="1:34" x14ac:dyDescent="0.3">
      <c r="A350" s="1">
        <v>45352</v>
      </c>
      <c r="B350">
        <v>251846</v>
      </c>
      <c r="C350" t="s">
        <v>81</v>
      </c>
      <c r="D350">
        <v>13</v>
      </c>
      <c r="E350" t="s">
        <v>63</v>
      </c>
      <c r="F350">
        <v>316</v>
      </c>
      <c r="G350" t="s">
        <v>76</v>
      </c>
      <c r="H350">
        <v>993</v>
      </c>
      <c r="I350">
        <v>1655</v>
      </c>
      <c r="J350">
        <v>6900</v>
      </c>
      <c r="K350">
        <v>11500</v>
      </c>
      <c r="L350">
        <v>62890</v>
      </c>
      <c r="M350">
        <v>37734</v>
      </c>
      <c r="N350">
        <v>38</v>
      </c>
      <c r="O350">
        <v>307830</v>
      </c>
      <c r="P350">
        <v>184698</v>
      </c>
      <c r="Q350">
        <v>186</v>
      </c>
      <c r="R350">
        <v>43.394100000000002</v>
      </c>
      <c r="S350">
        <v>43.394100000000002</v>
      </c>
      <c r="T350">
        <v>1.14195</v>
      </c>
      <c r="U350">
        <v>212.40270000000001</v>
      </c>
      <c r="V350">
        <v>4</v>
      </c>
      <c r="W350" t="s">
        <v>77</v>
      </c>
      <c r="X350">
        <v>2276</v>
      </c>
      <c r="Y350" t="s">
        <v>78</v>
      </c>
      <c r="Z350">
        <v>25</v>
      </c>
      <c r="AA350">
        <v>28.548749999999998</v>
      </c>
      <c r="AB350">
        <v>41375</v>
      </c>
      <c r="AC350">
        <f>MONTH(Table1[[#This Row],[Qtr-Year]])</f>
        <v>3</v>
      </c>
      <c r="AD350">
        <f>Table1[[#This Row],[Month Num]]/3</f>
        <v>1</v>
      </c>
      <c r="AE350">
        <f>YEAR(Table1[[#This Row],[Qtr-Year]])</f>
        <v>2024</v>
      </c>
      <c r="AF350" t="str">
        <f>Table1[[#This Row],[Year]]&amp;" - Q"&amp;Table1[[#This Row],[Qtr]]</f>
        <v>2024 - Q1</v>
      </c>
      <c r="AG350" s="21">
        <f>Table1[[#This Row],[Qtr-Year]]</f>
        <v>45352</v>
      </c>
      <c r="AH350" t="str">
        <f t="shared" si="5"/>
        <v>2BHK</v>
      </c>
    </row>
    <row r="351" spans="1:34" x14ac:dyDescent="0.3">
      <c r="A351" s="1">
        <v>45809</v>
      </c>
      <c r="B351">
        <v>251846</v>
      </c>
      <c r="C351" t="s">
        <v>81</v>
      </c>
      <c r="D351">
        <v>4</v>
      </c>
      <c r="E351" t="s">
        <v>46</v>
      </c>
      <c r="F351">
        <v>316</v>
      </c>
      <c r="G351" t="s">
        <v>76</v>
      </c>
      <c r="H351">
        <v>795</v>
      </c>
      <c r="I351">
        <v>1325</v>
      </c>
      <c r="J351">
        <v>7500</v>
      </c>
      <c r="K351">
        <v>12500</v>
      </c>
      <c r="L351">
        <v>7950</v>
      </c>
      <c r="M351">
        <v>4770</v>
      </c>
      <c r="N351">
        <v>6</v>
      </c>
      <c r="O351">
        <v>120575</v>
      </c>
      <c r="P351">
        <v>72345</v>
      </c>
      <c r="Q351">
        <v>91</v>
      </c>
      <c r="R351">
        <v>5.9625000000000004</v>
      </c>
      <c r="S351">
        <v>5.9625000000000004</v>
      </c>
      <c r="T351">
        <v>0.99375000000000002</v>
      </c>
      <c r="U351">
        <v>90.431250000000006</v>
      </c>
      <c r="V351">
        <v>4</v>
      </c>
      <c r="W351" t="s">
        <v>77</v>
      </c>
      <c r="X351">
        <v>2276</v>
      </c>
      <c r="Y351" t="s">
        <v>78</v>
      </c>
      <c r="Z351">
        <v>0</v>
      </c>
      <c r="AA351">
        <v>0</v>
      </c>
      <c r="AB351">
        <v>0</v>
      </c>
      <c r="AC351">
        <f>MONTH(Table1[[#This Row],[Qtr-Year]])</f>
        <v>6</v>
      </c>
      <c r="AD351">
        <f>Table1[[#This Row],[Month Num]]/3</f>
        <v>2</v>
      </c>
      <c r="AE351">
        <f>YEAR(Table1[[#This Row],[Qtr-Year]])</f>
        <v>2025</v>
      </c>
      <c r="AF351" t="str">
        <f>Table1[[#This Row],[Year]]&amp;" - Q"&amp;Table1[[#This Row],[Qtr]]</f>
        <v>2025 - Q2</v>
      </c>
      <c r="AG351" s="21">
        <f>Table1[[#This Row],[Qtr-Year]]</f>
        <v>45809</v>
      </c>
      <c r="AH351" t="str">
        <f t="shared" si="5"/>
        <v>2BHK</v>
      </c>
    </row>
    <row r="352" spans="1:34" x14ac:dyDescent="0.3">
      <c r="A352" s="1">
        <v>45809</v>
      </c>
      <c r="B352">
        <v>251846</v>
      </c>
      <c r="C352" t="s">
        <v>81</v>
      </c>
      <c r="D352">
        <v>5</v>
      </c>
      <c r="E352" t="s">
        <v>52</v>
      </c>
      <c r="F352">
        <v>316</v>
      </c>
      <c r="G352" t="s">
        <v>76</v>
      </c>
      <c r="H352">
        <v>1282</v>
      </c>
      <c r="I352">
        <v>2137</v>
      </c>
      <c r="J352">
        <v>7500</v>
      </c>
      <c r="K352">
        <v>12500</v>
      </c>
      <c r="L352">
        <v>6411</v>
      </c>
      <c r="M352">
        <v>3846</v>
      </c>
      <c r="N352">
        <v>3</v>
      </c>
      <c r="O352">
        <v>401756</v>
      </c>
      <c r="P352">
        <v>241016</v>
      </c>
      <c r="Q352">
        <v>188</v>
      </c>
      <c r="R352">
        <v>4.8082500000000001</v>
      </c>
      <c r="S352">
        <v>4.8075000000000001</v>
      </c>
      <c r="T352">
        <v>1.6027499999999999</v>
      </c>
      <c r="U352">
        <v>301.31700000000001</v>
      </c>
      <c r="V352">
        <v>4</v>
      </c>
      <c r="W352" t="s">
        <v>77</v>
      </c>
      <c r="X352">
        <v>2276</v>
      </c>
      <c r="Y352" t="s">
        <v>78</v>
      </c>
      <c r="Z352">
        <v>21</v>
      </c>
      <c r="AA352">
        <v>33.65775</v>
      </c>
      <c r="AB352">
        <v>44877</v>
      </c>
      <c r="AC352">
        <f>MONTH(Table1[[#This Row],[Qtr-Year]])</f>
        <v>6</v>
      </c>
      <c r="AD352">
        <f>Table1[[#This Row],[Month Num]]/3</f>
        <v>2</v>
      </c>
      <c r="AE352">
        <f>YEAR(Table1[[#This Row],[Qtr-Year]])</f>
        <v>2025</v>
      </c>
      <c r="AF352" t="str">
        <f>Table1[[#This Row],[Year]]&amp;" - Q"&amp;Table1[[#This Row],[Qtr]]</f>
        <v>2025 - Q2</v>
      </c>
      <c r="AG352" s="21">
        <f>Table1[[#This Row],[Qtr-Year]]</f>
        <v>45809</v>
      </c>
      <c r="AH352" t="str">
        <f t="shared" si="5"/>
        <v>3BHK</v>
      </c>
    </row>
    <row r="353" spans="1:34" x14ac:dyDescent="0.3">
      <c r="A353" s="1">
        <v>45809</v>
      </c>
      <c r="B353">
        <v>251846</v>
      </c>
      <c r="C353" t="s">
        <v>81</v>
      </c>
      <c r="D353">
        <v>13</v>
      </c>
      <c r="E353" t="s">
        <v>63</v>
      </c>
      <c r="F353">
        <v>316</v>
      </c>
      <c r="G353" t="s">
        <v>76</v>
      </c>
      <c r="H353">
        <v>993</v>
      </c>
      <c r="I353">
        <v>1655</v>
      </c>
      <c r="J353">
        <v>7500</v>
      </c>
      <c r="K353">
        <v>12500</v>
      </c>
      <c r="L353">
        <v>4965</v>
      </c>
      <c r="M353">
        <v>2979</v>
      </c>
      <c r="N353">
        <v>3</v>
      </c>
      <c r="O353">
        <v>307830</v>
      </c>
      <c r="P353">
        <v>184698</v>
      </c>
      <c r="Q353">
        <v>186</v>
      </c>
      <c r="R353">
        <v>3.7237499999999999</v>
      </c>
      <c r="S353">
        <v>3.7237499999999999</v>
      </c>
      <c r="T353">
        <v>1.24125</v>
      </c>
      <c r="U353">
        <v>230.8725</v>
      </c>
      <c r="V353">
        <v>4</v>
      </c>
      <c r="W353" t="s">
        <v>77</v>
      </c>
      <c r="X353">
        <v>2276</v>
      </c>
      <c r="Y353" t="s">
        <v>78</v>
      </c>
      <c r="Z353">
        <v>2</v>
      </c>
      <c r="AA353">
        <v>2.4824999999999999</v>
      </c>
      <c r="AB353">
        <v>3310</v>
      </c>
      <c r="AC353">
        <f>MONTH(Table1[[#This Row],[Qtr-Year]])</f>
        <v>6</v>
      </c>
      <c r="AD353">
        <f>Table1[[#This Row],[Month Num]]/3</f>
        <v>2</v>
      </c>
      <c r="AE353">
        <f>YEAR(Table1[[#This Row],[Qtr-Year]])</f>
        <v>2025</v>
      </c>
      <c r="AF353" t="str">
        <f>Table1[[#This Row],[Year]]&amp;" - Q"&amp;Table1[[#This Row],[Qtr]]</f>
        <v>2025 - Q2</v>
      </c>
      <c r="AG353" s="21">
        <f>Table1[[#This Row],[Qtr-Year]]</f>
        <v>45809</v>
      </c>
      <c r="AH353" t="str">
        <f t="shared" si="5"/>
        <v>2BHK</v>
      </c>
    </row>
    <row r="354" spans="1:34" x14ac:dyDescent="0.3">
      <c r="A354" s="1">
        <v>45444</v>
      </c>
      <c r="B354">
        <v>251846</v>
      </c>
      <c r="C354" t="s">
        <v>81</v>
      </c>
      <c r="D354">
        <v>4</v>
      </c>
      <c r="E354" t="s">
        <v>46</v>
      </c>
      <c r="F354">
        <v>316</v>
      </c>
      <c r="G354" t="s">
        <v>76</v>
      </c>
      <c r="H354">
        <v>795</v>
      </c>
      <c r="I354">
        <v>1325</v>
      </c>
      <c r="J354">
        <v>6900</v>
      </c>
      <c r="K354">
        <v>11500</v>
      </c>
      <c r="L354">
        <v>27825</v>
      </c>
      <c r="M354">
        <v>16695</v>
      </c>
      <c r="N354">
        <v>21</v>
      </c>
      <c r="O354">
        <v>120575</v>
      </c>
      <c r="P354">
        <v>72345</v>
      </c>
      <c r="Q354">
        <v>91</v>
      </c>
      <c r="R354">
        <v>19.199249999999999</v>
      </c>
      <c r="S354">
        <v>19.199249999999999</v>
      </c>
      <c r="T354">
        <v>0.91425000000000001</v>
      </c>
      <c r="U354">
        <v>83.196749999999994</v>
      </c>
      <c r="V354">
        <v>4</v>
      </c>
      <c r="W354" t="s">
        <v>77</v>
      </c>
      <c r="X354">
        <v>2276</v>
      </c>
      <c r="Y354" t="s">
        <v>78</v>
      </c>
      <c r="Z354">
        <v>14</v>
      </c>
      <c r="AA354">
        <v>12.7995</v>
      </c>
      <c r="AB354">
        <v>18550</v>
      </c>
      <c r="AC354">
        <f>MONTH(Table1[[#This Row],[Qtr-Year]])</f>
        <v>6</v>
      </c>
      <c r="AD354">
        <f>Table1[[#This Row],[Month Num]]/3</f>
        <v>2</v>
      </c>
      <c r="AE354">
        <f>YEAR(Table1[[#This Row],[Qtr-Year]])</f>
        <v>2024</v>
      </c>
      <c r="AF354" t="str">
        <f>Table1[[#This Row],[Year]]&amp;" - Q"&amp;Table1[[#This Row],[Qtr]]</f>
        <v>2024 - Q2</v>
      </c>
      <c r="AG354" s="21">
        <f>Table1[[#This Row],[Qtr-Year]]</f>
        <v>45444</v>
      </c>
      <c r="AH354" t="str">
        <f t="shared" si="5"/>
        <v>2BHK</v>
      </c>
    </row>
    <row r="355" spans="1:34" x14ac:dyDescent="0.3">
      <c r="A355" s="1">
        <v>45444</v>
      </c>
      <c r="B355">
        <v>251846</v>
      </c>
      <c r="C355" t="s">
        <v>81</v>
      </c>
      <c r="D355">
        <v>5</v>
      </c>
      <c r="E355" t="s">
        <v>52</v>
      </c>
      <c r="F355">
        <v>316</v>
      </c>
      <c r="G355" t="s">
        <v>76</v>
      </c>
      <c r="H355">
        <v>1283</v>
      </c>
      <c r="I355">
        <v>2138</v>
      </c>
      <c r="J355">
        <v>6900</v>
      </c>
      <c r="K355">
        <v>11500</v>
      </c>
      <c r="L355">
        <v>138970</v>
      </c>
      <c r="M355">
        <v>83395</v>
      </c>
      <c r="N355">
        <v>65</v>
      </c>
      <c r="O355">
        <v>401944</v>
      </c>
      <c r="P355">
        <v>241204</v>
      </c>
      <c r="Q355">
        <v>188</v>
      </c>
      <c r="R355">
        <v>95.889300000000006</v>
      </c>
      <c r="S355">
        <v>95.904250000000005</v>
      </c>
      <c r="T355">
        <v>1.47522</v>
      </c>
      <c r="U355">
        <v>277.34136000000001</v>
      </c>
      <c r="V355">
        <v>4</v>
      </c>
      <c r="W355" t="s">
        <v>77</v>
      </c>
      <c r="X355">
        <v>2276</v>
      </c>
      <c r="Y355" t="s">
        <v>78</v>
      </c>
      <c r="Z355">
        <v>10</v>
      </c>
      <c r="AA355">
        <v>14.7522</v>
      </c>
      <c r="AB355">
        <v>21380</v>
      </c>
      <c r="AC355">
        <f>MONTH(Table1[[#This Row],[Qtr-Year]])</f>
        <v>6</v>
      </c>
      <c r="AD355">
        <f>Table1[[#This Row],[Month Num]]/3</f>
        <v>2</v>
      </c>
      <c r="AE355">
        <f>YEAR(Table1[[#This Row],[Qtr-Year]])</f>
        <v>2024</v>
      </c>
      <c r="AF355" t="str">
        <f>Table1[[#This Row],[Year]]&amp;" - Q"&amp;Table1[[#This Row],[Qtr]]</f>
        <v>2024 - Q2</v>
      </c>
      <c r="AG355" s="21">
        <f>Table1[[#This Row],[Qtr-Year]]</f>
        <v>45444</v>
      </c>
      <c r="AH355" t="str">
        <f t="shared" si="5"/>
        <v>3BHK</v>
      </c>
    </row>
    <row r="356" spans="1:34" x14ac:dyDescent="0.3">
      <c r="A356" s="1">
        <v>45444</v>
      </c>
      <c r="B356">
        <v>251846</v>
      </c>
      <c r="C356" t="s">
        <v>81</v>
      </c>
      <c r="D356">
        <v>13</v>
      </c>
      <c r="E356" t="s">
        <v>63</v>
      </c>
      <c r="F356">
        <v>316</v>
      </c>
      <c r="G356" t="s">
        <v>76</v>
      </c>
      <c r="H356">
        <v>993</v>
      </c>
      <c r="I356">
        <v>1655</v>
      </c>
      <c r="J356">
        <v>6900</v>
      </c>
      <c r="K356">
        <v>11500</v>
      </c>
      <c r="L356">
        <v>46340</v>
      </c>
      <c r="M356">
        <v>27804</v>
      </c>
      <c r="N356">
        <v>28</v>
      </c>
      <c r="O356">
        <v>307830</v>
      </c>
      <c r="P356">
        <v>184698</v>
      </c>
      <c r="Q356">
        <v>186</v>
      </c>
      <c r="R356">
        <v>31.974599999999999</v>
      </c>
      <c r="S356">
        <v>31.974599999999999</v>
      </c>
      <c r="T356">
        <v>1.14195</v>
      </c>
      <c r="U356">
        <v>212.40270000000001</v>
      </c>
      <c r="V356">
        <v>4</v>
      </c>
      <c r="W356" t="s">
        <v>77</v>
      </c>
      <c r="X356">
        <v>2276</v>
      </c>
      <c r="Y356" t="s">
        <v>78</v>
      </c>
      <c r="Z356">
        <v>25</v>
      </c>
      <c r="AA356">
        <v>28.548749999999998</v>
      </c>
      <c r="AB356">
        <v>41375</v>
      </c>
      <c r="AC356">
        <f>MONTH(Table1[[#This Row],[Qtr-Year]])</f>
        <v>6</v>
      </c>
      <c r="AD356">
        <f>Table1[[#This Row],[Month Num]]/3</f>
        <v>2</v>
      </c>
      <c r="AE356">
        <f>YEAR(Table1[[#This Row],[Qtr-Year]])</f>
        <v>2024</v>
      </c>
      <c r="AF356" t="str">
        <f>Table1[[#This Row],[Year]]&amp;" - Q"&amp;Table1[[#This Row],[Qtr]]</f>
        <v>2024 - Q2</v>
      </c>
      <c r="AG356" s="21">
        <f>Table1[[#This Row],[Qtr-Year]]</f>
        <v>45444</v>
      </c>
      <c r="AH356" t="str">
        <f t="shared" si="5"/>
        <v>2BHK</v>
      </c>
    </row>
    <row r="357" spans="1:34" x14ac:dyDescent="0.3">
      <c r="A357" s="1">
        <v>45261</v>
      </c>
      <c r="B357">
        <v>251846</v>
      </c>
      <c r="C357" t="s">
        <v>81</v>
      </c>
      <c r="D357">
        <v>5</v>
      </c>
      <c r="E357" t="s">
        <v>52</v>
      </c>
      <c r="F357">
        <v>316</v>
      </c>
      <c r="G357" t="s">
        <v>76</v>
      </c>
      <c r="H357">
        <v>1283</v>
      </c>
      <c r="I357">
        <v>2138</v>
      </c>
      <c r="J357">
        <v>6800</v>
      </c>
      <c r="K357">
        <v>11333</v>
      </c>
      <c r="L357">
        <v>292906</v>
      </c>
      <c r="M357">
        <v>175771</v>
      </c>
      <c r="N357">
        <v>137</v>
      </c>
      <c r="O357">
        <v>401944</v>
      </c>
      <c r="P357">
        <v>241204</v>
      </c>
      <c r="Q357">
        <v>188</v>
      </c>
      <c r="R357">
        <v>199.17608000000001</v>
      </c>
      <c r="S357">
        <v>199.20127429999999</v>
      </c>
      <c r="T357">
        <v>1.45384</v>
      </c>
      <c r="U357">
        <v>273.32191999999998</v>
      </c>
      <c r="V357">
        <v>4</v>
      </c>
      <c r="W357" t="s">
        <v>77</v>
      </c>
      <c r="X357">
        <v>2276</v>
      </c>
      <c r="Y357" t="s">
        <v>78</v>
      </c>
      <c r="Z357">
        <v>21</v>
      </c>
      <c r="AA357">
        <v>30.530639999999998</v>
      </c>
      <c r="AB357">
        <v>44898</v>
      </c>
      <c r="AC357">
        <f>MONTH(Table1[[#This Row],[Qtr-Year]])</f>
        <v>12</v>
      </c>
      <c r="AD357">
        <f>Table1[[#This Row],[Month Num]]/3</f>
        <v>4</v>
      </c>
      <c r="AE357">
        <f>YEAR(Table1[[#This Row],[Qtr-Year]])</f>
        <v>2023</v>
      </c>
      <c r="AF357" t="str">
        <f>Table1[[#This Row],[Year]]&amp;" - Q"&amp;Table1[[#This Row],[Qtr]]</f>
        <v>2023 - Q4</v>
      </c>
      <c r="AG357" s="21">
        <f>Table1[[#This Row],[Qtr-Year]]</f>
        <v>45261</v>
      </c>
      <c r="AH357" t="str">
        <f t="shared" si="5"/>
        <v>3BHK</v>
      </c>
    </row>
    <row r="358" spans="1:34" x14ac:dyDescent="0.3">
      <c r="A358" s="1">
        <v>45261</v>
      </c>
      <c r="B358">
        <v>251846</v>
      </c>
      <c r="C358" t="s">
        <v>81</v>
      </c>
      <c r="D358">
        <v>4</v>
      </c>
      <c r="E358" t="s">
        <v>46</v>
      </c>
      <c r="F358">
        <v>316</v>
      </c>
      <c r="G358" t="s">
        <v>76</v>
      </c>
      <c r="H358">
        <v>795</v>
      </c>
      <c r="I358">
        <v>1325</v>
      </c>
      <c r="J358">
        <v>6800</v>
      </c>
      <c r="K358">
        <v>11333</v>
      </c>
      <c r="L358">
        <v>46375</v>
      </c>
      <c r="M358">
        <v>27825</v>
      </c>
      <c r="N358">
        <v>35</v>
      </c>
      <c r="O358">
        <v>120575</v>
      </c>
      <c r="P358">
        <v>72345</v>
      </c>
      <c r="Q358">
        <v>91</v>
      </c>
      <c r="R358">
        <v>31.535</v>
      </c>
      <c r="S358">
        <v>31.534072500000001</v>
      </c>
      <c r="T358">
        <v>0.90100000000000002</v>
      </c>
      <c r="U358">
        <v>81.991</v>
      </c>
      <c r="V358">
        <v>4</v>
      </c>
      <c r="W358" t="s">
        <v>77</v>
      </c>
      <c r="X358">
        <v>2276</v>
      </c>
      <c r="Y358" t="s">
        <v>78</v>
      </c>
      <c r="Z358">
        <v>21</v>
      </c>
      <c r="AA358">
        <v>18.920999999999999</v>
      </c>
      <c r="AB358">
        <v>27825</v>
      </c>
      <c r="AC358">
        <f>MONTH(Table1[[#This Row],[Qtr-Year]])</f>
        <v>12</v>
      </c>
      <c r="AD358">
        <f>Table1[[#This Row],[Month Num]]/3</f>
        <v>4</v>
      </c>
      <c r="AE358">
        <f>YEAR(Table1[[#This Row],[Qtr-Year]])</f>
        <v>2023</v>
      </c>
      <c r="AF358" t="str">
        <f>Table1[[#This Row],[Year]]&amp;" - Q"&amp;Table1[[#This Row],[Qtr]]</f>
        <v>2023 - Q4</v>
      </c>
      <c r="AG358" s="21">
        <f>Table1[[#This Row],[Qtr-Year]]</f>
        <v>45261</v>
      </c>
      <c r="AH358" t="str">
        <f t="shared" si="5"/>
        <v>2BHK</v>
      </c>
    </row>
    <row r="359" spans="1:34" x14ac:dyDescent="0.3">
      <c r="A359" s="1">
        <v>45627</v>
      </c>
      <c r="B359">
        <v>251846</v>
      </c>
      <c r="C359" t="s">
        <v>81</v>
      </c>
      <c r="D359">
        <v>4</v>
      </c>
      <c r="E359" t="s">
        <v>46</v>
      </c>
      <c r="F359">
        <v>316</v>
      </c>
      <c r="G359" t="s">
        <v>76</v>
      </c>
      <c r="H359">
        <v>795</v>
      </c>
      <c r="I359">
        <v>1325</v>
      </c>
      <c r="J359">
        <v>7300</v>
      </c>
      <c r="K359">
        <v>12167</v>
      </c>
      <c r="L359">
        <v>10600</v>
      </c>
      <c r="M359">
        <v>6360</v>
      </c>
      <c r="N359">
        <v>8</v>
      </c>
      <c r="O359">
        <v>120575</v>
      </c>
      <c r="P359">
        <v>72345</v>
      </c>
      <c r="Q359">
        <v>91</v>
      </c>
      <c r="R359">
        <v>7.7380000000000004</v>
      </c>
      <c r="S359">
        <v>7.7382119999999999</v>
      </c>
      <c r="T359">
        <v>0.96725000000000005</v>
      </c>
      <c r="U359">
        <v>88.019750000000002</v>
      </c>
      <c r="V359">
        <v>4</v>
      </c>
      <c r="W359" t="s">
        <v>77</v>
      </c>
      <c r="X359">
        <v>2276</v>
      </c>
      <c r="Y359" t="s">
        <v>78</v>
      </c>
      <c r="Z359">
        <v>9</v>
      </c>
      <c r="AA359">
        <v>8.7052499999999995</v>
      </c>
      <c r="AB359">
        <v>11925</v>
      </c>
      <c r="AC359">
        <f>MONTH(Table1[[#This Row],[Qtr-Year]])</f>
        <v>12</v>
      </c>
      <c r="AD359">
        <f>Table1[[#This Row],[Month Num]]/3</f>
        <v>4</v>
      </c>
      <c r="AE359">
        <f>YEAR(Table1[[#This Row],[Qtr-Year]])</f>
        <v>2024</v>
      </c>
      <c r="AF359" t="str">
        <f>Table1[[#This Row],[Year]]&amp;" - Q"&amp;Table1[[#This Row],[Qtr]]</f>
        <v>2024 - Q4</v>
      </c>
      <c r="AG359" s="21">
        <f>Table1[[#This Row],[Qtr-Year]]</f>
        <v>45627</v>
      </c>
      <c r="AH359" t="str">
        <f t="shared" si="5"/>
        <v>2BHK</v>
      </c>
    </row>
    <row r="360" spans="1:34" x14ac:dyDescent="0.3">
      <c r="A360" s="1">
        <v>45627</v>
      </c>
      <c r="B360">
        <v>251846</v>
      </c>
      <c r="C360" t="s">
        <v>81</v>
      </c>
      <c r="D360">
        <v>5</v>
      </c>
      <c r="E360" t="s">
        <v>52</v>
      </c>
      <c r="F360">
        <v>316</v>
      </c>
      <c r="G360" t="s">
        <v>76</v>
      </c>
      <c r="H360">
        <v>1282</v>
      </c>
      <c r="I360">
        <v>2137</v>
      </c>
      <c r="J360">
        <v>7300</v>
      </c>
      <c r="K360">
        <v>12167</v>
      </c>
      <c r="L360">
        <v>83343</v>
      </c>
      <c r="M360">
        <v>49998</v>
      </c>
      <c r="N360">
        <v>39</v>
      </c>
      <c r="O360">
        <v>401756</v>
      </c>
      <c r="P360">
        <v>241016</v>
      </c>
      <c r="Q360">
        <v>188</v>
      </c>
      <c r="R360">
        <v>60.840389999999999</v>
      </c>
      <c r="S360">
        <v>60.8325666</v>
      </c>
      <c r="T360">
        <v>1.5600099999999999</v>
      </c>
      <c r="U360">
        <v>293.28188</v>
      </c>
      <c r="V360">
        <v>4</v>
      </c>
      <c r="W360" t="s">
        <v>77</v>
      </c>
      <c r="X360">
        <v>2276</v>
      </c>
      <c r="Y360" t="s">
        <v>78</v>
      </c>
      <c r="Z360">
        <v>0</v>
      </c>
      <c r="AA360">
        <v>0</v>
      </c>
      <c r="AB360">
        <v>0</v>
      </c>
      <c r="AC360">
        <f>MONTH(Table1[[#This Row],[Qtr-Year]])</f>
        <v>12</v>
      </c>
      <c r="AD360">
        <f>Table1[[#This Row],[Month Num]]/3</f>
        <v>4</v>
      </c>
      <c r="AE360">
        <f>YEAR(Table1[[#This Row],[Qtr-Year]])</f>
        <v>2024</v>
      </c>
      <c r="AF360" t="str">
        <f>Table1[[#This Row],[Year]]&amp;" - Q"&amp;Table1[[#This Row],[Qtr]]</f>
        <v>2024 - Q4</v>
      </c>
      <c r="AG360" s="21">
        <f>Table1[[#This Row],[Qtr-Year]]</f>
        <v>45627</v>
      </c>
      <c r="AH360" t="str">
        <f t="shared" si="5"/>
        <v>3BHK</v>
      </c>
    </row>
    <row r="361" spans="1:34" x14ac:dyDescent="0.3">
      <c r="A361" s="1">
        <v>45627</v>
      </c>
      <c r="B361">
        <v>251846</v>
      </c>
      <c r="C361" t="s">
        <v>81</v>
      </c>
      <c r="D361">
        <v>13</v>
      </c>
      <c r="E361" t="s">
        <v>63</v>
      </c>
      <c r="F361">
        <v>316</v>
      </c>
      <c r="G361" t="s">
        <v>76</v>
      </c>
      <c r="H361">
        <v>993</v>
      </c>
      <c r="I361">
        <v>1655</v>
      </c>
      <c r="J361">
        <v>7300</v>
      </c>
      <c r="K361">
        <v>12167</v>
      </c>
      <c r="L361">
        <v>57925</v>
      </c>
      <c r="M361">
        <v>34755</v>
      </c>
      <c r="N361">
        <v>35</v>
      </c>
      <c r="O361">
        <v>307830</v>
      </c>
      <c r="P361">
        <v>184698</v>
      </c>
      <c r="Q361">
        <v>186</v>
      </c>
      <c r="R361">
        <v>42.285249999999998</v>
      </c>
      <c r="S361">
        <v>42.2864085</v>
      </c>
      <c r="T361">
        <v>1.2081500000000001</v>
      </c>
      <c r="U361">
        <v>224.7159</v>
      </c>
      <c r="V361">
        <v>4</v>
      </c>
      <c r="W361" t="s">
        <v>77</v>
      </c>
      <c r="X361">
        <v>2276</v>
      </c>
      <c r="Y361" t="s">
        <v>78</v>
      </c>
      <c r="Z361">
        <v>0</v>
      </c>
      <c r="AA361">
        <v>0</v>
      </c>
      <c r="AB361">
        <v>0</v>
      </c>
      <c r="AC361">
        <f>MONTH(Table1[[#This Row],[Qtr-Year]])</f>
        <v>12</v>
      </c>
      <c r="AD361">
        <f>Table1[[#This Row],[Month Num]]/3</f>
        <v>4</v>
      </c>
      <c r="AE361">
        <f>YEAR(Table1[[#This Row],[Qtr-Year]])</f>
        <v>2024</v>
      </c>
      <c r="AF361" t="str">
        <f>Table1[[#This Row],[Year]]&amp;" - Q"&amp;Table1[[#This Row],[Qtr]]</f>
        <v>2024 - Q4</v>
      </c>
      <c r="AG361" s="21">
        <f>Table1[[#This Row],[Qtr-Year]]</f>
        <v>45627</v>
      </c>
      <c r="AH361" t="str">
        <f t="shared" si="5"/>
        <v>2BHK</v>
      </c>
    </row>
    <row r="362" spans="1:34" x14ac:dyDescent="0.3">
      <c r="A362" s="1">
        <v>45261</v>
      </c>
      <c r="B362">
        <v>252315</v>
      </c>
      <c r="C362" t="s">
        <v>82</v>
      </c>
      <c r="D362">
        <v>27</v>
      </c>
      <c r="E362" t="s">
        <v>33</v>
      </c>
      <c r="F362">
        <v>2020</v>
      </c>
      <c r="G362" t="s">
        <v>83</v>
      </c>
      <c r="H362">
        <v>488</v>
      </c>
      <c r="I362">
        <v>697</v>
      </c>
      <c r="J362">
        <v>8890</v>
      </c>
      <c r="K362">
        <v>12700</v>
      </c>
      <c r="L362">
        <v>41820</v>
      </c>
      <c r="M362">
        <v>29280</v>
      </c>
      <c r="N362">
        <v>60</v>
      </c>
      <c r="O362">
        <v>352682</v>
      </c>
      <c r="P362">
        <v>246928</v>
      </c>
      <c r="Q362">
        <v>506</v>
      </c>
      <c r="R362">
        <v>37.177979999999998</v>
      </c>
      <c r="S362">
        <v>37.185600000000001</v>
      </c>
      <c r="T362">
        <v>0.61963299999999999</v>
      </c>
      <c r="U362">
        <v>313.53429799999998</v>
      </c>
      <c r="V362">
        <v>5</v>
      </c>
      <c r="W362" t="s">
        <v>49</v>
      </c>
      <c r="X362">
        <v>2584</v>
      </c>
      <c r="Y362" t="s">
        <v>84</v>
      </c>
      <c r="Z362">
        <v>216</v>
      </c>
      <c r="AA362">
        <v>133.84072800000001</v>
      </c>
      <c r="AB362">
        <v>150552</v>
      </c>
      <c r="AC362">
        <f>MONTH(Table1[[#This Row],[Qtr-Year]])</f>
        <v>12</v>
      </c>
      <c r="AD362">
        <f>Table1[[#This Row],[Month Num]]/3</f>
        <v>4</v>
      </c>
      <c r="AE362">
        <f>YEAR(Table1[[#This Row],[Qtr-Year]])</f>
        <v>2023</v>
      </c>
      <c r="AF362" t="str">
        <f>Table1[[#This Row],[Year]]&amp;" - Q"&amp;Table1[[#This Row],[Qtr]]</f>
        <v>2023 - Q4</v>
      </c>
      <c r="AG362" s="21">
        <f>Table1[[#This Row],[Qtr-Year]]</f>
        <v>45261</v>
      </c>
      <c r="AH362" t="str">
        <f t="shared" si="5"/>
        <v>Studio</v>
      </c>
    </row>
    <row r="363" spans="1:34" x14ac:dyDescent="0.3">
      <c r="A363" s="1">
        <v>45078</v>
      </c>
      <c r="B363">
        <v>252315</v>
      </c>
      <c r="C363" t="s">
        <v>82</v>
      </c>
      <c r="D363">
        <v>27</v>
      </c>
      <c r="E363" t="s">
        <v>33</v>
      </c>
      <c r="F363">
        <v>2020</v>
      </c>
      <c r="G363" t="s">
        <v>83</v>
      </c>
      <c r="H363">
        <v>492</v>
      </c>
      <c r="I363">
        <v>703</v>
      </c>
      <c r="J363">
        <v>9087</v>
      </c>
      <c r="K363">
        <v>12981</v>
      </c>
      <c r="L363">
        <v>320568</v>
      </c>
      <c r="M363">
        <v>224352</v>
      </c>
      <c r="N363">
        <v>456</v>
      </c>
      <c r="O363">
        <v>355718</v>
      </c>
      <c r="P363">
        <v>248952</v>
      </c>
      <c r="Q363">
        <v>506</v>
      </c>
      <c r="R363">
        <v>291.30014160000002</v>
      </c>
      <c r="S363">
        <v>291.2313312</v>
      </c>
      <c r="T363">
        <v>0.6388161</v>
      </c>
      <c r="U363">
        <v>323.24094659999997</v>
      </c>
      <c r="V363">
        <v>5</v>
      </c>
      <c r="W363" t="s">
        <v>49</v>
      </c>
      <c r="X363">
        <v>2584</v>
      </c>
      <c r="Y363" t="s">
        <v>84</v>
      </c>
      <c r="Z363">
        <v>50</v>
      </c>
      <c r="AA363">
        <v>31.940805000000001</v>
      </c>
      <c r="AB363">
        <v>35150</v>
      </c>
      <c r="AC363">
        <f>MONTH(Table1[[#This Row],[Qtr-Year]])</f>
        <v>6</v>
      </c>
      <c r="AD363">
        <f>Table1[[#This Row],[Month Num]]/3</f>
        <v>2</v>
      </c>
      <c r="AE363">
        <f>YEAR(Table1[[#This Row],[Qtr-Year]])</f>
        <v>2023</v>
      </c>
      <c r="AF363" t="str">
        <f>Table1[[#This Row],[Year]]&amp;" - Q"&amp;Table1[[#This Row],[Qtr]]</f>
        <v>2023 - Q2</v>
      </c>
      <c r="AG363" s="21">
        <f>Table1[[#This Row],[Qtr-Year]]</f>
        <v>45078</v>
      </c>
      <c r="AH363" t="str">
        <f t="shared" si="5"/>
        <v>Studio</v>
      </c>
    </row>
    <row r="364" spans="1:34" x14ac:dyDescent="0.3">
      <c r="A364" s="1">
        <v>45444</v>
      </c>
      <c r="B364">
        <v>252315</v>
      </c>
      <c r="C364" t="s">
        <v>82</v>
      </c>
      <c r="D364">
        <v>27</v>
      </c>
      <c r="E364" t="s">
        <v>33</v>
      </c>
      <c r="F364">
        <v>2020</v>
      </c>
      <c r="G364" t="s">
        <v>83</v>
      </c>
      <c r="H364">
        <v>488</v>
      </c>
      <c r="I364">
        <v>697</v>
      </c>
      <c r="J364">
        <v>8891</v>
      </c>
      <c r="K364">
        <v>12701</v>
      </c>
      <c r="L364">
        <v>0</v>
      </c>
      <c r="M364">
        <v>0</v>
      </c>
      <c r="N364">
        <v>0</v>
      </c>
      <c r="O364">
        <v>352682</v>
      </c>
      <c r="P364">
        <v>246928</v>
      </c>
      <c r="Q364">
        <v>506</v>
      </c>
      <c r="R364">
        <v>0</v>
      </c>
      <c r="S364">
        <v>0</v>
      </c>
      <c r="T364">
        <v>0.61970270000000005</v>
      </c>
      <c r="U364">
        <v>313.5695662</v>
      </c>
      <c r="V364">
        <v>5</v>
      </c>
      <c r="W364" t="s">
        <v>49</v>
      </c>
      <c r="X364">
        <v>2584</v>
      </c>
      <c r="Y364" t="s">
        <v>84</v>
      </c>
      <c r="Z364">
        <v>30</v>
      </c>
      <c r="AA364">
        <v>18.591080999999999</v>
      </c>
      <c r="AB364">
        <v>20910</v>
      </c>
      <c r="AC364">
        <f>MONTH(Table1[[#This Row],[Qtr-Year]])</f>
        <v>6</v>
      </c>
      <c r="AD364">
        <f>Table1[[#This Row],[Month Num]]/3</f>
        <v>2</v>
      </c>
      <c r="AE364">
        <f>YEAR(Table1[[#This Row],[Qtr-Year]])</f>
        <v>2024</v>
      </c>
      <c r="AF364" t="str">
        <f>Table1[[#This Row],[Year]]&amp;" - Q"&amp;Table1[[#This Row],[Qtr]]</f>
        <v>2024 - Q2</v>
      </c>
      <c r="AG364" s="21">
        <f>Table1[[#This Row],[Qtr-Year]]</f>
        <v>45444</v>
      </c>
      <c r="AH364" t="str">
        <f t="shared" si="5"/>
        <v>Studio</v>
      </c>
    </row>
    <row r="365" spans="1:34" x14ac:dyDescent="0.3">
      <c r="A365" s="1">
        <v>45536</v>
      </c>
      <c r="B365">
        <v>252315</v>
      </c>
      <c r="C365" t="s">
        <v>82</v>
      </c>
      <c r="D365">
        <v>27</v>
      </c>
      <c r="E365" t="s">
        <v>33</v>
      </c>
      <c r="F365">
        <v>2020</v>
      </c>
      <c r="G365" t="s">
        <v>83</v>
      </c>
      <c r="H365">
        <v>487</v>
      </c>
      <c r="I365">
        <v>696</v>
      </c>
      <c r="J365">
        <v>8891</v>
      </c>
      <c r="K365">
        <v>12701</v>
      </c>
      <c r="L365">
        <v>0</v>
      </c>
      <c r="M365">
        <v>0</v>
      </c>
      <c r="N365">
        <v>0</v>
      </c>
      <c r="O365">
        <v>352176</v>
      </c>
      <c r="P365">
        <v>246422</v>
      </c>
      <c r="Q365">
        <v>506</v>
      </c>
      <c r="R365">
        <v>0</v>
      </c>
      <c r="S365">
        <v>0</v>
      </c>
      <c r="T365">
        <v>0.61881359999999996</v>
      </c>
      <c r="U365">
        <v>313.11968159999998</v>
      </c>
      <c r="V365">
        <v>5</v>
      </c>
      <c r="W365" t="s">
        <v>49</v>
      </c>
      <c r="X365">
        <v>2584</v>
      </c>
      <c r="Y365" t="s">
        <v>84</v>
      </c>
      <c r="Z365">
        <v>0</v>
      </c>
      <c r="AA365">
        <v>0</v>
      </c>
      <c r="AB365">
        <v>0</v>
      </c>
      <c r="AC365">
        <f>MONTH(Table1[[#This Row],[Qtr-Year]])</f>
        <v>9</v>
      </c>
      <c r="AD365">
        <f>Table1[[#This Row],[Month Num]]/3</f>
        <v>3</v>
      </c>
      <c r="AE365">
        <f>YEAR(Table1[[#This Row],[Qtr-Year]])</f>
        <v>2024</v>
      </c>
      <c r="AF365" t="str">
        <f>Table1[[#This Row],[Year]]&amp;" - Q"&amp;Table1[[#This Row],[Qtr]]</f>
        <v>2024 - Q3</v>
      </c>
      <c r="AG365" s="21">
        <f>Table1[[#This Row],[Qtr-Year]]</f>
        <v>45536</v>
      </c>
      <c r="AH365" t="str">
        <f t="shared" si="5"/>
        <v>Studio</v>
      </c>
    </row>
    <row r="366" spans="1:34" x14ac:dyDescent="0.3">
      <c r="A366" s="1">
        <v>45352</v>
      </c>
      <c r="B366">
        <v>252315</v>
      </c>
      <c r="C366" t="s">
        <v>82</v>
      </c>
      <c r="D366">
        <v>27</v>
      </c>
      <c r="E366" t="s">
        <v>33</v>
      </c>
      <c r="F366">
        <v>2020</v>
      </c>
      <c r="G366" t="s">
        <v>83</v>
      </c>
      <c r="H366">
        <v>488</v>
      </c>
      <c r="I366">
        <v>697</v>
      </c>
      <c r="J366">
        <v>8891</v>
      </c>
      <c r="K366">
        <v>12701</v>
      </c>
      <c r="L366">
        <v>20910</v>
      </c>
      <c r="M366">
        <v>14640</v>
      </c>
      <c r="N366">
        <v>30</v>
      </c>
      <c r="O366">
        <v>352682</v>
      </c>
      <c r="P366">
        <v>246928</v>
      </c>
      <c r="Q366">
        <v>506</v>
      </c>
      <c r="R366">
        <v>18.591080999999999</v>
      </c>
      <c r="S366">
        <v>18.594263999999999</v>
      </c>
      <c r="T366">
        <v>0.61970270000000005</v>
      </c>
      <c r="U366">
        <v>313.5695662</v>
      </c>
      <c r="V366">
        <v>5</v>
      </c>
      <c r="W366" t="s">
        <v>49</v>
      </c>
      <c r="X366">
        <v>2584</v>
      </c>
      <c r="Y366" t="s">
        <v>84</v>
      </c>
      <c r="Z366">
        <v>30</v>
      </c>
      <c r="AA366">
        <v>18.591080999999999</v>
      </c>
      <c r="AB366">
        <v>20910</v>
      </c>
      <c r="AC366">
        <f>MONTH(Table1[[#This Row],[Qtr-Year]])</f>
        <v>3</v>
      </c>
      <c r="AD366">
        <f>Table1[[#This Row],[Month Num]]/3</f>
        <v>1</v>
      </c>
      <c r="AE366">
        <f>YEAR(Table1[[#This Row],[Qtr-Year]])</f>
        <v>2024</v>
      </c>
      <c r="AF366" t="str">
        <f>Table1[[#This Row],[Year]]&amp;" - Q"&amp;Table1[[#This Row],[Qtr]]</f>
        <v>2024 - Q1</v>
      </c>
      <c r="AG366" s="21">
        <f>Table1[[#This Row],[Qtr-Year]]</f>
        <v>45352</v>
      </c>
      <c r="AH366" t="str">
        <f t="shared" si="5"/>
        <v>Studio</v>
      </c>
    </row>
    <row r="367" spans="1:34" x14ac:dyDescent="0.3">
      <c r="A367" s="1">
        <v>45170</v>
      </c>
      <c r="B367">
        <v>252315</v>
      </c>
      <c r="C367" t="s">
        <v>82</v>
      </c>
      <c r="D367">
        <v>27</v>
      </c>
      <c r="E367" t="s">
        <v>33</v>
      </c>
      <c r="F367">
        <v>2020</v>
      </c>
      <c r="G367" t="s">
        <v>83</v>
      </c>
      <c r="H367">
        <v>488</v>
      </c>
      <c r="I367">
        <v>697</v>
      </c>
      <c r="J367">
        <v>9906</v>
      </c>
      <c r="K367">
        <v>14151</v>
      </c>
      <c r="L367">
        <v>192372</v>
      </c>
      <c r="M367">
        <v>134688</v>
      </c>
      <c r="N367">
        <v>276</v>
      </c>
      <c r="O367">
        <v>352682</v>
      </c>
      <c r="P367">
        <v>246928</v>
      </c>
      <c r="Q367">
        <v>506</v>
      </c>
      <c r="R367">
        <v>190.56370319999999</v>
      </c>
      <c r="S367">
        <v>190.59698879999999</v>
      </c>
      <c r="T367">
        <v>0.69044819999999996</v>
      </c>
      <c r="U367">
        <v>349.36678920000003</v>
      </c>
      <c r="V367">
        <v>5</v>
      </c>
      <c r="W367" t="s">
        <v>49</v>
      </c>
      <c r="X367">
        <v>2584</v>
      </c>
      <c r="Y367" t="s">
        <v>84</v>
      </c>
      <c r="Z367">
        <v>180</v>
      </c>
      <c r="AA367">
        <v>124.280676</v>
      </c>
      <c r="AB367">
        <v>125460</v>
      </c>
      <c r="AC367">
        <f>MONTH(Table1[[#This Row],[Qtr-Year]])</f>
        <v>9</v>
      </c>
      <c r="AD367">
        <f>Table1[[#This Row],[Month Num]]/3</f>
        <v>3</v>
      </c>
      <c r="AE367">
        <f>YEAR(Table1[[#This Row],[Qtr-Year]])</f>
        <v>2023</v>
      </c>
      <c r="AF367" t="str">
        <f>Table1[[#This Row],[Year]]&amp;" - Q"&amp;Table1[[#This Row],[Qtr]]</f>
        <v>2023 - Q3</v>
      </c>
      <c r="AG367" s="21">
        <f>Table1[[#This Row],[Qtr-Year]]</f>
        <v>45170</v>
      </c>
      <c r="AH367" t="str">
        <f t="shared" si="5"/>
        <v>Studio</v>
      </c>
    </row>
    <row r="368" spans="1:34" x14ac:dyDescent="0.3">
      <c r="A368" s="1">
        <v>45261</v>
      </c>
      <c r="B368">
        <v>252641</v>
      </c>
      <c r="C368" t="s">
        <v>85</v>
      </c>
      <c r="D368">
        <v>3</v>
      </c>
      <c r="E368" t="s">
        <v>42</v>
      </c>
      <c r="F368">
        <v>2020</v>
      </c>
      <c r="G368" t="s">
        <v>83</v>
      </c>
      <c r="H368">
        <v>371</v>
      </c>
      <c r="I368">
        <v>502</v>
      </c>
      <c r="J368">
        <v>12948</v>
      </c>
      <c r="K368">
        <v>17497</v>
      </c>
      <c r="L368">
        <v>1506</v>
      </c>
      <c r="M368">
        <v>1113</v>
      </c>
      <c r="N368">
        <v>3</v>
      </c>
      <c r="O368">
        <v>43172</v>
      </c>
      <c r="P368">
        <v>31906</v>
      </c>
      <c r="Q368">
        <v>86</v>
      </c>
      <c r="R368">
        <v>1.9499687999999999</v>
      </c>
      <c r="S368">
        <v>1.9474161000000001</v>
      </c>
      <c r="T368">
        <v>0.64998959999999995</v>
      </c>
      <c r="U368">
        <v>55.899105599999999</v>
      </c>
      <c r="V368">
        <v>5</v>
      </c>
      <c r="W368" t="s">
        <v>49</v>
      </c>
      <c r="X368">
        <v>2681</v>
      </c>
      <c r="Y368" t="s">
        <v>86</v>
      </c>
      <c r="Z368">
        <v>10</v>
      </c>
      <c r="AA368">
        <v>6.4998959999999997</v>
      </c>
      <c r="AB368">
        <v>5020</v>
      </c>
      <c r="AC368">
        <f>MONTH(Table1[[#This Row],[Qtr-Year]])</f>
        <v>12</v>
      </c>
      <c r="AD368">
        <f>Table1[[#This Row],[Month Num]]/3</f>
        <v>4</v>
      </c>
      <c r="AE368">
        <f>YEAR(Table1[[#This Row],[Qtr-Year]])</f>
        <v>2023</v>
      </c>
      <c r="AF368" t="str">
        <f>Table1[[#This Row],[Year]]&amp;" - Q"&amp;Table1[[#This Row],[Qtr]]</f>
        <v>2023 - Q4</v>
      </c>
      <c r="AG368" s="21">
        <f>Table1[[#This Row],[Qtr-Year]]</f>
        <v>45261</v>
      </c>
      <c r="AH368" t="str">
        <f t="shared" si="5"/>
        <v>1BHK</v>
      </c>
    </row>
    <row r="369" spans="1:34" x14ac:dyDescent="0.3">
      <c r="A369" s="1">
        <v>45261</v>
      </c>
      <c r="B369">
        <v>252641</v>
      </c>
      <c r="C369" t="s">
        <v>85</v>
      </c>
      <c r="D369">
        <v>27</v>
      </c>
      <c r="E369" t="s">
        <v>33</v>
      </c>
      <c r="F369">
        <v>2020</v>
      </c>
      <c r="G369" t="s">
        <v>83</v>
      </c>
      <c r="H369">
        <v>186</v>
      </c>
      <c r="I369">
        <v>251</v>
      </c>
      <c r="J369">
        <v>12948</v>
      </c>
      <c r="K369">
        <v>17497</v>
      </c>
      <c r="L369">
        <v>14056</v>
      </c>
      <c r="M369">
        <v>10416</v>
      </c>
      <c r="N369">
        <v>56</v>
      </c>
      <c r="O369">
        <v>116464</v>
      </c>
      <c r="P369">
        <v>86304</v>
      </c>
      <c r="Q369">
        <v>464</v>
      </c>
      <c r="R369">
        <v>18.1997088</v>
      </c>
      <c r="S369">
        <v>18.2248752</v>
      </c>
      <c r="T369">
        <v>0.32499479999999997</v>
      </c>
      <c r="U369">
        <v>150.79758720000001</v>
      </c>
      <c r="V369">
        <v>5</v>
      </c>
      <c r="W369" t="s">
        <v>49</v>
      </c>
      <c r="X369">
        <v>2681</v>
      </c>
      <c r="Y369" t="s">
        <v>86</v>
      </c>
      <c r="Z369">
        <v>10</v>
      </c>
      <c r="AA369">
        <v>3.2499479999999998</v>
      </c>
      <c r="AB369">
        <v>2510</v>
      </c>
      <c r="AC369">
        <f>MONTH(Table1[[#This Row],[Qtr-Year]])</f>
        <v>12</v>
      </c>
      <c r="AD369">
        <f>Table1[[#This Row],[Month Num]]/3</f>
        <v>4</v>
      </c>
      <c r="AE369">
        <f>YEAR(Table1[[#This Row],[Qtr-Year]])</f>
        <v>2023</v>
      </c>
      <c r="AF369" t="str">
        <f>Table1[[#This Row],[Year]]&amp;" - Q"&amp;Table1[[#This Row],[Qtr]]</f>
        <v>2023 - Q4</v>
      </c>
      <c r="AG369" s="21">
        <f>Table1[[#This Row],[Qtr-Year]]</f>
        <v>45261</v>
      </c>
      <c r="AH369" t="str">
        <f t="shared" si="5"/>
        <v>Studio</v>
      </c>
    </row>
    <row r="370" spans="1:34" x14ac:dyDescent="0.3">
      <c r="A370" s="1">
        <v>45078</v>
      </c>
      <c r="B370">
        <v>252641</v>
      </c>
      <c r="C370" t="s">
        <v>85</v>
      </c>
      <c r="D370">
        <v>3</v>
      </c>
      <c r="E370" t="s">
        <v>42</v>
      </c>
      <c r="F370">
        <v>2020</v>
      </c>
      <c r="G370" t="s">
        <v>83</v>
      </c>
      <c r="H370">
        <v>371</v>
      </c>
      <c r="I370">
        <v>502</v>
      </c>
      <c r="J370">
        <v>10335</v>
      </c>
      <c r="K370">
        <v>13966</v>
      </c>
      <c r="L370">
        <v>21586</v>
      </c>
      <c r="M370">
        <v>15953</v>
      </c>
      <c r="N370">
        <v>43</v>
      </c>
      <c r="O370">
        <v>43172</v>
      </c>
      <c r="P370">
        <v>31906</v>
      </c>
      <c r="Q370">
        <v>86</v>
      </c>
      <c r="R370">
        <v>22.309131000000001</v>
      </c>
      <c r="S370">
        <v>22.2799598</v>
      </c>
      <c r="T370">
        <v>0.51881699999999997</v>
      </c>
      <c r="U370">
        <v>44.618262000000001</v>
      </c>
      <c r="V370">
        <v>5</v>
      </c>
      <c r="W370" t="s">
        <v>49</v>
      </c>
      <c r="X370">
        <v>2681</v>
      </c>
      <c r="Y370" t="s">
        <v>86</v>
      </c>
      <c r="Z370">
        <v>43</v>
      </c>
      <c r="AA370">
        <v>22.309131000000001</v>
      </c>
      <c r="AB370">
        <v>21586</v>
      </c>
      <c r="AC370">
        <f>MONTH(Table1[[#This Row],[Qtr-Year]])</f>
        <v>6</v>
      </c>
      <c r="AD370">
        <f>Table1[[#This Row],[Month Num]]/3</f>
        <v>2</v>
      </c>
      <c r="AE370">
        <f>YEAR(Table1[[#This Row],[Qtr-Year]])</f>
        <v>2023</v>
      </c>
      <c r="AF370" t="str">
        <f>Table1[[#This Row],[Year]]&amp;" - Q"&amp;Table1[[#This Row],[Qtr]]</f>
        <v>2023 - Q2</v>
      </c>
      <c r="AG370" s="21">
        <f>Table1[[#This Row],[Qtr-Year]]</f>
        <v>45078</v>
      </c>
      <c r="AH370" t="str">
        <f t="shared" si="5"/>
        <v>1BHK</v>
      </c>
    </row>
    <row r="371" spans="1:34" x14ac:dyDescent="0.3">
      <c r="A371" s="1">
        <v>45078</v>
      </c>
      <c r="B371">
        <v>252641</v>
      </c>
      <c r="C371" t="s">
        <v>85</v>
      </c>
      <c r="D371">
        <v>27</v>
      </c>
      <c r="E371" t="s">
        <v>33</v>
      </c>
      <c r="F371">
        <v>2020</v>
      </c>
      <c r="G371" t="s">
        <v>83</v>
      </c>
      <c r="H371">
        <v>186</v>
      </c>
      <c r="I371">
        <v>251</v>
      </c>
      <c r="J371">
        <v>10335</v>
      </c>
      <c r="K371">
        <v>13966</v>
      </c>
      <c r="L371">
        <v>58232</v>
      </c>
      <c r="M371">
        <v>43152</v>
      </c>
      <c r="N371">
        <v>232</v>
      </c>
      <c r="O371">
        <v>116464</v>
      </c>
      <c r="P371">
        <v>86304</v>
      </c>
      <c r="Q371">
        <v>464</v>
      </c>
      <c r="R371">
        <v>60.182772</v>
      </c>
      <c r="S371">
        <v>60.266083199999997</v>
      </c>
      <c r="T371">
        <v>0.25940849999999999</v>
      </c>
      <c r="U371">
        <v>120.365544</v>
      </c>
      <c r="V371">
        <v>5</v>
      </c>
      <c r="W371" t="s">
        <v>49</v>
      </c>
      <c r="X371">
        <v>2681</v>
      </c>
      <c r="Y371" t="s">
        <v>86</v>
      </c>
      <c r="Z371">
        <v>232</v>
      </c>
      <c r="AA371">
        <v>60.182772</v>
      </c>
      <c r="AB371">
        <v>58232</v>
      </c>
      <c r="AC371">
        <f>MONTH(Table1[[#This Row],[Qtr-Year]])</f>
        <v>6</v>
      </c>
      <c r="AD371">
        <f>Table1[[#This Row],[Month Num]]/3</f>
        <v>2</v>
      </c>
      <c r="AE371">
        <f>YEAR(Table1[[#This Row],[Qtr-Year]])</f>
        <v>2023</v>
      </c>
      <c r="AF371" t="str">
        <f>Table1[[#This Row],[Year]]&amp;" - Q"&amp;Table1[[#This Row],[Qtr]]</f>
        <v>2023 - Q2</v>
      </c>
      <c r="AG371" s="21">
        <f>Table1[[#This Row],[Qtr-Year]]</f>
        <v>45078</v>
      </c>
      <c r="AH371" t="str">
        <f t="shared" si="5"/>
        <v>Studio</v>
      </c>
    </row>
    <row r="372" spans="1:34" x14ac:dyDescent="0.3">
      <c r="A372" s="1">
        <v>45352</v>
      </c>
      <c r="B372">
        <v>252641</v>
      </c>
      <c r="C372" t="s">
        <v>85</v>
      </c>
      <c r="D372">
        <v>27</v>
      </c>
      <c r="E372" t="s">
        <v>33</v>
      </c>
      <c r="F372">
        <v>2020</v>
      </c>
      <c r="G372" t="s">
        <v>83</v>
      </c>
      <c r="H372">
        <v>186</v>
      </c>
      <c r="I372">
        <v>251</v>
      </c>
      <c r="J372">
        <v>12948</v>
      </c>
      <c r="K372">
        <v>17497</v>
      </c>
      <c r="L372">
        <v>502</v>
      </c>
      <c r="M372">
        <v>372</v>
      </c>
      <c r="N372">
        <v>2</v>
      </c>
      <c r="O372">
        <v>116464</v>
      </c>
      <c r="P372">
        <v>86304</v>
      </c>
      <c r="Q372">
        <v>464</v>
      </c>
      <c r="R372">
        <v>0.64998959999999995</v>
      </c>
      <c r="S372">
        <v>0.65088840000000003</v>
      </c>
      <c r="T372">
        <v>0.32499479999999997</v>
      </c>
      <c r="U372">
        <v>150.79758720000001</v>
      </c>
      <c r="V372">
        <v>5</v>
      </c>
      <c r="W372" t="s">
        <v>49</v>
      </c>
      <c r="X372">
        <v>2681</v>
      </c>
      <c r="Y372" t="s">
        <v>86</v>
      </c>
      <c r="Z372">
        <v>54</v>
      </c>
      <c r="AA372">
        <v>17.549719199999998</v>
      </c>
      <c r="AB372">
        <v>13554</v>
      </c>
      <c r="AC372">
        <f>MONTH(Table1[[#This Row],[Qtr-Year]])</f>
        <v>3</v>
      </c>
      <c r="AD372">
        <f>Table1[[#This Row],[Month Num]]/3</f>
        <v>1</v>
      </c>
      <c r="AE372">
        <f>YEAR(Table1[[#This Row],[Qtr-Year]])</f>
        <v>2024</v>
      </c>
      <c r="AF372" t="str">
        <f>Table1[[#This Row],[Year]]&amp;" - Q"&amp;Table1[[#This Row],[Qtr]]</f>
        <v>2024 - Q1</v>
      </c>
      <c r="AG372" s="21">
        <f>Table1[[#This Row],[Qtr-Year]]</f>
        <v>45352</v>
      </c>
      <c r="AH372" t="str">
        <f t="shared" si="5"/>
        <v>Studio</v>
      </c>
    </row>
    <row r="373" spans="1:34" x14ac:dyDescent="0.3">
      <c r="A373" s="1">
        <v>45444</v>
      </c>
      <c r="B373">
        <v>252641</v>
      </c>
      <c r="C373" t="s">
        <v>85</v>
      </c>
      <c r="D373">
        <v>3</v>
      </c>
      <c r="E373" t="s">
        <v>42</v>
      </c>
      <c r="F373">
        <v>2020</v>
      </c>
      <c r="G373" t="s">
        <v>83</v>
      </c>
      <c r="H373">
        <v>370</v>
      </c>
      <c r="I373">
        <v>500</v>
      </c>
      <c r="J373">
        <v>12948</v>
      </c>
      <c r="K373">
        <v>17497</v>
      </c>
      <c r="L373">
        <v>0</v>
      </c>
      <c r="M373">
        <v>0</v>
      </c>
      <c r="N373">
        <v>0</v>
      </c>
      <c r="O373">
        <v>43000</v>
      </c>
      <c r="P373">
        <v>31820</v>
      </c>
      <c r="Q373">
        <v>86</v>
      </c>
      <c r="R373">
        <v>0</v>
      </c>
      <c r="S373">
        <v>0</v>
      </c>
      <c r="T373">
        <v>0.64739999999999998</v>
      </c>
      <c r="U373">
        <v>55.676400000000001</v>
      </c>
      <c r="V373">
        <v>5</v>
      </c>
      <c r="W373" t="s">
        <v>49</v>
      </c>
      <c r="X373">
        <v>2681</v>
      </c>
      <c r="Y373" t="s">
        <v>86</v>
      </c>
      <c r="Z373">
        <v>0</v>
      </c>
      <c r="AA373">
        <v>0</v>
      </c>
      <c r="AB373">
        <v>0</v>
      </c>
      <c r="AC373">
        <f>MONTH(Table1[[#This Row],[Qtr-Year]])</f>
        <v>6</v>
      </c>
      <c r="AD373">
        <f>Table1[[#This Row],[Month Num]]/3</f>
        <v>2</v>
      </c>
      <c r="AE373">
        <f>YEAR(Table1[[#This Row],[Qtr-Year]])</f>
        <v>2024</v>
      </c>
      <c r="AF373" t="str">
        <f>Table1[[#This Row],[Year]]&amp;" - Q"&amp;Table1[[#This Row],[Qtr]]</f>
        <v>2024 - Q2</v>
      </c>
      <c r="AG373" s="21">
        <f>Table1[[#This Row],[Qtr-Year]]</f>
        <v>45444</v>
      </c>
      <c r="AH373" t="str">
        <f t="shared" si="5"/>
        <v>1BHK</v>
      </c>
    </row>
    <row r="374" spans="1:34" x14ac:dyDescent="0.3">
      <c r="A374" s="1">
        <v>45444</v>
      </c>
      <c r="B374">
        <v>252641</v>
      </c>
      <c r="C374" t="s">
        <v>85</v>
      </c>
      <c r="D374">
        <v>27</v>
      </c>
      <c r="E374" t="s">
        <v>33</v>
      </c>
      <c r="F374">
        <v>2020</v>
      </c>
      <c r="G374" t="s">
        <v>83</v>
      </c>
      <c r="H374">
        <v>186</v>
      </c>
      <c r="I374">
        <v>251</v>
      </c>
      <c r="J374">
        <v>12948</v>
      </c>
      <c r="K374">
        <v>17497</v>
      </c>
      <c r="L374">
        <v>0</v>
      </c>
      <c r="M374">
        <v>0</v>
      </c>
      <c r="N374">
        <v>0</v>
      </c>
      <c r="O374">
        <v>116464</v>
      </c>
      <c r="P374">
        <v>86304</v>
      </c>
      <c r="Q374">
        <v>464</v>
      </c>
      <c r="R374">
        <v>0</v>
      </c>
      <c r="S374">
        <v>0</v>
      </c>
      <c r="T374">
        <v>0.32499479999999997</v>
      </c>
      <c r="U374">
        <v>150.79758720000001</v>
      </c>
      <c r="V374">
        <v>5</v>
      </c>
      <c r="W374" t="s">
        <v>49</v>
      </c>
      <c r="X374">
        <v>2681</v>
      </c>
      <c r="Y374" t="s">
        <v>86</v>
      </c>
      <c r="Z374">
        <v>2</v>
      </c>
      <c r="AA374">
        <v>0.64998959999999995</v>
      </c>
      <c r="AB374">
        <v>502</v>
      </c>
      <c r="AC374">
        <f>MONTH(Table1[[#This Row],[Qtr-Year]])</f>
        <v>6</v>
      </c>
      <c r="AD374">
        <f>Table1[[#This Row],[Month Num]]/3</f>
        <v>2</v>
      </c>
      <c r="AE374">
        <f>YEAR(Table1[[#This Row],[Qtr-Year]])</f>
        <v>2024</v>
      </c>
      <c r="AF374" t="str">
        <f>Table1[[#This Row],[Year]]&amp;" - Q"&amp;Table1[[#This Row],[Qtr]]</f>
        <v>2024 - Q2</v>
      </c>
      <c r="AG374" s="21">
        <f>Table1[[#This Row],[Qtr-Year]]</f>
        <v>45444</v>
      </c>
      <c r="AH374" t="str">
        <f t="shared" si="5"/>
        <v>Studio</v>
      </c>
    </row>
    <row r="375" spans="1:34" x14ac:dyDescent="0.3">
      <c r="A375" s="1">
        <v>45170</v>
      </c>
      <c r="B375">
        <v>252641</v>
      </c>
      <c r="C375" t="s">
        <v>85</v>
      </c>
      <c r="D375">
        <v>27</v>
      </c>
      <c r="E375" t="s">
        <v>33</v>
      </c>
      <c r="F375">
        <v>2020</v>
      </c>
      <c r="G375" t="s">
        <v>83</v>
      </c>
      <c r="H375">
        <v>186</v>
      </c>
      <c r="I375">
        <v>251</v>
      </c>
      <c r="J375">
        <v>11228</v>
      </c>
      <c r="K375">
        <v>15173</v>
      </c>
      <c r="L375">
        <v>16566</v>
      </c>
      <c r="M375">
        <v>12276</v>
      </c>
      <c r="N375">
        <v>66</v>
      </c>
      <c r="O375">
        <v>116464</v>
      </c>
      <c r="P375">
        <v>86304</v>
      </c>
      <c r="Q375">
        <v>464</v>
      </c>
      <c r="R375">
        <v>18.6003048</v>
      </c>
      <c r="S375">
        <v>18.626374800000001</v>
      </c>
      <c r="T375">
        <v>0.28182279999999998</v>
      </c>
      <c r="U375">
        <v>130.7657792</v>
      </c>
      <c r="V375">
        <v>5</v>
      </c>
      <c r="W375" t="s">
        <v>49</v>
      </c>
      <c r="X375">
        <v>2681</v>
      </c>
      <c r="Y375" t="s">
        <v>86</v>
      </c>
      <c r="Z375">
        <v>166</v>
      </c>
      <c r="AA375">
        <v>46.782584800000002</v>
      </c>
      <c r="AB375">
        <v>41666</v>
      </c>
      <c r="AC375">
        <f>MONTH(Table1[[#This Row],[Qtr-Year]])</f>
        <v>9</v>
      </c>
      <c r="AD375">
        <f>Table1[[#This Row],[Month Num]]/3</f>
        <v>3</v>
      </c>
      <c r="AE375">
        <f>YEAR(Table1[[#This Row],[Qtr-Year]])</f>
        <v>2023</v>
      </c>
      <c r="AF375" t="str">
        <f>Table1[[#This Row],[Year]]&amp;" - Q"&amp;Table1[[#This Row],[Qtr]]</f>
        <v>2023 - Q3</v>
      </c>
      <c r="AG375" s="21">
        <f>Table1[[#This Row],[Qtr-Year]]</f>
        <v>45170</v>
      </c>
      <c r="AH375" t="str">
        <f t="shared" si="5"/>
        <v>Studio</v>
      </c>
    </row>
    <row r="376" spans="1:34" x14ac:dyDescent="0.3">
      <c r="A376" s="1">
        <v>45352</v>
      </c>
      <c r="B376">
        <v>252641</v>
      </c>
      <c r="C376" t="s">
        <v>85</v>
      </c>
      <c r="D376">
        <v>3</v>
      </c>
      <c r="E376" t="s">
        <v>42</v>
      </c>
      <c r="F376">
        <v>2020</v>
      </c>
      <c r="G376" t="s">
        <v>83</v>
      </c>
      <c r="H376">
        <v>371</v>
      </c>
      <c r="I376">
        <v>501</v>
      </c>
      <c r="J376">
        <v>12948</v>
      </c>
      <c r="K376">
        <v>17497</v>
      </c>
      <c r="L376">
        <v>0</v>
      </c>
      <c r="M376">
        <v>0</v>
      </c>
      <c r="N376">
        <v>0</v>
      </c>
      <c r="O376">
        <v>43086</v>
      </c>
      <c r="P376">
        <v>31906</v>
      </c>
      <c r="Q376">
        <v>86</v>
      </c>
      <c r="R376">
        <v>0</v>
      </c>
      <c r="S376">
        <v>0</v>
      </c>
      <c r="T376">
        <v>0.64869480000000002</v>
      </c>
      <c r="U376">
        <v>55.7877528</v>
      </c>
      <c r="V376">
        <v>5</v>
      </c>
      <c r="W376" t="s">
        <v>49</v>
      </c>
      <c r="X376">
        <v>2681</v>
      </c>
      <c r="Y376" t="s">
        <v>86</v>
      </c>
      <c r="Z376">
        <v>3</v>
      </c>
      <c r="AA376">
        <v>1.9460843999999999</v>
      </c>
      <c r="AB376">
        <v>1503</v>
      </c>
      <c r="AC376">
        <f>MONTH(Table1[[#This Row],[Qtr-Year]])</f>
        <v>3</v>
      </c>
      <c r="AD376">
        <f>Table1[[#This Row],[Month Num]]/3</f>
        <v>1</v>
      </c>
      <c r="AE376">
        <f>YEAR(Table1[[#This Row],[Qtr-Year]])</f>
        <v>2024</v>
      </c>
      <c r="AF376" t="str">
        <f>Table1[[#This Row],[Year]]&amp;" - Q"&amp;Table1[[#This Row],[Qtr]]</f>
        <v>2024 - Q1</v>
      </c>
      <c r="AG376" s="21">
        <f>Table1[[#This Row],[Qtr-Year]]</f>
        <v>45352</v>
      </c>
      <c r="AH376" t="str">
        <f t="shared" si="5"/>
        <v>1BHK</v>
      </c>
    </row>
    <row r="377" spans="1:34" x14ac:dyDescent="0.3">
      <c r="A377" s="1">
        <v>45170</v>
      </c>
      <c r="B377">
        <v>252641</v>
      </c>
      <c r="C377" t="s">
        <v>85</v>
      </c>
      <c r="D377">
        <v>3</v>
      </c>
      <c r="E377" t="s">
        <v>42</v>
      </c>
      <c r="F377">
        <v>2020</v>
      </c>
      <c r="G377" t="s">
        <v>83</v>
      </c>
      <c r="H377">
        <v>371</v>
      </c>
      <c r="I377">
        <v>501</v>
      </c>
      <c r="J377">
        <v>11228</v>
      </c>
      <c r="K377">
        <v>15173</v>
      </c>
      <c r="L377">
        <v>6513</v>
      </c>
      <c r="M377">
        <v>4823</v>
      </c>
      <c r="N377">
        <v>13</v>
      </c>
      <c r="O377">
        <v>43086</v>
      </c>
      <c r="P377">
        <v>31906</v>
      </c>
      <c r="Q377">
        <v>86</v>
      </c>
      <c r="R377">
        <v>7.3127963999999999</v>
      </c>
      <c r="S377">
        <v>7.3179379000000004</v>
      </c>
      <c r="T377">
        <v>0.56252279999999999</v>
      </c>
      <c r="U377">
        <v>48.376960799999999</v>
      </c>
      <c r="V377">
        <v>5</v>
      </c>
      <c r="W377" t="s">
        <v>49</v>
      </c>
      <c r="X377">
        <v>2681</v>
      </c>
      <c r="Y377" t="s">
        <v>86</v>
      </c>
      <c r="Z377">
        <v>30</v>
      </c>
      <c r="AA377">
        <v>16.875684</v>
      </c>
      <c r="AB377">
        <v>15030</v>
      </c>
      <c r="AC377">
        <f>MONTH(Table1[[#This Row],[Qtr-Year]])</f>
        <v>9</v>
      </c>
      <c r="AD377">
        <f>Table1[[#This Row],[Month Num]]/3</f>
        <v>3</v>
      </c>
      <c r="AE377">
        <f>YEAR(Table1[[#This Row],[Qtr-Year]])</f>
        <v>2023</v>
      </c>
      <c r="AF377" t="str">
        <f>Table1[[#This Row],[Year]]&amp;" - Q"&amp;Table1[[#This Row],[Qtr]]</f>
        <v>2023 - Q3</v>
      </c>
      <c r="AG377" s="21">
        <f>Table1[[#This Row],[Qtr-Year]]</f>
        <v>45170</v>
      </c>
      <c r="AH377" t="str">
        <f t="shared" si="5"/>
        <v>1BHK</v>
      </c>
    </row>
    <row r="378" spans="1:34" x14ac:dyDescent="0.3">
      <c r="A378" s="1">
        <v>45352</v>
      </c>
      <c r="B378">
        <v>253563</v>
      </c>
      <c r="C378" t="s">
        <v>87</v>
      </c>
      <c r="D378">
        <v>4</v>
      </c>
      <c r="E378" t="s">
        <v>46</v>
      </c>
      <c r="F378">
        <v>8517</v>
      </c>
      <c r="G378" t="s">
        <v>88</v>
      </c>
      <c r="H378">
        <v>434</v>
      </c>
      <c r="I378">
        <v>668</v>
      </c>
      <c r="J378">
        <v>5563</v>
      </c>
      <c r="K378">
        <v>8558</v>
      </c>
      <c r="L378">
        <v>72144</v>
      </c>
      <c r="M378">
        <v>46872</v>
      </c>
      <c r="N378">
        <v>108</v>
      </c>
      <c r="O378">
        <v>84168</v>
      </c>
      <c r="P378">
        <v>54684</v>
      </c>
      <c r="Q378">
        <v>126</v>
      </c>
      <c r="R378">
        <v>40.133707200000003</v>
      </c>
      <c r="S378">
        <v>40.113057599999998</v>
      </c>
      <c r="T378">
        <v>0.37160840000000001</v>
      </c>
      <c r="U378">
        <v>46.822658400000002</v>
      </c>
      <c r="V378">
        <v>1</v>
      </c>
      <c r="W378" t="s">
        <v>44</v>
      </c>
      <c r="X378">
        <v>710</v>
      </c>
      <c r="Y378" t="s">
        <v>89</v>
      </c>
      <c r="Z378">
        <v>3</v>
      </c>
      <c r="AA378">
        <v>1.1148252000000001</v>
      </c>
      <c r="AB378">
        <v>2004</v>
      </c>
      <c r="AC378">
        <f>MONTH(Table1[[#This Row],[Qtr-Year]])</f>
        <v>3</v>
      </c>
      <c r="AD378">
        <f>Table1[[#This Row],[Month Num]]/3</f>
        <v>1</v>
      </c>
      <c r="AE378">
        <f>YEAR(Table1[[#This Row],[Qtr-Year]])</f>
        <v>2024</v>
      </c>
      <c r="AF378" t="str">
        <f>Table1[[#This Row],[Year]]&amp;" - Q"&amp;Table1[[#This Row],[Qtr]]</f>
        <v>2024 - Q1</v>
      </c>
      <c r="AG378" s="21">
        <f>Table1[[#This Row],[Qtr-Year]]</f>
        <v>45352</v>
      </c>
      <c r="AH378" t="str">
        <f t="shared" si="5"/>
        <v>2BHK</v>
      </c>
    </row>
    <row r="379" spans="1:34" x14ac:dyDescent="0.3">
      <c r="A379" s="1">
        <v>45352</v>
      </c>
      <c r="B379">
        <v>253563</v>
      </c>
      <c r="C379" t="s">
        <v>87</v>
      </c>
      <c r="D379">
        <v>3</v>
      </c>
      <c r="E379" t="s">
        <v>42</v>
      </c>
      <c r="F379">
        <v>8517</v>
      </c>
      <c r="G379" t="s">
        <v>88</v>
      </c>
      <c r="H379">
        <v>360</v>
      </c>
      <c r="I379">
        <v>554</v>
      </c>
      <c r="J379">
        <v>5563</v>
      </c>
      <c r="K379">
        <v>8558</v>
      </c>
      <c r="L379">
        <v>101382</v>
      </c>
      <c r="M379">
        <v>65880</v>
      </c>
      <c r="N379">
        <v>183</v>
      </c>
      <c r="O379">
        <v>110800</v>
      </c>
      <c r="P379">
        <v>72000</v>
      </c>
      <c r="Q379">
        <v>200</v>
      </c>
      <c r="R379">
        <v>56.3988066</v>
      </c>
      <c r="S379">
        <v>56.380104000000003</v>
      </c>
      <c r="T379">
        <v>0.30819020000000003</v>
      </c>
      <c r="U379">
        <v>61.638039999999997</v>
      </c>
      <c r="V379">
        <v>1</v>
      </c>
      <c r="W379" t="s">
        <v>44</v>
      </c>
      <c r="X379">
        <v>710</v>
      </c>
      <c r="Y379" t="s">
        <v>89</v>
      </c>
      <c r="Z379">
        <v>1</v>
      </c>
      <c r="AA379">
        <v>0.30819020000000003</v>
      </c>
      <c r="AB379">
        <v>554</v>
      </c>
      <c r="AC379">
        <f>MONTH(Table1[[#This Row],[Qtr-Year]])</f>
        <v>3</v>
      </c>
      <c r="AD379">
        <f>Table1[[#This Row],[Month Num]]/3</f>
        <v>1</v>
      </c>
      <c r="AE379">
        <f>YEAR(Table1[[#This Row],[Qtr-Year]])</f>
        <v>2024</v>
      </c>
      <c r="AF379" t="str">
        <f>Table1[[#This Row],[Year]]&amp;" - Q"&amp;Table1[[#This Row],[Qtr]]</f>
        <v>2024 - Q1</v>
      </c>
      <c r="AG379" s="21">
        <f>Table1[[#This Row],[Qtr-Year]]</f>
        <v>45352</v>
      </c>
      <c r="AH379" t="str">
        <f t="shared" si="5"/>
        <v>1BHK</v>
      </c>
    </row>
    <row r="380" spans="1:34" x14ac:dyDescent="0.3">
      <c r="A380" s="1">
        <v>45352</v>
      </c>
      <c r="B380">
        <v>253563</v>
      </c>
      <c r="C380" t="s">
        <v>87</v>
      </c>
      <c r="D380">
        <v>1</v>
      </c>
      <c r="E380" t="s">
        <v>90</v>
      </c>
      <c r="F380">
        <v>8517</v>
      </c>
      <c r="G380" t="s">
        <v>88</v>
      </c>
      <c r="H380">
        <v>237</v>
      </c>
      <c r="I380">
        <v>365</v>
      </c>
      <c r="J380">
        <v>5563</v>
      </c>
      <c r="K380">
        <v>8558</v>
      </c>
      <c r="L380">
        <v>8030</v>
      </c>
      <c r="M380">
        <v>5214</v>
      </c>
      <c r="N380">
        <v>22</v>
      </c>
      <c r="O380">
        <v>12410</v>
      </c>
      <c r="P380">
        <v>8058</v>
      </c>
      <c r="Q380">
        <v>34</v>
      </c>
      <c r="R380">
        <v>4.4670889999999996</v>
      </c>
      <c r="S380">
        <v>4.4621411999999996</v>
      </c>
      <c r="T380">
        <v>0.20304949999999999</v>
      </c>
      <c r="U380">
        <v>6.903683</v>
      </c>
      <c r="V380">
        <v>1</v>
      </c>
      <c r="W380" t="s">
        <v>44</v>
      </c>
      <c r="X380">
        <v>710</v>
      </c>
      <c r="Y380" t="s">
        <v>89</v>
      </c>
      <c r="Z380">
        <v>4</v>
      </c>
      <c r="AA380">
        <v>0.81219799999999998</v>
      </c>
      <c r="AB380">
        <v>1460</v>
      </c>
      <c r="AC380">
        <f>MONTH(Table1[[#This Row],[Qtr-Year]])</f>
        <v>3</v>
      </c>
      <c r="AD380">
        <f>Table1[[#This Row],[Month Num]]/3</f>
        <v>1</v>
      </c>
      <c r="AE380">
        <f>YEAR(Table1[[#This Row],[Qtr-Year]])</f>
        <v>2024</v>
      </c>
      <c r="AF380" t="str">
        <f>Table1[[#This Row],[Year]]&amp;" - Q"&amp;Table1[[#This Row],[Qtr]]</f>
        <v>2024 - Q1</v>
      </c>
      <c r="AG380" s="21">
        <f>Table1[[#This Row],[Qtr-Year]]</f>
        <v>45352</v>
      </c>
      <c r="AH380" t="str">
        <f t="shared" si="5"/>
        <v>Studio</v>
      </c>
    </row>
    <row r="381" spans="1:34" x14ac:dyDescent="0.3">
      <c r="A381" s="1">
        <v>45536</v>
      </c>
      <c r="B381">
        <v>253563</v>
      </c>
      <c r="C381" t="s">
        <v>87</v>
      </c>
      <c r="D381">
        <v>1</v>
      </c>
      <c r="E381" t="s">
        <v>90</v>
      </c>
      <c r="F381">
        <v>8517</v>
      </c>
      <c r="G381" t="s">
        <v>88</v>
      </c>
      <c r="H381">
        <v>237</v>
      </c>
      <c r="I381">
        <v>365</v>
      </c>
      <c r="J381">
        <v>5563</v>
      </c>
      <c r="K381">
        <v>8558</v>
      </c>
      <c r="L381">
        <v>0</v>
      </c>
      <c r="M381">
        <v>0</v>
      </c>
      <c r="N381">
        <v>0</v>
      </c>
      <c r="O381">
        <v>12410</v>
      </c>
      <c r="P381">
        <v>8058</v>
      </c>
      <c r="Q381">
        <v>34</v>
      </c>
      <c r="R381">
        <v>0</v>
      </c>
      <c r="S381">
        <v>0</v>
      </c>
      <c r="T381">
        <v>0.20304949999999999</v>
      </c>
      <c r="U381">
        <v>6.903683</v>
      </c>
      <c r="V381">
        <v>1</v>
      </c>
      <c r="W381" t="s">
        <v>44</v>
      </c>
      <c r="X381">
        <v>710</v>
      </c>
      <c r="Y381" t="s">
        <v>89</v>
      </c>
      <c r="Z381">
        <v>20</v>
      </c>
      <c r="AA381">
        <v>4.0609900000000003</v>
      </c>
      <c r="AB381">
        <v>7300</v>
      </c>
      <c r="AC381">
        <f>MONTH(Table1[[#This Row],[Qtr-Year]])</f>
        <v>9</v>
      </c>
      <c r="AD381">
        <f>Table1[[#This Row],[Month Num]]/3</f>
        <v>3</v>
      </c>
      <c r="AE381">
        <f>YEAR(Table1[[#This Row],[Qtr-Year]])</f>
        <v>2024</v>
      </c>
      <c r="AF381" t="str">
        <f>Table1[[#This Row],[Year]]&amp;" - Q"&amp;Table1[[#This Row],[Qtr]]</f>
        <v>2024 - Q3</v>
      </c>
      <c r="AG381" s="21">
        <f>Table1[[#This Row],[Qtr-Year]]</f>
        <v>45536</v>
      </c>
      <c r="AH381" t="str">
        <f t="shared" si="5"/>
        <v>Studio</v>
      </c>
    </row>
    <row r="382" spans="1:34" x14ac:dyDescent="0.3">
      <c r="A382" s="1">
        <v>45536</v>
      </c>
      <c r="B382">
        <v>253563</v>
      </c>
      <c r="C382" t="s">
        <v>87</v>
      </c>
      <c r="D382">
        <v>3</v>
      </c>
      <c r="E382" t="s">
        <v>42</v>
      </c>
      <c r="F382">
        <v>8517</v>
      </c>
      <c r="G382" t="s">
        <v>88</v>
      </c>
      <c r="H382">
        <v>361</v>
      </c>
      <c r="I382">
        <v>555</v>
      </c>
      <c r="J382">
        <v>5563</v>
      </c>
      <c r="K382">
        <v>8558</v>
      </c>
      <c r="L382">
        <v>0</v>
      </c>
      <c r="M382">
        <v>0</v>
      </c>
      <c r="N382">
        <v>0</v>
      </c>
      <c r="O382">
        <v>111000</v>
      </c>
      <c r="P382">
        <v>72200</v>
      </c>
      <c r="Q382">
        <v>200</v>
      </c>
      <c r="R382">
        <v>0</v>
      </c>
      <c r="S382">
        <v>0</v>
      </c>
      <c r="T382">
        <v>0.30874649999999998</v>
      </c>
      <c r="U382">
        <v>61.749299999999998</v>
      </c>
      <c r="V382">
        <v>1</v>
      </c>
      <c r="W382" t="s">
        <v>44</v>
      </c>
      <c r="X382">
        <v>710</v>
      </c>
      <c r="Y382" t="s">
        <v>89</v>
      </c>
      <c r="Z382">
        <v>182</v>
      </c>
      <c r="AA382">
        <v>56.191862999999998</v>
      </c>
      <c r="AB382">
        <v>101010</v>
      </c>
      <c r="AC382">
        <f>MONTH(Table1[[#This Row],[Qtr-Year]])</f>
        <v>9</v>
      </c>
      <c r="AD382">
        <f>Table1[[#This Row],[Month Num]]/3</f>
        <v>3</v>
      </c>
      <c r="AE382">
        <f>YEAR(Table1[[#This Row],[Qtr-Year]])</f>
        <v>2024</v>
      </c>
      <c r="AF382" t="str">
        <f>Table1[[#This Row],[Year]]&amp;" - Q"&amp;Table1[[#This Row],[Qtr]]</f>
        <v>2024 - Q3</v>
      </c>
      <c r="AG382" s="21">
        <f>Table1[[#This Row],[Qtr-Year]]</f>
        <v>45536</v>
      </c>
      <c r="AH382" t="str">
        <f t="shared" si="5"/>
        <v>1BHK</v>
      </c>
    </row>
    <row r="383" spans="1:34" x14ac:dyDescent="0.3">
      <c r="A383" s="1">
        <v>45536</v>
      </c>
      <c r="B383">
        <v>253563</v>
      </c>
      <c r="C383" t="s">
        <v>87</v>
      </c>
      <c r="D383">
        <v>4</v>
      </c>
      <c r="E383" t="s">
        <v>46</v>
      </c>
      <c r="F383">
        <v>8517</v>
      </c>
      <c r="G383" t="s">
        <v>88</v>
      </c>
      <c r="H383">
        <v>463</v>
      </c>
      <c r="I383">
        <v>712</v>
      </c>
      <c r="J383">
        <v>5563</v>
      </c>
      <c r="K383">
        <v>8558</v>
      </c>
      <c r="L383">
        <v>0</v>
      </c>
      <c r="M383">
        <v>0</v>
      </c>
      <c r="N383">
        <v>0</v>
      </c>
      <c r="O383">
        <v>89712</v>
      </c>
      <c r="P383">
        <v>58338</v>
      </c>
      <c r="Q383">
        <v>126</v>
      </c>
      <c r="R383">
        <v>0</v>
      </c>
      <c r="S383">
        <v>0</v>
      </c>
      <c r="T383">
        <v>0.39608559999999998</v>
      </c>
      <c r="U383">
        <v>49.906785599999999</v>
      </c>
      <c r="V383">
        <v>1</v>
      </c>
      <c r="W383" t="s">
        <v>44</v>
      </c>
      <c r="X383">
        <v>710</v>
      </c>
      <c r="Y383" t="s">
        <v>89</v>
      </c>
      <c r="Z383">
        <v>107</v>
      </c>
      <c r="AA383">
        <v>42.381159199999999</v>
      </c>
      <c r="AB383">
        <v>76184</v>
      </c>
      <c r="AC383">
        <f>MONTH(Table1[[#This Row],[Qtr-Year]])</f>
        <v>9</v>
      </c>
      <c r="AD383">
        <f>Table1[[#This Row],[Month Num]]/3</f>
        <v>3</v>
      </c>
      <c r="AE383">
        <f>YEAR(Table1[[#This Row],[Qtr-Year]])</f>
        <v>2024</v>
      </c>
      <c r="AF383" t="str">
        <f>Table1[[#This Row],[Year]]&amp;" - Q"&amp;Table1[[#This Row],[Qtr]]</f>
        <v>2024 - Q3</v>
      </c>
      <c r="AG383" s="21">
        <f>Table1[[#This Row],[Qtr-Year]]</f>
        <v>45536</v>
      </c>
      <c r="AH383" t="str">
        <f t="shared" si="5"/>
        <v>2BHK</v>
      </c>
    </row>
    <row r="384" spans="1:34" x14ac:dyDescent="0.3">
      <c r="A384" s="1">
        <v>45078</v>
      </c>
      <c r="B384">
        <v>253563</v>
      </c>
      <c r="C384" t="s">
        <v>87</v>
      </c>
      <c r="D384">
        <v>1</v>
      </c>
      <c r="E384" t="s">
        <v>90</v>
      </c>
      <c r="F384">
        <v>8517</v>
      </c>
      <c r="G384" t="s">
        <v>88</v>
      </c>
      <c r="H384">
        <v>280</v>
      </c>
      <c r="I384">
        <v>430</v>
      </c>
      <c r="J384">
        <v>5500</v>
      </c>
      <c r="K384">
        <v>8462</v>
      </c>
      <c r="L384">
        <v>10320</v>
      </c>
      <c r="M384">
        <v>6720</v>
      </c>
      <c r="N384">
        <v>24</v>
      </c>
      <c r="O384">
        <v>14620</v>
      </c>
      <c r="P384">
        <v>9520</v>
      </c>
      <c r="Q384">
        <v>34</v>
      </c>
      <c r="R384">
        <v>5.6760000000000002</v>
      </c>
      <c r="S384">
        <v>5.686464</v>
      </c>
      <c r="T384">
        <v>0.23649999999999999</v>
      </c>
      <c r="U384">
        <v>8.0410000000000004</v>
      </c>
      <c r="V384">
        <v>1</v>
      </c>
      <c r="W384" t="s">
        <v>44</v>
      </c>
      <c r="X384">
        <v>710</v>
      </c>
      <c r="Y384" t="s">
        <v>89</v>
      </c>
      <c r="Z384">
        <v>1</v>
      </c>
      <c r="AA384">
        <v>0.23649999999999999</v>
      </c>
      <c r="AB384">
        <v>430</v>
      </c>
      <c r="AC384">
        <f>MONTH(Table1[[#This Row],[Qtr-Year]])</f>
        <v>6</v>
      </c>
      <c r="AD384">
        <f>Table1[[#This Row],[Month Num]]/3</f>
        <v>2</v>
      </c>
      <c r="AE384">
        <f>YEAR(Table1[[#This Row],[Qtr-Year]])</f>
        <v>2023</v>
      </c>
      <c r="AF384" t="str">
        <f>Table1[[#This Row],[Year]]&amp;" - Q"&amp;Table1[[#This Row],[Qtr]]</f>
        <v>2023 - Q2</v>
      </c>
      <c r="AG384" s="21">
        <f>Table1[[#This Row],[Qtr-Year]]</f>
        <v>45078</v>
      </c>
      <c r="AH384" t="str">
        <f t="shared" si="5"/>
        <v>Studio</v>
      </c>
    </row>
    <row r="385" spans="1:34" x14ac:dyDescent="0.3">
      <c r="A385" s="1">
        <v>45078</v>
      </c>
      <c r="B385">
        <v>253563</v>
      </c>
      <c r="C385" t="s">
        <v>87</v>
      </c>
      <c r="D385">
        <v>3</v>
      </c>
      <c r="E385" t="s">
        <v>42</v>
      </c>
      <c r="F385">
        <v>8517</v>
      </c>
      <c r="G385" t="s">
        <v>88</v>
      </c>
      <c r="H385">
        <v>390</v>
      </c>
      <c r="I385">
        <v>600</v>
      </c>
      <c r="J385">
        <v>5500</v>
      </c>
      <c r="K385">
        <v>8462</v>
      </c>
      <c r="L385">
        <v>114000</v>
      </c>
      <c r="M385">
        <v>74100</v>
      </c>
      <c r="N385">
        <v>190</v>
      </c>
      <c r="O385">
        <v>120000</v>
      </c>
      <c r="P385">
        <v>78000</v>
      </c>
      <c r="Q385">
        <v>200</v>
      </c>
      <c r="R385">
        <v>62.7</v>
      </c>
      <c r="S385">
        <v>62.703420000000001</v>
      </c>
      <c r="T385">
        <v>0.33</v>
      </c>
      <c r="U385">
        <v>66</v>
      </c>
      <c r="V385">
        <v>1</v>
      </c>
      <c r="W385" t="s">
        <v>44</v>
      </c>
      <c r="X385">
        <v>710</v>
      </c>
      <c r="Y385" t="s">
        <v>89</v>
      </c>
      <c r="Z385">
        <v>10</v>
      </c>
      <c r="AA385">
        <v>3.3</v>
      </c>
      <c r="AB385">
        <v>6000</v>
      </c>
      <c r="AC385">
        <f>MONTH(Table1[[#This Row],[Qtr-Year]])</f>
        <v>6</v>
      </c>
      <c r="AD385">
        <f>Table1[[#This Row],[Month Num]]/3</f>
        <v>2</v>
      </c>
      <c r="AE385">
        <f>YEAR(Table1[[#This Row],[Qtr-Year]])</f>
        <v>2023</v>
      </c>
      <c r="AF385" t="str">
        <f>Table1[[#This Row],[Year]]&amp;" - Q"&amp;Table1[[#This Row],[Qtr]]</f>
        <v>2023 - Q2</v>
      </c>
      <c r="AG385" s="21">
        <f>Table1[[#This Row],[Qtr-Year]]</f>
        <v>45078</v>
      </c>
      <c r="AH385" t="str">
        <f t="shared" si="5"/>
        <v>1BHK</v>
      </c>
    </row>
    <row r="386" spans="1:34" x14ac:dyDescent="0.3">
      <c r="A386" s="1">
        <v>45078</v>
      </c>
      <c r="B386">
        <v>253563</v>
      </c>
      <c r="C386" t="s">
        <v>87</v>
      </c>
      <c r="D386">
        <v>4</v>
      </c>
      <c r="E386" t="s">
        <v>46</v>
      </c>
      <c r="F386">
        <v>8517</v>
      </c>
      <c r="G386" t="s">
        <v>88</v>
      </c>
      <c r="H386">
        <v>510</v>
      </c>
      <c r="I386">
        <v>784</v>
      </c>
      <c r="J386">
        <v>5500</v>
      </c>
      <c r="K386">
        <v>8462</v>
      </c>
      <c r="L386">
        <v>90944</v>
      </c>
      <c r="M386">
        <v>59160</v>
      </c>
      <c r="N386">
        <v>116</v>
      </c>
      <c r="O386">
        <v>98784</v>
      </c>
      <c r="P386">
        <v>64260</v>
      </c>
      <c r="Q386">
        <v>126</v>
      </c>
      <c r="R386">
        <v>50.019199999999998</v>
      </c>
      <c r="S386">
        <v>50.061191999999998</v>
      </c>
      <c r="T386">
        <v>0.43120000000000003</v>
      </c>
      <c r="U386">
        <v>54.331200000000003</v>
      </c>
      <c r="V386">
        <v>1</v>
      </c>
      <c r="W386" t="s">
        <v>44</v>
      </c>
      <c r="X386">
        <v>710</v>
      </c>
      <c r="Y386" t="s">
        <v>89</v>
      </c>
      <c r="Z386">
        <v>10</v>
      </c>
      <c r="AA386">
        <v>4.3120000000000003</v>
      </c>
      <c r="AB386">
        <v>7840</v>
      </c>
      <c r="AC386">
        <f>MONTH(Table1[[#This Row],[Qtr-Year]])</f>
        <v>6</v>
      </c>
      <c r="AD386">
        <f>Table1[[#This Row],[Month Num]]/3</f>
        <v>2</v>
      </c>
      <c r="AE386">
        <f>YEAR(Table1[[#This Row],[Qtr-Year]])</f>
        <v>2023</v>
      </c>
      <c r="AF386" t="str">
        <f>Table1[[#This Row],[Year]]&amp;" - Q"&amp;Table1[[#This Row],[Qtr]]</f>
        <v>2023 - Q2</v>
      </c>
      <c r="AG386" s="21">
        <f>Table1[[#This Row],[Qtr-Year]]</f>
        <v>45078</v>
      </c>
      <c r="AH386" t="str">
        <f t="shared" ref="AH386:AH449" si="6" xml:space="preserve"> IF(OR(ISNUMBER(SEARCH("studio", E386)), ISNUMBER(SEARCH("1rk", E386))),
     "Studio",
     IF(ISNUMBER(SEARCH("penthouse", E386)),
        "Penthouse",
        IF(OR(ISNUMBER(SEARCH("2 1/2", E386)), ISNUMBER(SEARCH("2 ½", E386))),
           "2BHK",
           IF(OR(ISNUMBER(SEARCH("3 1/2", E386)), ISNUMBER(SEARCH("3 ½", E386))),
              "3BHK",
              IF(ISNUMBER(SEARCH("4bhk", E386)),
                 "4BHK",
                 IF(ISNUMBER(SEARCH("3bhk", E386)),
                    "3BHK",
                    IF(ISNUMBER(SEARCH("2bhk", E386)),
                       "2BHK",
                       IF(ISNUMBER(SEARCH("1bhk", E386)), "1BHK", "Other"))))))))</f>
        <v>2BHK</v>
      </c>
    </row>
    <row r="387" spans="1:34" x14ac:dyDescent="0.3">
      <c r="A387" s="1">
        <v>45261</v>
      </c>
      <c r="B387">
        <v>253563</v>
      </c>
      <c r="C387" t="s">
        <v>87</v>
      </c>
      <c r="D387">
        <v>4</v>
      </c>
      <c r="E387" t="s">
        <v>46</v>
      </c>
      <c r="F387">
        <v>8517</v>
      </c>
      <c r="G387" t="s">
        <v>88</v>
      </c>
      <c r="H387">
        <v>434</v>
      </c>
      <c r="I387">
        <v>668</v>
      </c>
      <c r="J387">
        <v>5563</v>
      </c>
      <c r="K387">
        <v>8558</v>
      </c>
      <c r="L387">
        <v>74148</v>
      </c>
      <c r="M387">
        <v>48174</v>
      </c>
      <c r="N387">
        <v>111</v>
      </c>
      <c r="O387">
        <v>84168</v>
      </c>
      <c r="P387">
        <v>54684</v>
      </c>
      <c r="Q387">
        <v>126</v>
      </c>
      <c r="R387">
        <v>41.248532400000002</v>
      </c>
      <c r="S387">
        <v>41.227309200000001</v>
      </c>
      <c r="T387">
        <v>0.37160840000000001</v>
      </c>
      <c r="U387">
        <v>46.822658400000002</v>
      </c>
      <c r="V387">
        <v>1</v>
      </c>
      <c r="W387" t="s">
        <v>44</v>
      </c>
      <c r="X387">
        <v>710</v>
      </c>
      <c r="Y387" t="s">
        <v>89</v>
      </c>
      <c r="Z387">
        <v>3</v>
      </c>
      <c r="AA387">
        <v>1.1148252000000001</v>
      </c>
      <c r="AB387">
        <v>2004</v>
      </c>
      <c r="AC387">
        <f>MONTH(Table1[[#This Row],[Qtr-Year]])</f>
        <v>12</v>
      </c>
      <c r="AD387">
        <f>Table1[[#This Row],[Month Num]]/3</f>
        <v>4</v>
      </c>
      <c r="AE387">
        <f>YEAR(Table1[[#This Row],[Qtr-Year]])</f>
        <v>2023</v>
      </c>
      <c r="AF387" t="str">
        <f>Table1[[#This Row],[Year]]&amp;" - Q"&amp;Table1[[#This Row],[Qtr]]</f>
        <v>2023 - Q4</v>
      </c>
      <c r="AG387" s="21">
        <f>Table1[[#This Row],[Qtr-Year]]</f>
        <v>45261</v>
      </c>
      <c r="AH387" t="str">
        <f t="shared" si="6"/>
        <v>2BHK</v>
      </c>
    </row>
    <row r="388" spans="1:34" x14ac:dyDescent="0.3">
      <c r="A388" s="1">
        <v>45261</v>
      </c>
      <c r="B388">
        <v>253563</v>
      </c>
      <c r="C388" t="s">
        <v>87</v>
      </c>
      <c r="D388">
        <v>3</v>
      </c>
      <c r="E388" t="s">
        <v>42</v>
      </c>
      <c r="F388">
        <v>8517</v>
      </c>
      <c r="G388" t="s">
        <v>88</v>
      </c>
      <c r="H388">
        <v>284</v>
      </c>
      <c r="I388">
        <v>437</v>
      </c>
      <c r="J388">
        <v>5563</v>
      </c>
      <c r="K388">
        <v>8558</v>
      </c>
      <c r="L388">
        <v>80408</v>
      </c>
      <c r="M388">
        <v>52256</v>
      </c>
      <c r="N388">
        <v>184</v>
      </c>
      <c r="O388">
        <v>87400</v>
      </c>
      <c r="P388">
        <v>56800</v>
      </c>
      <c r="Q388">
        <v>200</v>
      </c>
      <c r="R388">
        <v>44.730970399999997</v>
      </c>
      <c r="S388">
        <v>44.720684800000001</v>
      </c>
      <c r="T388">
        <v>0.24310309999999999</v>
      </c>
      <c r="U388">
        <v>48.620620000000002</v>
      </c>
      <c r="V388">
        <v>1</v>
      </c>
      <c r="W388" t="s">
        <v>44</v>
      </c>
      <c r="X388">
        <v>710</v>
      </c>
      <c r="Y388" t="s">
        <v>89</v>
      </c>
      <c r="Z388">
        <v>4</v>
      </c>
      <c r="AA388">
        <v>0.97241239999999995</v>
      </c>
      <c r="AB388">
        <v>1748</v>
      </c>
      <c r="AC388">
        <f>MONTH(Table1[[#This Row],[Qtr-Year]])</f>
        <v>12</v>
      </c>
      <c r="AD388">
        <f>Table1[[#This Row],[Month Num]]/3</f>
        <v>4</v>
      </c>
      <c r="AE388">
        <f>YEAR(Table1[[#This Row],[Qtr-Year]])</f>
        <v>2023</v>
      </c>
      <c r="AF388" t="str">
        <f>Table1[[#This Row],[Year]]&amp;" - Q"&amp;Table1[[#This Row],[Qtr]]</f>
        <v>2023 - Q4</v>
      </c>
      <c r="AG388" s="21">
        <f>Table1[[#This Row],[Qtr-Year]]</f>
        <v>45261</v>
      </c>
      <c r="AH388" t="str">
        <f t="shared" si="6"/>
        <v>1BHK</v>
      </c>
    </row>
    <row r="389" spans="1:34" x14ac:dyDescent="0.3">
      <c r="A389" s="1">
        <v>45261</v>
      </c>
      <c r="B389">
        <v>253563</v>
      </c>
      <c r="C389" t="s">
        <v>87</v>
      </c>
      <c r="D389">
        <v>1</v>
      </c>
      <c r="E389" t="s">
        <v>90</v>
      </c>
      <c r="F389">
        <v>8517</v>
      </c>
      <c r="G389" t="s">
        <v>88</v>
      </c>
      <c r="H389">
        <v>237</v>
      </c>
      <c r="I389">
        <v>365</v>
      </c>
      <c r="J389">
        <v>5563</v>
      </c>
      <c r="K389">
        <v>8558</v>
      </c>
      <c r="L389">
        <v>8030</v>
      </c>
      <c r="M389">
        <v>5214</v>
      </c>
      <c r="N389">
        <v>22</v>
      </c>
      <c r="O389">
        <v>12410</v>
      </c>
      <c r="P389">
        <v>8058</v>
      </c>
      <c r="Q389">
        <v>34</v>
      </c>
      <c r="R389">
        <v>4.4670889999999996</v>
      </c>
      <c r="S389">
        <v>4.4621411999999996</v>
      </c>
      <c r="T389">
        <v>0.20304949999999999</v>
      </c>
      <c r="U389">
        <v>6.903683</v>
      </c>
      <c r="V389">
        <v>1</v>
      </c>
      <c r="W389" t="s">
        <v>44</v>
      </c>
      <c r="X389">
        <v>710</v>
      </c>
      <c r="Y389" t="s">
        <v>89</v>
      </c>
      <c r="Z389">
        <v>3</v>
      </c>
      <c r="AA389">
        <v>0.60914849999999998</v>
      </c>
      <c r="AB389">
        <v>1095</v>
      </c>
      <c r="AC389">
        <f>MONTH(Table1[[#This Row],[Qtr-Year]])</f>
        <v>12</v>
      </c>
      <c r="AD389">
        <f>Table1[[#This Row],[Month Num]]/3</f>
        <v>4</v>
      </c>
      <c r="AE389">
        <f>YEAR(Table1[[#This Row],[Qtr-Year]])</f>
        <v>2023</v>
      </c>
      <c r="AF389" t="str">
        <f>Table1[[#This Row],[Year]]&amp;" - Q"&amp;Table1[[#This Row],[Qtr]]</f>
        <v>2023 - Q4</v>
      </c>
      <c r="AG389" s="21">
        <f>Table1[[#This Row],[Qtr-Year]]</f>
        <v>45261</v>
      </c>
      <c r="AH389" t="str">
        <f t="shared" si="6"/>
        <v>Studio</v>
      </c>
    </row>
    <row r="390" spans="1:34" x14ac:dyDescent="0.3">
      <c r="A390" s="1">
        <v>45170</v>
      </c>
      <c r="B390">
        <v>253563</v>
      </c>
      <c r="C390" t="s">
        <v>87</v>
      </c>
      <c r="D390">
        <v>4</v>
      </c>
      <c r="E390" t="s">
        <v>46</v>
      </c>
      <c r="F390">
        <v>8517</v>
      </c>
      <c r="G390" t="s">
        <v>88</v>
      </c>
      <c r="H390">
        <v>434</v>
      </c>
      <c r="I390">
        <v>667</v>
      </c>
      <c r="J390">
        <v>5574</v>
      </c>
      <c r="K390">
        <v>8575</v>
      </c>
      <c r="L390">
        <v>76038</v>
      </c>
      <c r="M390">
        <v>49476</v>
      </c>
      <c r="N390">
        <v>114</v>
      </c>
      <c r="O390">
        <v>84042</v>
      </c>
      <c r="P390">
        <v>54684</v>
      </c>
      <c r="Q390">
        <v>126</v>
      </c>
      <c r="R390">
        <v>42.383581200000002</v>
      </c>
      <c r="S390">
        <v>42.425669999999997</v>
      </c>
      <c r="T390">
        <v>0.3717858</v>
      </c>
      <c r="U390">
        <v>46.845010799999997</v>
      </c>
      <c r="V390">
        <v>1</v>
      </c>
      <c r="W390" t="s">
        <v>44</v>
      </c>
      <c r="X390">
        <v>710</v>
      </c>
      <c r="Y390" t="s">
        <v>89</v>
      </c>
      <c r="Z390">
        <v>2</v>
      </c>
      <c r="AA390">
        <v>0.7435716</v>
      </c>
      <c r="AB390">
        <v>1334</v>
      </c>
      <c r="AC390">
        <f>MONTH(Table1[[#This Row],[Qtr-Year]])</f>
        <v>9</v>
      </c>
      <c r="AD390">
        <f>Table1[[#This Row],[Month Num]]/3</f>
        <v>3</v>
      </c>
      <c r="AE390">
        <f>YEAR(Table1[[#This Row],[Qtr-Year]])</f>
        <v>2023</v>
      </c>
      <c r="AF390" t="str">
        <f>Table1[[#This Row],[Year]]&amp;" - Q"&amp;Table1[[#This Row],[Qtr]]</f>
        <v>2023 - Q3</v>
      </c>
      <c r="AG390" s="21">
        <f>Table1[[#This Row],[Qtr-Year]]</f>
        <v>45170</v>
      </c>
      <c r="AH390" t="str">
        <f t="shared" si="6"/>
        <v>2BHK</v>
      </c>
    </row>
    <row r="391" spans="1:34" x14ac:dyDescent="0.3">
      <c r="A391" s="1">
        <v>45170</v>
      </c>
      <c r="B391">
        <v>253563</v>
      </c>
      <c r="C391" t="s">
        <v>87</v>
      </c>
      <c r="D391">
        <v>3</v>
      </c>
      <c r="E391" t="s">
        <v>42</v>
      </c>
      <c r="F391">
        <v>8517</v>
      </c>
      <c r="G391" t="s">
        <v>88</v>
      </c>
      <c r="H391">
        <v>234</v>
      </c>
      <c r="I391">
        <v>360</v>
      </c>
      <c r="J391">
        <v>5574</v>
      </c>
      <c r="K391">
        <v>8575</v>
      </c>
      <c r="L391">
        <v>67680</v>
      </c>
      <c r="M391">
        <v>43992</v>
      </c>
      <c r="N391">
        <v>188</v>
      </c>
      <c r="O391">
        <v>72000</v>
      </c>
      <c r="P391">
        <v>46800</v>
      </c>
      <c r="Q391">
        <v>200</v>
      </c>
      <c r="R391">
        <v>37.724831999999999</v>
      </c>
      <c r="S391">
        <v>37.723140000000001</v>
      </c>
      <c r="T391">
        <v>0.20066400000000001</v>
      </c>
      <c r="U391">
        <v>40.132800000000003</v>
      </c>
      <c r="V391">
        <v>1</v>
      </c>
      <c r="W391" t="s">
        <v>44</v>
      </c>
      <c r="X391">
        <v>710</v>
      </c>
      <c r="Y391" t="s">
        <v>89</v>
      </c>
      <c r="Z391">
        <v>2</v>
      </c>
      <c r="AA391">
        <v>0.40132800000000002</v>
      </c>
      <c r="AB391">
        <v>720</v>
      </c>
      <c r="AC391">
        <f>MONTH(Table1[[#This Row],[Qtr-Year]])</f>
        <v>9</v>
      </c>
      <c r="AD391">
        <f>Table1[[#This Row],[Month Num]]/3</f>
        <v>3</v>
      </c>
      <c r="AE391">
        <f>YEAR(Table1[[#This Row],[Qtr-Year]])</f>
        <v>2023</v>
      </c>
      <c r="AF391" t="str">
        <f>Table1[[#This Row],[Year]]&amp;" - Q"&amp;Table1[[#This Row],[Qtr]]</f>
        <v>2023 - Q3</v>
      </c>
      <c r="AG391" s="21">
        <f>Table1[[#This Row],[Qtr-Year]]</f>
        <v>45170</v>
      </c>
      <c r="AH391" t="str">
        <f t="shared" si="6"/>
        <v>1BHK</v>
      </c>
    </row>
    <row r="392" spans="1:34" x14ac:dyDescent="0.3">
      <c r="A392" s="1">
        <v>45170</v>
      </c>
      <c r="B392">
        <v>253563</v>
      </c>
      <c r="C392" t="s">
        <v>87</v>
      </c>
      <c r="D392">
        <v>1</v>
      </c>
      <c r="E392" t="s">
        <v>90</v>
      </c>
      <c r="F392">
        <v>8517</v>
      </c>
      <c r="G392" t="s">
        <v>88</v>
      </c>
      <c r="H392">
        <v>237</v>
      </c>
      <c r="I392">
        <v>365</v>
      </c>
      <c r="J392">
        <v>5574</v>
      </c>
      <c r="K392">
        <v>8575</v>
      </c>
      <c r="L392">
        <v>8395</v>
      </c>
      <c r="M392">
        <v>5451</v>
      </c>
      <c r="N392">
        <v>23</v>
      </c>
      <c r="O392">
        <v>12410</v>
      </c>
      <c r="P392">
        <v>8058</v>
      </c>
      <c r="Q392">
        <v>34</v>
      </c>
      <c r="R392">
        <v>4.679373</v>
      </c>
      <c r="S392">
        <v>4.6742324999999996</v>
      </c>
      <c r="T392">
        <v>0.20345099999999999</v>
      </c>
      <c r="U392">
        <v>6.9173340000000003</v>
      </c>
      <c r="V392">
        <v>1</v>
      </c>
      <c r="W392" t="s">
        <v>44</v>
      </c>
      <c r="X392">
        <v>710</v>
      </c>
      <c r="Y392" t="s">
        <v>89</v>
      </c>
      <c r="Z392">
        <v>4</v>
      </c>
      <c r="AA392">
        <v>0.81380399999999997</v>
      </c>
      <c r="AB392">
        <v>1460</v>
      </c>
      <c r="AC392">
        <f>MONTH(Table1[[#This Row],[Qtr-Year]])</f>
        <v>9</v>
      </c>
      <c r="AD392">
        <f>Table1[[#This Row],[Month Num]]/3</f>
        <v>3</v>
      </c>
      <c r="AE392">
        <f>YEAR(Table1[[#This Row],[Qtr-Year]])</f>
        <v>2023</v>
      </c>
      <c r="AF392" t="str">
        <f>Table1[[#This Row],[Year]]&amp;" - Q"&amp;Table1[[#This Row],[Qtr]]</f>
        <v>2023 - Q3</v>
      </c>
      <c r="AG392" s="21">
        <f>Table1[[#This Row],[Qtr-Year]]</f>
        <v>45170</v>
      </c>
      <c r="AH392" t="str">
        <f t="shared" si="6"/>
        <v>Studio</v>
      </c>
    </row>
    <row r="393" spans="1:34" x14ac:dyDescent="0.3">
      <c r="A393" s="1">
        <v>45444</v>
      </c>
      <c r="B393">
        <v>253563</v>
      </c>
      <c r="C393" t="s">
        <v>87</v>
      </c>
      <c r="D393">
        <v>1</v>
      </c>
      <c r="E393" t="s">
        <v>90</v>
      </c>
      <c r="F393">
        <v>8517</v>
      </c>
      <c r="G393" t="s">
        <v>88</v>
      </c>
      <c r="H393">
        <v>237</v>
      </c>
      <c r="I393">
        <v>365</v>
      </c>
      <c r="J393">
        <v>5563</v>
      </c>
      <c r="K393">
        <v>8558</v>
      </c>
      <c r="L393">
        <v>7300</v>
      </c>
      <c r="M393">
        <v>4740</v>
      </c>
      <c r="N393">
        <v>20</v>
      </c>
      <c r="O393">
        <v>12410</v>
      </c>
      <c r="P393">
        <v>8058</v>
      </c>
      <c r="Q393">
        <v>34</v>
      </c>
      <c r="R393">
        <v>4.0609900000000003</v>
      </c>
      <c r="S393">
        <v>4.0564920000000004</v>
      </c>
      <c r="T393">
        <v>0.20304949999999999</v>
      </c>
      <c r="U393">
        <v>6.903683</v>
      </c>
      <c r="V393">
        <v>1</v>
      </c>
      <c r="W393" t="s">
        <v>44</v>
      </c>
      <c r="X393">
        <v>710</v>
      </c>
      <c r="Y393" t="s">
        <v>89</v>
      </c>
      <c r="Z393">
        <v>2</v>
      </c>
      <c r="AA393">
        <v>0.40609899999999999</v>
      </c>
      <c r="AB393">
        <v>730</v>
      </c>
      <c r="AC393">
        <f>MONTH(Table1[[#This Row],[Qtr-Year]])</f>
        <v>6</v>
      </c>
      <c r="AD393">
        <f>Table1[[#This Row],[Month Num]]/3</f>
        <v>2</v>
      </c>
      <c r="AE393">
        <f>YEAR(Table1[[#This Row],[Qtr-Year]])</f>
        <v>2024</v>
      </c>
      <c r="AF393" t="str">
        <f>Table1[[#This Row],[Year]]&amp;" - Q"&amp;Table1[[#This Row],[Qtr]]</f>
        <v>2024 - Q2</v>
      </c>
      <c r="AG393" s="21">
        <f>Table1[[#This Row],[Qtr-Year]]</f>
        <v>45444</v>
      </c>
      <c r="AH393" t="str">
        <f t="shared" si="6"/>
        <v>Studio</v>
      </c>
    </row>
    <row r="394" spans="1:34" x14ac:dyDescent="0.3">
      <c r="A394" s="1">
        <v>45444</v>
      </c>
      <c r="B394">
        <v>253563</v>
      </c>
      <c r="C394" t="s">
        <v>87</v>
      </c>
      <c r="D394">
        <v>3</v>
      </c>
      <c r="E394" t="s">
        <v>42</v>
      </c>
      <c r="F394">
        <v>8517</v>
      </c>
      <c r="G394" t="s">
        <v>88</v>
      </c>
      <c r="H394">
        <v>360</v>
      </c>
      <c r="I394">
        <v>554</v>
      </c>
      <c r="J394">
        <v>5563</v>
      </c>
      <c r="K394">
        <v>8558</v>
      </c>
      <c r="L394">
        <v>100828</v>
      </c>
      <c r="M394">
        <v>65520</v>
      </c>
      <c r="N394">
        <v>182</v>
      </c>
      <c r="O394">
        <v>110800</v>
      </c>
      <c r="P394">
        <v>72000</v>
      </c>
      <c r="Q394">
        <v>200</v>
      </c>
      <c r="R394">
        <v>56.090616400000002</v>
      </c>
      <c r="S394">
        <v>56.072015999999998</v>
      </c>
      <c r="T394">
        <v>0.30819020000000003</v>
      </c>
      <c r="U394">
        <v>61.638039999999997</v>
      </c>
      <c r="V394">
        <v>1</v>
      </c>
      <c r="W394" t="s">
        <v>44</v>
      </c>
      <c r="X394">
        <v>710</v>
      </c>
      <c r="Y394" t="s">
        <v>89</v>
      </c>
      <c r="Z394">
        <v>1</v>
      </c>
      <c r="AA394">
        <v>0.30819020000000003</v>
      </c>
      <c r="AB394">
        <v>554</v>
      </c>
      <c r="AC394">
        <f>MONTH(Table1[[#This Row],[Qtr-Year]])</f>
        <v>6</v>
      </c>
      <c r="AD394">
        <f>Table1[[#This Row],[Month Num]]/3</f>
        <v>2</v>
      </c>
      <c r="AE394">
        <f>YEAR(Table1[[#This Row],[Qtr-Year]])</f>
        <v>2024</v>
      </c>
      <c r="AF394" t="str">
        <f>Table1[[#This Row],[Year]]&amp;" - Q"&amp;Table1[[#This Row],[Qtr]]</f>
        <v>2024 - Q2</v>
      </c>
      <c r="AG394" s="21">
        <f>Table1[[#This Row],[Qtr-Year]]</f>
        <v>45444</v>
      </c>
      <c r="AH394" t="str">
        <f t="shared" si="6"/>
        <v>1BHK</v>
      </c>
    </row>
    <row r="395" spans="1:34" x14ac:dyDescent="0.3">
      <c r="A395" s="1">
        <v>45444</v>
      </c>
      <c r="B395">
        <v>253563</v>
      </c>
      <c r="C395" t="s">
        <v>87</v>
      </c>
      <c r="D395">
        <v>4</v>
      </c>
      <c r="E395" t="s">
        <v>46</v>
      </c>
      <c r="F395">
        <v>8517</v>
      </c>
      <c r="G395" t="s">
        <v>88</v>
      </c>
      <c r="H395">
        <v>434</v>
      </c>
      <c r="I395">
        <v>668</v>
      </c>
      <c r="J395">
        <v>5563</v>
      </c>
      <c r="K395">
        <v>8558</v>
      </c>
      <c r="L395">
        <v>71476</v>
      </c>
      <c r="M395">
        <v>46438</v>
      </c>
      <c r="N395">
        <v>107</v>
      </c>
      <c r="O395">
        <v>84168</v>
      </c>
      <c r="P395">
        <v>54684</v>
      </c>
      <c r="Q395">
        <v>126</v>
      </c>
      <c r="R395">
        <v>39.762098799999997</v>
      </c>
      <c r="S395">
        <v>39.741640400000001</v>
      </c>
      <c r="T395">
        <v>0.37160840000000001</v>
      </c>
      <c r="U395">
        <v>46.822658400000002</v>
      </c>
      <c r="V395">
        <v>1</v>
      </c>
      <c r="W395" t="s">
        <v>44</v>
      </c>
      <c r="X395">
        <v>710</v>
      </c>
      <c r="Y395" t="s">
        <v>89</v>
      </c>
      <c r="Z395">
        <v>1</v>
      </c>
      <c r="AA395">
        <v>0.37160840000000001</v>
      </c>
      <c r="AB395">
        <v>668</v>
      </c>
      <c r="AC395">
        <f>MONTH(Table1[[#This Row],[Qtr-Year]])</f>
        <v>6</v>
      </c>
      <c r="AD395">
        <f>Table1[[#This Row],[Month Num]]/3</f>
        <v>2</v>
      </c>
      <c r="AE395">
        <f>YEAR(Table1[[#This Row],[Qtr-Year]])</f>
        <v>2024</v>
      </c>
      <c r="AF395" t="str">
        <f>Table1[[#This Row],[Year]]&amp;" - Q"&amp;Table1[[#This Row],[Qtr]]</f>
        <v>2024 - Q2</v>
      </c>
      <c r="AG395" s="21">
        <f>Table1[[#This Row],[Qtr-Year]]</f>
        <v>45444</v>
      </c>
      <c r="AH395" t="str">
        <f t="shared" si="6"/>
        <v>2BHK</v>
      </c>
    </row>
    <row r="396" spans="1:34" x14ac:dyDescent="0.3">
      <c r="A396" s="1">
        <v>45261</v>
      </c>
      <c r="B396">
        <v>254150</v>
      </c>
      <c r="C396" t="s">
        <v>91</v>
      </c>
      <c r="D396">
        <v>5</v>
      </c>
      <c r="E396" t="s">
        <v>52</v>
      </c>
      <c r="F396">
        <v>65</v>
      </c>
      <c r="G396" t="s">
        <v>34</v>
      </c>
      <c r="H396">
        <v>783</v>
      </c>
      <c r="I396">
        <v>1305</v>
      </c>
      <c r="J396">
        <v>6090</v>
      </c>
      <c r="K396">
        <v>10150</v>
      </c>
      <c r="L396">
        <v>184005</v>
      </c>
      <c r="M396">
        <v>110403</v>
      </c>
      <c r="N396">
        <v>141</v>
      </c>
      <c r="O396">
        <v>352350</v>
      </c>
      <c r="P396">
        <v>211410</v>
      </c>
      <c r="Q396">
        <v>270</v>
      </c>
      <c r="R396">
        <v>112.059045</v>
      </c>
      <c r="S396">
        <v>112.059045</v>
      </c>
      <c r="T396">
        <v>0.79474500000000003</v>
      </c>
      <c r="U396">
        <v>214.58115000000001</v>
      </c>
      <c r="V396">
        <v>3</v>
      </c>
      <c r="W396" t="s">
        <v>35</v>
      </c>
      <c r="X396">
        <v>1868</v>
      </c>
      <c r="Y396" t="s">
        <v>53</v>
      </c>
      <c r="Z396">
        <v>29</v>
      </c>
      <c r="AA396">
        <v>23.047605000000001</v>
      </c>
      <c r="AB396">
        <v>37845</v>
      </c>
      <c r="AC396">
        <f>MONTH(Table1[[#This Row],[Qtr-Year]])</f>
        <v>12</v>
      </c>
      <c r="AD396">
        <f>Table1[[#This Row],[Month Num]]/3</f>
        <v>4</v>
      </c>
      <c r="AE396">
        <f>YEAR(Table1[[#This Row],[Qtr-Year]])</f>
        <v>2023</v>
      </c>
      <c r="AF396" t="str">
        <f>Table1[[#This Row],[Year]]&amp;" - Q"&amp;Table1[[#This Row],[Qtr]]</f>
        <v>2023 - Q4</v>
      </c>
      <c r="AG396" s="21">
        <f>Table1[[#This Row],[Qtr-Year]]</f>
        <v>45261</v>
      </c>
      <c r="AH396" t="str">
        <f t="shared" si="6"/>
        <v>3BHK</v>
      </c>
    </row>
    <row r="397" spans="1:34" x14ac:dyDescent="0.3">
      <c r="A397" s="1">
        <v>45261</v>
      </c>
      <c r="B397">
        <v>254150</v>
      </c>
      <c r="C397" t="s">
        <v>91</v>
      </c>
      <c r="D397">
        <v>4</v>
      </c>
      <c r="E397" t="s">
        <v>46</v>
      </c>
      <c r="F397">
        <v>65</v>
      </c>
      <c r="G397" t="s">
        <v>34</v>
      </c>
      <c r="H397">
        <v>574</v>
      </c>
      <c r="I397">
        <v>956</v>
      </c>
      <c r="J397">
        <v>6090</v>
      </c>
      <c r="K397">
        <v>10150</v>
      </c>
      <c r="L397">
        <v>25812</v>
      </c>
      <c r="M397">
        <v>15498</v>
      </c>
      <c r="N397">
        <v>27</v>
      </c>
      <c r="O397">
        <v>197892</v>
      </c>
      <c r="P397">
        <v>118818</v>
      </c>
      <c r="Q397">
        <v>207</v>
      </c>
      <c r="R397">
        <v>15.719507999999999</v>
      </c>
      <c r="S397">
        <v>15.73047</v>
      </c>
      <c r="T397">
        <v>0.58220400000000005</v>
      </c>
      <c r="U397">
        <v>120.516228</v>
      </c>
      <c r="V397">
        <v>3</v>
      </c>
      <c r="W397" t="s">
        <v>35</v>
      </c>
      <c r="X397">
        <v>1868</v>
      </c>
      <c r="Y397" t="s">
        <v>53</v>
      </c>
      <c r="Z397">
        <v>80</v>
      </c>
      <c r="AA397">
        <v>46.576320000000003</v>
      </c>
      <c r="AB397">
        <v>76480</v>
      </c>
      <c r="AC397">
        <f>MONTH(Table1[[#This Row],[Qtr-Year]])</f>
        <v>12</v>
      </c>
      <c r="AD397">
        <f>Table1[[#This Row],[Month Num]]/3</f>
        <v>4</v>
      </c>
      <c r="AE397">
        <f>YEAR(Table1[[#This Row],[Qtr-Year]])</f>
        <v>2023</v>
      </c>
      <c r="AF397" t="str">
        <f>Table1[[#This Row],[Year]]&amp;" - Q"&amp;Table1[[#This Row],[Qtr]]</f>
        <v>2023 - Q4</v>
      </c>
      <c r="AG397" s="21">
        <f>Table1[[#This Row],[Qtr-Year]]</f>
        <v>45261</v>
      </c>
      <c r="AH397" t="str">
        <f t="shared" si="6"/>
        <v>2BHK</v>
      </c>
    </row>
    <row r="398" spans="1:34" x14ac:dyDescent="0.3">
      <c r="A398" s="1">
        <v>45444</v>
      </c>
      <c r="B398">
        <v>254150</v>
      </c>
      <c r="C398" t="s">
        <v>91</v>
      </c>
      <c r="D398">
        <v>4</v>
      </c>
      <c r="E398" t="s">
        <v>46</v>
      </c>
      <c r="F398">
        <v>65</v>
      </c>
      <c r="G398" t="s">
        <v>34</v>
      </c>
      <c r="H398">
        <v>574</v>
      </c>
      <c r="I398">
        <v>956</v>
      </c>
      <c r="J398">
        <v>6500</v>
      </c>
      <c r="K398">
        <v>10833</v>
      </c>
      <c r="L398">
        <v>0</v>
      </c>
      <c r="M398">
        <v>0</v>
      </c>
      <c r="N398">
        <v>0</v>
      </c>
      <c r="O398">
        <v>197892</v>
      </c>
      <c r="P398">
        <v>118818</v>
      </c>
      <c r="Q398">
        <v>207</v>
      </c>
      <c r="R398">
        <v>0</v>
      </c>
      <c r="S398">
        <v>0</v>
      </c>
      <c r="T398">
        <v>0.62139999999999995</v>
      </c>
      <c r="U398">
        <v>128.62979999999999</v>
      </c>
      <c r="V398">
        <v>3</v>
      </c>
      <c r="W398" t="s">
        <v>35</v>
      </c>
      <c r="X398">
        <v>1868</v>
      </c>
      <c r="Y398" t="s">
        <v>53</v>
      </c>
      <c r="Z398">
        <v>0</v>
      </c>
      <c r="AA398">
        <v>0</v>
      </c>
      <c r="AB398">
        <v>0</v>
      </c>
      <c r="AC398">
        <f>MONTH(Table1[[#This Row],[Qtr-Year]])</f>
        <v>6</v>
      </c>
      <c r="AD398">
        <f>Table1[[#This Row],[Month Num]]/3</f>
        <v>2</v>
      </c>
      <c r="AE398">
        <f>YEAR(Table1[[#This Row],[Qtr-Year]])</f>
        <v>2024</v>
      </c>
      <c r="AF398" t="str">
        <f>Table1[[#This Row],[Year]]&amp;" - Q"&amp;Table1[[#This Row],[Qtr]]</f>
        <v>2024 - Q2</v>
      </c>
      <c r="AG398" s="21">
        <f>Table1[[#This Row],[Qtr-Year]]</f>
        <v>45444</v>
      </c>
      <c r="AH398" t="str">
        <f t="shared" si="6"/>
        <v>2BHK</v>
      </c>
    </row>
    <row r="399" spans="1:34" x14ac:dyDescent="0.3">
      <c r="A399" s="1">
        <v>45352</v>
      </c>
      <c r="B399">
        <v>254150</v>
      </c>
      <c r="C399" t="s">
        <v>91</v>
      </c>
      <c r="D399">
        <v>4</v>
      </c>
      <c r="E399" t="s">
        <v>46</v>
      </c>
      <c r="F399">
        <v>65</v>
      </c>
      <c r="G399" t="s">
        <v>34</v>
      </c>
      <c r="H399">
        <v>574</v>
      </c>
      <c r="I399">
        <v>956</v>
      </c>
      <c r="J399">
        <v>6500</v>
      </c>
      <c r="K399">
        <v>10833</v>
      </c>
      <c r="L399">
        <v>0</v>
      </c>
      <c r="M399">
        <v>0</v>
      </c>
      <c r="N399">
        <v>0</v>
      </c>
      <c r="O399">
        <v>197892</v>
      </c>
      <c r="P399">
        <v>118818</v>
      </c>
      <c r="Q399">
        <v>207</v>
      </c>
      <c r="R399">
        <v>0</v>
      </c>
      <c r="S399">
        <v>0</v>
      </c>
      <c r="T399">
        <v>0.62139999999999995</v>
      </c>
      <c r="U399">
        <v>128.62979999999999</v>
      </c>
      <c r="V399">
        <v>3</v>
      </c>
      <c r="W399" t="s">
        <v>35</v>
      </c>
      <c r="X399">
        <v>1868</v>
      </c>
      <c r="Y399" t="s">
        <v>53</v>
      </c>
      <c r="Z399">
        <v>27</v>
      </c>
      <c r="AA399">
        <v>16.777799999999999</v>
      </c>
      <c r="AB399">
        <v>25812</v>
      </c>
      <c r="AC399">
        <f>MONTH(Table1[[#This Row],[Qtr-Year]])</f>
        <v>3</v>
      </c>
      <c r="AD399">
        <f>Table1[[#This Row],[Month Num]]/3</f>
        <v>1</v>
      </c>
      <c r="AE399">
        <f>YEAR(Table1[[#This Row],[Qtr-Year]])</f>
        <v>2024</v>
      </c>
      <c r="AF399" t="str">
        <f>Table1[[#This Row],[Year]]&amp;" - Q"&amp;Table1[[#This Row],[Qtr]]</f>
        <v>2024 - Q1</v>
      </c>
      <c r="AG399" s="21">
        <f>Table1[[#This Row],[Qtr-Year]]</f>
        <v>45352</v>
      </c>
      <c r="AH399" t="str">
        <f t="shared" si="6"/>
        <v>2BHK</v>
      </c>
    </row>
    <row r="400" spans="1:34" x14ac:dyDescent="0.3">
      <c r="A400" s="1">
        <v>45352</v>
      </c>
      <c r="B400">
        <v>254150</v>
      </c>
      <c r="C400" t="s">
        <v>91</v>
      </c>
      <c r="D400">
        <v>5</v>
      </c>
      <c r="E400" t="s">
        <v>52</v>
      </c>
      <c r="F400">
        <v>65</v>
      </c>
      <c r="G400" t="s">
        <v>34</v>
      </c>
      <c r="H400">
        <v>783</v>
      </c>
      <c r="I400">
        <v>1305</v>
      </c>
      <c r="J400">
        <v>6500</v>
      </c>
      <c r="K400">
        <v>10833</v>
      </c>
      <c r="L400">
        <v>0</v>
      </c>
      <c r="M400">
        <v>0</v>
      </c>
      <c r="N400">
        <v>0</v>
      </c>
      <c r="O400">
        <v>352350</v>
      </c>
      <c r="P400">
        <v>211410</v>
      </c>
      <c r="Q400">
        <v>270</v>
      </c>
      <c r="R400">
        <v>0</v>
      </c>
      <c r="S400">
        <v>0</v>
      </c>
      <c r="T400">
        <v>0.84824999999999995</v>
      </c>
      <c r="U400">
        <v>229.0275</v>
      </c>
      <c r="V400">
        <v>3</v>
      </c>
      <c r="W400" t="s">
        <v>35</v>
      </c>
      <c r="X400">
        <v>1868</v>
      </c>
      <c r="Y400" t="s">
        <v>53</v>
      </c>
      <c r="Z400">
        <v>141</v>
      </c>
      <c r="AA400">
        <v>119.60325</v>
      </c>
      <c r="AB400">
        <v>184005</v>
      </c>
      <c r="AC400">
        <f>MONTH(Table1[[#This Row],[Qtr-Year]])</f>
        <v>3</v>
      </c>
      <c r="AD400">
        <f>Table1[[#This Row],[Month Num]]/3</f>
        <v>1</v>
      </c>
      <c r="AE400">
        <f>YEAR(Table1[[#This Row],[Qtr-Year]])</f>
        <v>2024</v>
      </c>
      <c r="AF400" t="str">
        <f>Table1[[#This Row],[Year]]&amp;" - Q"&amp;Table1[[#This Row],[Qtr]]</f>
        <v>2024 - Q1</v>
      </c>
      <c r="AG400" s="21">
        <f>Table1[[#This Row],[Qtr-Year]]</f>
        <v>45352</v>
      </c>
      <c r="AH400" t="str">
        <f t="shared" si="6"/>
        <v>3BHK</v>
      </c>
    </row>
    <row r="401" spans="1:34" x14ac:dyDescent="0.3">
      <c r="A401" s="1">
        <v>45170</v>
      </c>
      <c r="B401">
        <v>254150</v>
      </c>
      <c r="C401" t="s">
        <v>91</v>
      </c>
      <c r="D401">
        <v>4</v>
      </c>
      <c r="E401" t="s">
        <v>46</v>
      </c>
      <c r="F401">
        <v>65</v>
      </c>
      <c r="G401" t="s">
        <v>34</v>
      </c>
      <c r="H401">
        <v>574</v>
      </c>
      <c r="I401">
        <v>956</v>
      </c>
      <c r="J401">
        <v>6090</v>
      </c>
      <c r="K401">
        <v>10150</v>
      </c>
      <c r="L401">
        <v>102292</v>
      </c>
      <c r="M401">
        <v>61418</v>
      </c>
      <c r="N401">
        <v>107</v>
      </c>
      <c r="O401">
        <v>197892</v>
      </c>
      <c r="P401">
        <v>118818</v>
      </c>
      <c r="Q401">
        <v>207</v>
      </c>
      <c r="R401">
        <v>62.295828</v>
      </c>
      <c r="S401">
        <v>62.339269999999999</v>
      </c>
      <c r="T401">
        <v>0.58220400000000005</v>
      </c>
      <c r="U401">
        <v>120.516228</v>
      </c>
      <c r="V401">
        <v>3</v>
      </c>
      <c r="W401" t="s">
        <v>35</v>
      </c>
      <c r="X401">
        <v>1868</v>
      </c>
      <c r="Y401" t="s">
        <v>53</v>
      </c>
      <c r="Z401">
        <v>100</v>
      </c>
      <c r="AA401">
        <v>58.220399999999998</v>
      </c>
      <c r="AB401">
        <v>95600</v>
      </c>
      <c r="AC401">
        <f>MONTH(Table1[[#This Row],[Qtr-Year]])</f>
        <v>9</v>
      </c>
      <c r="AD401">
        <f>Table1[[#This Row],[Month Num]]/3</f>
        <v>3</v>
      </c>
      <c r="AE401">
        <f>YEAR(Table1[[#This Row],[Qtr-Year]])</f>
        <v>2023</v>
      </c>
      <c r="AF401" t="str">
        <f>Table1[[#This Row],[Year]]&amp;" - Q"&amp;Table1[[#This Row],[Qtr]]</f>
        <v>2023 - Q3</v>
      </c>
      <c r="AG401" s="21">
        <f>Table1[[#This Row],[Qtr-Year]]</f>
        <v>45170</v>
      </c>
      <c r="AH401" t="str">
        <f t="shared" si="6"/>
        <v>2BHK</v>
      </c>
    </row>
    <row r="402" spans="1:34" x14ac:dyDescent="0.3">
      <c r="A402" s="1">
        <v>45170</v>
      </c>
      <c r="B402">
        <v>254150</v>
      </c>
      <c r="C402" t="s">
        <v>91</v>
      </c>
      <c r="D402">
        <v>5</v>
      </c>
      <c r="E402" t="s">
        <v>52</v>
      </c>
      <c r="F402">
        <v>65</v>
      </c>
      <c r="G402" t="s">
        <v>34</v>
      </c>
      <c r="H402">
        <v>783</v>
      </c>
      <c r="I402">
        <v>1305</v>
      </c>
      <c r="J402">
        <v>6090</v>
      </c>
      <c r="K402">
        <v>10150</v>
      </c>
      <c r="L402">
        <v>221850</v>
      </c>
      <c r="M402">
        <v>133110</v>
      </c>
      <c r="N402">
        <v>170</v>
      </c>
      <c r="O402">
        <v>352350</v>
      </c>
      <c r="P402">
        <v>211410</v>
      </c>
      <c r="Q402">
        <v>270</v>
      </c>
      <c r="R402">
        <v>135.10665</v>
      </c>
      <c r="S402">
        <v>135.10665</v>
      </c>
      <c r="T402">
        <v>0.79474500000000003</v>
      </c>
      <c r="U402">
        <v>214.58115000000001</v>
      </c>
      <c r="V402">
        <v>3</v>
      </c>
      <c r="W402" t="s">
        <v>35</v>
      </c>
      <c r="X402">
        <v>1868</v>
      </c>
      <c r="Y402" t="s">
        <v>53</v>
      </c>
      <c r="Z402">
        <v>100</v>
      </c>
      <c r="AA402">
        <v>79.474500000000006</v>
      </c>
      <c r="AB402">
        <v>130500</v>
      </c>
      <c r="AC402">
        <f>MONTH(Table1[[#This Row],[Qtr-Year]])</f>
        <v>9</v>
      </c>
      <c r="AD402">
        <f>Table1[[#This Row],[Month Num]]/3</f>
        <v>3</v>
      </c>
      <c r="AE402">
        <f>YEAR(Table1[[#This Row],[Qtr-Year]])</f>
        <v>2023</v>
      </c>
      <c r="AF402" t="str">
        <f>Table1[[#This Row],[Year]]&amp;" - Q"&amp;Table1[[#This Row],[Qtr]]</f>
        <v>2023 - Q3</v>
      </c>
      <c r="AG402" s="21">
        <f>Table1[[#This Row],[Qtr-Year]]</f>
        <v>45170</v>
      </c>
      <c r="AH402" t="str">
        <f t="shared" si="6"/>
        <v>3BHK</v>
      </c>
    </row>
    <row r="403" spans="1:34" x14ac:dyDescent="0.3">
      <c r="A403" s="1">
        <v>45444</v>
      </c>
      <c r="B403">
        <v>254150</v>
      </c>
      <c r="C403" t="s">
        <v>91</v>
      </c>
      <c r="D403">
        <v>5</v>
      </c>
      <c r="E403" t="s">
        <v>52</v>
      </c>
      <c r="F403">
        <v>65</v>
      </c>
      <c r="G403" t="s">
        <v>34</v>
      </c>
      <c r="H403">
        <v>783</v>
      </c>
      <c r="I403">
        <v>1305</v>
      </c>
      <c r="J403">
        <v>6500</v>
      </c>
      <c r="K403">
        <v>10833</v>
      </c>
      <c r="L403">
        <v>0</v>
      </c>
      <c r="M403">
        <v>0</v>
      </c>
      <c r="N403">
        <v>0</v>
      </c>
      <c r="O403">
        <v>352350</v>
      </c>
      <c r="P403">
        <v>211410</v>
      </c>
      <c r="Q403">
        <v>270</v>
      </c>
      <c r="R403">
        <v>0</v>
      </c>
      <c r="S403">
        <v>0</v>
      </c>
      <c r="T403">
        <v>0.84824999999999995</v>
      </c>
      <c r="U403">
        <v>229.0275</v>
      </c>
      <c r="V403">
        <v>3</v>
      </c>
      <c r="W403" t="s">
        <v>35</v>
      </c>
      <c r="X403">
        <v>1868</v>
      </c>
      <c r="Y403" t="s">
        <v>53</v>
      </c>
      <c r="Z403">
        <v>0</v>
      </c>
      <c r="AA403">
        <v>0</v>
      </c>
      <c r="AB403">
        <v>0</v>
      </c>
      <c r="AC403">
        <f>MONTH(Table1[[#This Row],[Qtr-Year]])</f>
        <v>6</v>
      </c>
      <c r="AD403">
        <f>Table1[[#This Row],[Month Num]]/3</f>
        <v>2</v>
      </c>
      <c r="AE403">
        <f>YEAR(Table1[[#This Row],[Qtr-Year]])</f>
        <v>2024</v>
      </c>
      <c r="AF403" t="str">
        <f>Table1[[#This Row],[Year]]&amp;" - Q"&amp;Table1[[#This Row],[Qtr]]</f>
        <v>2024 - Q2</v>
      </c>
      <c r="AG403" s="21">
        <f>Table1[[#This Row],[Qtr-Year]]</f>
        <v>45444</v>
      </c>
      <c r="AH403" t="str">
        <f t="shared" si="6"/>
        <v>3BHK</v>
      </c>
    </row>
    <row r="404" spans="1:34" x14ac:dyDescent="0.3">
      <c r="A404" s="1">
        <v>45352</v>
      </c>
      <c r="B404">
        <v>254749</v>
      </c>
      <c r="C404" t="s">
        <v>92</v>
      </c>
      <c r="D404">
        <v>3</v>
      </c>
      <c r="E404" t="s">
        <v>42</v>
      </c>
      <c r="F404">
        <v>6</v>
      </c>
      <c r="G404" t="s">
        <v>93</v>
      </c>
      <c r="H404">
        <v>400</v>
      </c>
      <c r="I404">
        <v>666</v>
      </c>
      <c r="J404">
        <v>10287</v>
      </c>
      <c r="K404">
        <v>17145</v>
      </c>
      <c r="L404">
        <v>0</v>
      </c>
      <c r="M404">
        <v>0</v>
      </c>
      <c r="N404">
        <v>0</v>
      </c>
      <c r="O404">
        <v>232434</v>
      </c>
      <c r="P404">
        <v>139600</v>
      </c>
      <c r="Q404">
        <v>349</v>
      </c>
      <c r="R404">
        <v>0</v>
      </c>
      <c r="S404">
        <v>0</v>
      </c>
      <c r="T404">
        <v>0.68511420000000001</v>
      </c>
      <c r="U404">
        <v>239.1048558</v>
      </c>
      <c r="V404">
        <v>3</v>
      </c>
      <c r="W404" t="s">
        <v>35</v>
      </c>
      <c r="X404">
        <v>1915</v>
      </c>
      <c r="Y404" t="s">
        <v>94</v>
      </c>
      <c r="Z404">
        <v>280</v>
      </c>
      <c r="AA404">
        <v>191.831976</v>
      </c>
      <c r="AB404">
        <v>186480</v>
      </c>
      <c r="AC404">
        <f>MONTH(Table1[[#This Row],[Qtr-Year]])</f>
        <v>3</v>
      </c>
      <c r="AD404">
        <f>Table1[[#This Row],[Month Num]]/3</f>
        <v>1</v>
      </c>
      <c r="AE404">
        <f>YEAR(Table1[[#This Row],[Qtr-Year]])</f>
        <v>2024</v>
      </c>
      <c r="AF404" t="str">
        <f>Table1[[#This Row],[Year]]&amp;" - Q"&amp;Table1[[#This Row],[Qtr]]</f>
        <v>2024 - Q1</v>
      </c>
      <c r="AG404" s="21">
        <f>Table1[[#This Row],[Qtr-Year]]</f>
        <v>45352</v>
      </c>
      <c r="AH404" t="str">
        <f t="shared" si="6"/>
        <v>1BHK</v>
      </c>
    </row>
    <row r="405" spans="1:34" x14ac:dyDescent="0.3">
      <c r="A405" s="1">
        <v>45444</v>
      </c>
      <c r="B405">
        <v>254749</v>
      </c>
      <c r="C405" t="s">
        <v>92</v>
      </c>
      <c r="D405">
        <v>3</v>
      </c>
      <c r="E405" t="s">
        <v>42</v>
      </c>
      <c r="F405">
        <v>6</v>
      </c>
      <c r="G405" t="s">
        <v>93</v>
      </c>
      <c r="H405">
        <v>400</v>
      </c>
      <c r="I405">
        <v>666</v>
      </c>
      <c r="J405">
        <v>10500</v>
      </c>
      <c r="K405">
        <v>17500</v>
      </c>
      <c r="L405">
        <v>0</v>
      </c>
      <c r="M405">
        <v>0</v>
      </c>
      <c r="N405">
        <v>0</v>
      </c>
      <c r="O405">
        <v>232434</v>
      </c>
      <c r="P405">
        <v>139600</v>
      </c>
      <c r="Q405">
        <v>349</v>
      </c>
      <c r="R405">
        <v>0</v>
      </c>
      <c r="S405">
        <v>0</v>
      </c>
      <c r="T405">
        <v>0.69930000000000003</v>
      </c>
      <c r="U405">
        <v>244.0557</v>
      </c>
      <c r="V405">
        <v>3</v>
      </c>
      <c r="W405" t="s">
        <v>35</v>
      </c>
      <c r="X405">
        <v>1915</v>
      </c>
      <c r="Y405" t="s">
        <v>94</v>
      </c>
      <c r="Z405">
        <v>0</v>
      </c>
      <c r="AA405">
        <v>0</v>
      </c>
      <c r="AB405">
        <v>0</v>
      </c>
      <c r="AC405">
        <f>MONTH(Table1[[#This Row],[Qtr-Year]])</f>
        <v>6</v>
      </c>
      <c r="AD405">
        <f>Table1[[#This Row],[Month Num]]/3</f>
        <v>2</v>
      </c>
      <c r="AE405">
        <f>YEAR(Table1[[#This Row],[Qtr-Year]])</f>
        <v>2024</v>
      </c>
      <c r="AF405" t="str">
        <f>Table1[[#This Row],[Year]]&amp;" - Q"&amp;Table1[[#This Row],[Qtr]]</f>
        <v>2024 - Q2</v>
      </c>
      <c r="AG405" s="21">
        <f>Table1[[#This Row],[Qtr-Year]]</f>
        <v>45444</v>
      </c>
      <c r="AH405" t="str">
        <f t="shared" si="6"/>
        <v>1BHK</v>
      </c>
    </row>
    <row r="406" spans="1:34" x14ac:dyDescent="0.3">
      <c r="A406" s="1">
        <v>45170</v>
      </c>
      <c r="B406">
        <v>254749</v>
      </c>
      <c r="C406" t="s">
        <v>92</v>
      </c>
      <c r="D406">
        <v>3</v>
      </c>
      <c r="E406" t="s">
        <v>42</v>
      </c>
      <c r="F406">
        <v>6</v>
      </c>
      <c r="G406" t="s">
        <v>93</v>
      </c>
      <c r="H406">
        <v>400</v>
      </c>
      <c r="I406">
        <v>666</v>
      </c>
      <c r="J406">
        <v>9300</v>
      </c>
      <c r="K406">
        <v>15500</v>
      </c>
      <c r="L406">
        <v>192474</v>
      </c>
      <c r="M406">
        <v>115600</v>
      </c>
      <c r="N406">
        <v>289</v>
      </c>
      <c r="O406">
        <v>232434</v>
      </c>
      <c r="P406">
        <v>139600</v>
      </c>
      <c r="Q406">
        <v>349</v>
      </c>
      <c r="R406">
        <v>179.00082</v>
      </c>
      <c r="S406">
        <v>179.18</v>
      </c>
      <c r="T406">
        <v>0.61938000000000004</v>
      </c>
      <c r="U406">
        <v>216.16362000000001</v>
      </c>
      <c r="V406">
        <v>3</v>
      </c>
      <c r="W406" t="s">
        <v>35</v>
      </c>
      <c r="X406">
        <v>1915</v>
      </c>
      <c r="Y406" t="s">
        <v>94</v>
      </c>
      <c r="Z406">
        <v>60</v>
      </c>
      <c r="AA406">
        <v>37.162799999999997</v>
      </c>
      <c r="AB406">
        <v>39960</v>
      </c>
      <c r="AC406">
        <f>MONTH(Table1[[#This Row],[Qtr-Year]])</f>
        <v>9</v>
      </c>
      <c r="AD406">
        <f>Table1[[#This Row],[Month Num]]/3</f>
        <v>3</v>
      </c>
      <c r="AE406">
        <f>YEAR(Table1[[#This Row],[Qtr-Year]])</f>
        <v>2023</v>
      </c>
      <c r="AF406" t="str">
        <f>Table1[[#This Row],[Year]]&amp;" - Q"&amp;Table1[[#This Row],[Qtr]]</f>
        <v>2023 - Q3</v>
      </c>
      <c r="AG406" s="21">
        <f>Table1[[#This Row],[Qtr-Year]]</f>
        <v>45170</v>
      </c>
      <c r="AH406" t="str">
        <f t="shared" si="6"/>
        <v>1BHK</v>
      </c>
    </row>
    <row r="407" spans="1:34" x14ac:dyDescent="0.3">
      <c r="A407" s="1">
        <v>45261</v>
      </c>
      <c r="B407">
        <v>254749</v>
      </c>
      <c r="C407" t="s">
        <v>92</v>
      </c>
      <c r="D407">
        <v>3</v>
      </c>
      <c r="E407" t="s">
        <v>42</v>
      </c>
      <c r="F407">
        <v>6</v>
      </c>
      <c r="G407" t="s">
        <v>93</v>
      </c>
      <c r="H407">
        <v>400</v>
      </c>
      <c r="I407">
        <v>666</v>
      </c>
      <c r="J407">
        <v>9300</v>
      </c>
      <c r="K407">
        <v>15500</v>
      </c>
      <c r="L407">
        <v>186480</v>
      </c>
      <c r="M407">
        <v>112000</v>
      </c>
      <c r="N407">
        <v>280</v>
      </c>
      <c r="O407">
        <v>232434</v>
      </c>
      <c r="P407">
        <v>139600</v>
      </c>
      <c r="Q407">
        <v>349</v>
      </c>
      <c r="R407">
        <v>173.4264</v>
      </c>
      <c r="S407">
        <v>173.6</v>
      </c>
      <c r="T407">
        <v>0.61938000000000004</v>
      </c>
      <c r="U407">
        <v>216.16362000000001</v>
      </c>
      <c r="V407">
        <v>3</v>
      </c>
      <c r="W407" t="s">
        <v>35</v>
      </c>
      <c r="X407">
        <v>1915</v>
      </c>
      <c r="Y407" t="s">
        <v>94</v>
      </c>
      <c r="Z407">
        <v>9</v>
      </c>
      <c r="AA407">
        <v>5.5744199999999999</v>
      </c>
      <c r="AB407">
        <v>5994</v>
      </c>
      <c r="AC407">
        <f>MONTH(Table1[[#This Row],[Qtr-Year]])</f>
        <v>12</v>
      </c>
      <c r="AD407">
        <f>Table1[[#This Row],[Month Num]]/3</f>
        <v>4</v>
      </c>
      <c r="AE407">
        <f>YEAR(Table1[[#This Row],[Qtr-Year]])</f>
        <v>2023</v>
      </c>
      <c r="AF407" t="str">
        <f>Table1[[#This Row],[Year]]&amp;" - Q"&amp;Table1[[#This Row],[Qtr]]</f>
        <v>2023 - Q4</v>
      </c>
      <c r="AG407" s="21">
        <f>Table1[[#This Row],[Qtr-Year]]</f>
        <v>45261</v>
      </c>
      <c r="AH407" t="str">
        <f t="shared" si="6"/>
        <v>1BHK</v>
      </c>
    </row>
    <row r="408" spans="1:34" x14ac:dyDescent="0.3">
      <c r="A408" s="1">
        <v>45717</v>
      </c>
      <c r="B408">
        <v>256699</v>
      </c>
      <c r="C408" t="s">
        <v>95</v>
      </c>
      <c r="D408">
        <v>5</v>
      </c>
      <c r="E408" t="s">
        <v>52</v>
      </c>
      <c r="F408">
        <v>6</v>
      </c>
      <c r="G408" t="s">
        <v>93</v>
      </c>
      <c r="H408">
        <v>1357</v>
      </c>
      <c r="I408">
        <v>1938</v>
      </c>
      <c r="J408">
        <v>7172</v>
      </c>
      <c r="K408">
        <v>10246</v>
      </c>
      <c r="L408">
        <v>147288</v>
      </c>
      <c r="M408">
        <v>103132</v>
      </c>
      <c r="N408">
        <v>76</v>
      </c>
      <c r="O408">
        <v>812022</v>
      </c>
      <c r="P408">
        <v>568583</v>
      </c>
      <c r="Q408">
        <v>419</v>
      </c>
      <c r="R408">
        <v>105.6349536</v>
      </c>
      <c r="S408">
        <v>105.66904719999999</v>
      </c>
      <c r="T408">
        <v>1.3899336</v>
      </c>
      <c r="U408">
        <v>582.38217840000004</v>
      </c>
      <c r="V408">
        <v>4</v>
      </c>
      <c r="W408" t="s">
        <v>77</v>
      </c>
      <c r="X408">
        <v>2069</v>
      </c>
      <c r="Y408" t="s">
        <v>96</v>
      </c>
      <c r="Z408">
        <v>8</v>
      </c>
      <c r="AA408">
        <v>11.1194688</v>
      </c>
      <c r="AB408">
        <v>15504</v>
      </c>
      <c r="AC408">
        <f>MONTH(Table1[[#This Row],[Qtr-Year]])</f>
        <v>3</v>
      </c>
      <c r="AD408">
        <f>Table1[[#This Row],[Month Num]]/3</f>
        <v>1</v>
      </c>
      <c r="AE408">
        <f>YEAR(Table1[[#This Row],[Qtr-Year]])</f>
        <v>2025</v>
      </c>
      <c r="AF408" t="str">
        <f>Table1[[#This Row],[Year]]&amp;" - Q"&amp;Table1[[#This Row],[Qtr]]</f>
        <v>2025 - Q1</v>
      </c>
      <c r="AG408" s="21">
        <f>Table1[[#This Row],[Qtr-Year]]</f>
        <v>45717</v>
      </c>
      <c r="AH408" t="str">
        <f t="shared" si="6"/>
        <v>3BHK</v>
      </c>
    </row>
    <row r="409" spans="1:34" x14ac:dyDescent="0.3">
      <c r="A409" s="1">
        <v>45809</v>
      </c>
      <c r="B409">
        <v>256699</v>
      </c>
      <c r="C409" t="s">
        <v>95</v>
      </c>
      <c r="D409">
        <v>5</v>
      </c>
      <c r="E409" t="s">
        <v>52</v>
      </c>
      <c r="F409">
        <v>6</v>
      </c>
      <c r="G409" t="s">
        <v>93</v>
      </c>
      <c r="H409">
        <v>1357</v>
      </c>
      <c r="I409">
        <v>1938</v>
      </c>
      <c r="J409">
        <v>7172</v>
      </c>
      <c r="K409">
        <v>10246</v>
      </c>
      <c r="L409">
        <v>141474</v>
      </c>
      <c r="M409">
        <v>99061</v>
      </c>
      <c r="N409">
        <v>73</v>
      </c>
      <c r="O409">
        <v>812022</v>
      </c>
      <c r="P409">
        <v>568583</v>
      </c>
      <c r="Q409">
        <v>419</v>
      </c>
      <c r="R409">
        <v>101.4651528</v>
      </c>
      <c r="S409">
        <v>101.49790059999999</v>
      </c>
      <c r="T409">
        <v>1.3899336</v>
      </c>
      <c r="U409">
        <v>582.38217840000004</v>
      </c>
      <c r="V409">
        <v>4</v>
      </c>
      <c r="W409" t="s">
        <v>77</v>
      </c>
      <c r="X409">
        <v>2069</v>
      </c>
      <c r="Y409" t="s">
        <v>96</v>
      </c>
      <c r="Z409">
        <v>3</v>
      </c>
      <c r="AA409">
        <v>4.1698008</v>
      </c>
      <c r="AB409">
        <v>5814</v>
      </c>
      <c r="AC409">
        <f>MONTH(Table1[[#This Row],[Qtr-Year]])</f>
        <v>6</v>
      </c>
      <c r="AD409">
        <f>Table1[[#This Row],[Month Num]]/3</f>
        <v>2</v>
      </c>
      <c r="AE409">
        <f>YEAR(Table1[[#This Row],[Qtr-Year]])</f>
        <v>2025</v>
      </c>
      <c r="AF409" t="str">
        <f>Table1[[#This Row],[Year]]&amp;" - Q"&amp;Table1[[#This Row],[Qtr]]</f>
        <v>2025 - Q2</v>
      </c>
      <c r="AG409" s="21">
        <f>Table1[[#This Row],[Qtr-Year]]</f>
        <v>45809</v>
      </c>
      <c r="AH409" t="str">
        <f t="shared" si="6"/>
        <v>3BHK</v>
      </c>
    </row>
    <row r="410" spans="1:34" x14ac:dyDescent="0.3">
      <c r="A410" s="1">
        <v>45536</v>
      </c>
      <c r="B410">
        <v>256699</v>
      </c>
      <c r="C410" t="s">
        <v>95</v>
      </c>
      <c r="D410">
        <v>5</v>
      </c>
      <c r="E410" t="s">
        <v>52</v>
      </c>
      <c r="F410">
        <v>6</v>
      </c>
      <c r="G410" t="s">
        <v>93</v>
      </c>
      <c r="H410">
        <v>1357</v>
      </c>
      <c r="I410">
        <v>1938</v>
      </c>
      <c r="J410">
        <v>7724</v>
      </c>
      <c r="K410">
        <v>11034</v>
      </c>
      <c r="L410">
        <v>226746</v>
      </c>
      <c r="M410">
        <v>158769</v>
      </c>
      <c r="N410">
        <v>117</v>
      </c>
      <c r="O410">
        <v>812022</v>
      </c>
      <c r="P410">
        <v>568583</v>
      </c>
      <c r="Q410">
        <v>419</v>
      </c>
      <c r="R410">
        <v>175.1386104</v>
      </c>
      <c r="S410">
        <v>175.18571460000001</v>
      </c>
      <c r="T410">
        <v>1.4969112</v>
      </c>
      <c r="U410">
        <v>627.20579280000004</v>
      </c>
      <c r="V410">
        <v>4</v>
      </c>
      <c r="W410" t="s">
        <v>77</v>
      </c>
      <c r="X410">
        <v>2069</v>
      </c>
      <c r="Y410" t="s">
        <v>96</v>
      </c>
      <c r="Z410">
        <v>7</v>
      </c>
      <c r="AA410">
        <v>10.4783784</v>
      </c>
      <c r="AB410">
        <v>13566</v>
      </c>
      <c r="AC410">
        <f>MONTH(Table1[[#This Row],[Qtr-Year]])</f>
        <v>9</v>
      </c>
      <c r="AD410">
        <f>Table1[[#This Row],[Month Num]]/3</f>
        <v>3</v>
      </c>
      <c r="AE410">
        <f>YEAR(Table1[[#This Row],[Qtr-Year]])</f>
        <v>2024</v>
      </c>
      <c r="AF410" t="str">
        <f>Table1[[#This Row],[Year]]&amp;" - Q"&amp;Table1[[#This Row],[Qtr]]</f>
        <v>2024 - Q3</v>
      </c>
      <c r="AG410" s="21">
        <f>Table1[[#This Row],[Qtr-Year]]</f>
        <v>45536</v>
      </c>
      <c r="AH410" t="str">
        <f t="shared" si="6"/>
        <v>3BHK</v>
      </c>
    </row>
    <row r="411" spans="1:34" x14ac:dyDescent="0.3">
      <c r="A411" s="1">
        <v>45352</v>
      </c>
      <c r="B411">
        <v>256699</v>
      </c>
      <c r="C411" t="s">
        <v>95</v>
      </c>
      <c r="D411">
        <v>5</v>
      </c>
      <c r="E411" t="s">
        <v>52</v>
      </c>
      <c r="F411">
        <v>6</v>
      </c>
      <c r="G411" t="s">
        <v>93</v>
      </c>
      <c r="H411">
        <v>1357</v>
      </c>
      <c r="I411">
        <v>1938</v>
      </c>
      <c r="J411">
        <v>8280</v>
      </c>
      <c r="K411">
        <v>11829</v>
      </c>
      <c r="L411">
        <v>346902</v>
      </c>
      <c r="M411">
        <v>242903</v>
      </c>
      <c r="N411">
        <v>179</v>
      </c>
      <c r="O411">
        <v>812022</v>
      </c>
      <c r="P411">
        <v>568583</v>
      </c>
      <c r="Q411">
        <v>419</v>
      </c>
      <c r="R411">
        <v>287.23485599999998</v>
      </c>
      <c r="S411">
        <v>287.32995870000002</v>
      </c>
      <c r="T411">
        <v>1.6046640000000001</v>
      </c>
      <c r="U411">
        <v>672.35421599999995</v>
      </c>
      <c r="V411">
        <v>4</v>
      </c>
      <c r="W411" t="s">
        <v>77</v>
      </c>
      <c r="X411">
        <v>2069</v>
      </c>
      <c r="Y411" t="s">
        <v>96</v>
      </c>
      <c r="Z411">
        <v>32</v>
      </c>
      <c r="AA411">
        <v>51.349248000000003</v>
      </c>
      <c r="AB411">
        <v>62016</v>
      </c>
      <c r="AC411">
        <f>MONTH(Table1[[#This Row],[Qtr-Year]])</f>
        <v>3</v>
      </c>
      <c r="AD411">
        <f>Table1[[#This Row],[Month Num]]/3</f>
        <v>1</v>
      </c>
      <c r="AE411">
        <f>YEAR(Table1[[#This Row],[Qtr-Year]])</f>
        <v>2024</v>
      </c>
      <c r="AF411" t="str">
        <f>Table1[[#This Row],[Year]]&amp;" - Q"&amp;Table1[[#This Row],[Qtr]]</f>
        <v>2024 - Q1</v>
      </c>
      <c r="AG411" s="21">
        <f>Table1[[#This Row],[Qtr-Year]]</f>
        <v>45352</v>
      </c>
      <c r="AH411" t="str">
        <f t="shared" si="6"/>
        <v>3BHK</v>
      </c>
    </row>
    <row r="412" spans="1:34" x14ac:dyDescent="0.3">
      <c r="A412" s="1">
        <v>45444</v>
      </c>
      <c r="B412">
        <v>256699</v>
      </c>
      <c r="C412" t="s">
        <v>95</v>
      </c>
      <c r="D412">
        <v>5</v>
      </c>
      <c r="E412" t="s">
        <v>52</v>
      </c>
      <c r="F412">
        <v>6</v>
      </c>
      <c r="G412" t="s">
        <v>93</v>
      </c>
      <c r="H412">
        <v>1357</v>
      </c>
      <c r="I412">
        <v>1938</v>
      </c>
      <c r="J412">
        <v>7724</v>
      </c>
      <c r="K412">
        <v>11034</v>
      </c>
      <c r="L412">
        <v>240312</v>
      </c>
      <c r="M412">
        <v>168268</v>
      </c>
      <c r="N412">
        <v>124</v>
      </c>
      <c r="O412">
        <v>812022</v>
      </c>
      <c r="P412">
        <v>568583</v>
      </c>
      <c r="Q412">
        <v>419</v>
      </c>
      <c r="R412">
        <v>185.6169888</v>
      </c>
      <c r="S412">
        <v>185.66691119999999</v>
      </c>
      <c r="T412">
        <v>1.4969112</v>
      </c>
      <c r="U412">
        <v>627.20579280000004</v>
      </c>
      <c r="V412">
        <v>4</v>
      </c>
      <c r="W412" t="s">
        <v>77</v>
      </c>
      <c r="X412">
        <v>2069</v>
      </c>
      <c r="Y412" t="s">
        <v>96</v>
      </c>
      <c r="Z412">
        <v>55</v>
      </c>
      <c r="AA412">
        <v>82.330116000000004</v>
      </c>
      <c r="AB412">
        <v>106590</v>
      </c>
      <c r="AC412">
        <f>MONTH(Table1[[#This Row],[Qtr-Year]])</f>
        <v>6</v>
      </c>
      <c r="AD412">
        <f>Table1[[#This Row],[Month Num]]/3</f>
        <v>2</v>
      </c>
      <c r="AE412">
        <f>YEAR(Table1[[#This Row],[Qtr-Year]])</f>
        <v>2024</v>
      </c>
      <c r="AF412" t="str">
        <f>Table1[[#This Row],[Year]]&amp;" - Q"&amp;Table1[[#This Row],[Qtr]]</f>
        <v>2024 - Q2</v>
      </c>
      <c r="AG412" s="21">
        <f>Table1[[#This Row],[Qtr-Year]]</f>
        <v>45444</v>
      </c>
      <c r="AH412" t="str">
        <f t="shared" si="6"/>
        <v>3BHK</v>
      </c>
    </row>
    <row r="413" spans="1:34" x14ac:dyDescent="0.3">
      <c r="A413" s="1">
        <v>45627</v>
      </c>
      <c r="B413">
        <v>256699</v>
      </c>
      <c r="C413" t="s">
        <v>95</v>
      </c>
      <c r="D413">
        <v>5</v>
      </c>
      <c r="E413" t="s">
        <v>52</v>
      </c>
      <c r="F413">
        <v>6</v>
      </c>
      <c r="G413" t="s">
        <v>93</v>
      </c>
      <c r="H413">
        <v>1357</v>
      </c>
      <c r="I413">
        <v>1938</v>
      </c>
      <c r="J413">
        <v>7053</v>
      </c>
      <c r="K413">
        <v>10076</v>
      </c>
      <c r="L413">
        <v>162792</v>
      </c>
      <c r="M413">
        <v>113988</v>
      </c>
      <c r="N413">
        <v>84</v>
      </c>
      <c r="O413">
        <v>812022</v>
      </c>
      <c r="P413">
        <v>568583</v>
      </c>
      <c r="Q413">
        <v>419</v>
      </c>
      <c r="R413">
        <v>114.8171976</v>
      </c>
      <c r="S413">
        <v>114.8543088</v>
      </c>
      <c r="T413">
        <v>1.3668714</v>
      </c>
      <c r="U413">
        <v>572.71911660000001</v>
      </c>
      <c r="V413">
        <v>4</v>
      </c>
      <c r="W413" t="s">
        <v>77</v>
      </c>
      <c r="X413">
        <v>2069</v>
      </c>
      <c r="Y413" t="s">
        <v>96</v>
      </c>
      <c r="Z413">
        <v>33</v>
      </c>
      <c r="AA413">
        <v>45.1067562</v>
      </c>
      <c r="AB413">
        <v>63954</v>
      </c>
      <c r="AC413">
        <f>MONTH(Table1[[#This Row],[Qtr-Year]])</f>
        <v>12</v>
      </c>
      <c r="AD413">
        <f>Table1[[#This Row],[Month Num]]/3</f>
        <v>4</v>
      </c>
      <c r="AE413">
        <f>YEAR(Table1[[#This Row],[Qtr-Year]])</f>
        <v>2024</v>
      </c>
      <c r="AF413" t="str">
        <f>Table1[[#This Row],[Year]]&amp;" - Q"&amp;Table1[[#This Row],[Qtr]]</f>
        <v>2024 - Q4</v>
      </c>
      <c r="AG413" s="21">
        <f>Table1[[#This Row],[Qtr-Year]]</f>
        <v>45627</v>
      </c>
      <c r="AH413" t="str">
        <f t="shared" si="6"/>
        <v>3BHK</v>
      </c>
    </row>
    <row r="414" spans="1:34" x14ac:dyDescent="0.3">
      <c r="A414" s="1">
        <v>45261</v>
      </c>
      <c r="B414">
        <v>256699</v>
      </c>
      <c r="C414" t="s">
        <v>95</v>
      </c>
      <c r="D414">
        <v>5</v>
      </c>
      <c r="E414" t="s">
        <v>52</v>
      </c>
      <c r="F414">
        <v>6</v>
      </c>
      <c r="G414" t="s">
        <v>93</v>
      </c>
      <c r="H414">
        <v>1357</v>
      </c>
      <c r="I414">
        <v>1938</v>
      </c>
      <c r="J414">
        <v>7500</v>
      </c>
      <c r="K414">
        <v>10714</v>
      </c>
      <c r="L414">
        <v>408918</v>
      </c>
      <c r="M414">
        <v>286327</v>
      </c>
      <c r="N414">
        <v>211</v>
      </c>
      <c r="O414">
        <v>812022</v>
      </c>
      <c r="P414">
        <v>568583</v>
      </c>
      <c r="Q414">
        <v>419</v>
      </c>
      <c r="R414">
        <v>306.68849999999998</v>
      </c>
      <c r="S414">
        <v>306.77074779999998</v>
      </c>
      <c r="T414">
        <v>1.4535</v>
      </c>
      <c r="U414">
        <v>609.01649999999995</v>
      </c>
      <c r="V414">
        <v>4</v>
      </c>
      <c r="W414" t="s">
        <v>77</v>
      </c>
      <c r="X414">
        <v>2069</v>
      </c>
      <c r="Y414" t="s">
        <v>96</v>
      </c>
      <c r="Z414">
        <v>208</v>
      </c>
      <c r="AA414">
        <v>302.32799999999997</v>
      </c>
      <c r="AB414">
        <v>403104</v>
      </c>
      <c r="AC414">
        <f>MONTH(Table1[[#This Row],[Qtr-Year]])</f>
        <v>12</v>
      </c>
      <c r="AD414">
        <f>Table1[[#This Row],[Month Num]]/3</f>
        <v>4</v>
      </c>
      <c r="AE414">
        <f>YEAR(Table1[[#This Row],[Qtr-Year]])</f>
        <v>2023</v>
      </c>
      <c r="AF414" t="str">
        <f>Table1[[#This Row],[Year]]&amp;" - Q"&amp;Table1[[#This Row],[Qtr]]</f>
        <v>2023 - Q4</v>
      </c>
      <c r="AG414" s="21">
        <f>Table1[[#This Row],[Qtr-Year]]</f>
        <v>45261</v>
      </c>
      <c r="AH414" t="str">
        <f t="shared" si="6"/>
        <v>3BHK</v>
      </c>
    </row>
    <row r="415" spans="1:34" x14ac:dyDescent="0.3">
      <c r="A415" s="1">
        <v>45809</v>
      </c>
      <c r="B415">
        <v>256701</v>
      </c>
      <c r="C415" t="s">
        <v>97</v>
      </c>
      <c r="D415">
        <v>5</v>
      </c>
      <c r="E415" t="s">
        <v>52</v>
      </c>
      <c r="F415">
        <v>6</v>
      </c>
      <c r="G415" t="s">
        <v>93</v>
      </c>
      <c r="H415">
        <v>1357</v>
      </c>
      <c r="I415">
        <v>1938</v>
      </c>
      <c r="J415">
        <v>7350</v>
      </c>
      <c r="K415">
        <v>10500</v>
      </c>
      <c r="L415">
        <v>116280</v>
      </c>
      <c r="M415">
        <v>81420</v>
      </c>
      <c r="N415">
        <v>60</v>
      </c>
      <c r="O415">
        <v>812022</v>
      </c>
      <c r="P415">
        <v>568583</v>
      </c>
      <c r="Q415">
        <v>419</v>
      </c>
      <c r="R415">
        <v>85.465800000000002</v>
      </c>
      <c r="S415">
        <v>85.491</v>
      </c>
      <c r="T415">
        <v>1.4244300000000001</v>
      </c>
      <c r="U415">
        <v>596.83617000000004</v>
      </c>
      <c r="V415">
        <v>4</v>
      </c>
      <c r="W415" t="s">
        <v>77</v>
      </c>
      <c r="X415">
        <v>2069</v>
      </c>
      <c r="Y415" t="s">
        <v>96</v>
      </c>
      <c r="Z415">
        <v>3</v>
      </c>
      <c r="AA415">
        <v>4.2732900000000003</v>
      </c>
      <c r="AB415">
        <v>5814</v>
      </c>
      <c r="AC415">
        <f>MONTH(Table1[[#This Row],[Qtr-Year]])</f>
        <v>6</v>
      </c>
      <c r="AD415">
        <f>Table1[[#This Row],[Month Num]]/3</f>
        <v>2</v>
      </c>
      <c r="AE415">
        <f>YEAR(Table1[[#This Row],[Qtr-Year]])</f>
        <v>2025</v>
      </c>
      <c r="AF415" t="str">
        <f>Table1[[#This Row],[Year]]&amp;" - Q"&amp;Table1[[#This Row],[Qtr]]</f>
        <v>2025 - Q2</v>
      </c>
      <c r="AG415" s="21">
        <f>Table1[[#This Row],[Qtr-Year]]</f>
        <v>45809</v>
      </c>
      <c r="AH415" t="str">
        <f t="shared" si="6"/>
        <v>3BHK</v>
      </c>
    </row>
    <row r="416" spans="1:34" x14ac:dyDescent="0.3">
      <c r="A416" s="1">
        <v>45717</v>
      </c>
      <c r="B416">
        <v>256701</v>
      </c>
      <c r="C416" t="s">
        <v>97</v>
      </c>
      <c r="D416">
        <v>5</v>
      </c>
      <c r="E416" t="s">
        <v>52</v>
      </c>
      <c r="F416">
        <v>6</v>
      </c>
      <c r="G416" t="s">
        <v>93</v>
      </c>
      <c r="H416">
        <v>1357</v>
      </c>
      <c r="I416">
        <v>1938</v>
      </c>
      <c r="J416">
        <v>7350</v>
      </c>
      <c r="K416">
        <v>10500</v>
      </c>
      <c r="L416">
        <v>122094</v>
      </c>
      <c r="M416">
        <v>85491</v>
      </c>
      <c r="N416">
        <v>63</v>
      </c>
      <c r="O416">
        <v>812022</v>
      </c>
      <c r="P416">
        <v>568583</v>
      </c>
      <c r="Q416">
        <v>419</v>
      </c>
      <c r="R416">
        <v>89.739090000000004</v>
      </c>
      <c r="S416">
        <v>89.765550000000005</v>
      </c>
      <c r="T416">
        <v>1.4244300000000001</v>
      </c>
      <c r="U416">
        <v>596.83617000000004</v>
      </c>
      <c r="V416">
        <v>4</v>
      </c>
      <c r="W416" t="s">
        <v>77</v>
      </c>
      <c r="X416">
        <v>2069</v>
      </c>
      <c r="Y416" t="s">
        <v>96</v>
      </c>
      <c r="Z416">
        <v>11</v>
      </c>
      <c r="AA416">
        <v>15.66873</v>
      </c>
      <c r="AB416">
        <v>21318</v>
      </c>
      <c r="AC416">
        <f>MONTH(Table1[[#This Row],[Qtr-Year]])</f>
        <v>3</v>
      </c>
      <c r="AD416">
        <f>Table1[[#This Row],[Month Num]]/3</f>
        <v>1</v>
      </c>
      <c r="AE416">
        <f>YEAR(Table1[[#This Row],[Qtr-Year]])</f>
        <v>2025</v>
      </c>
      <c r="AF416" t="str">
        <f>Table1[[#This Row],[Year]]&amp;" - Q"&amp;Table1[[#This Row],[Qtr]]</f>
        <v>2025 - Q1</v>
      </c>
      <c r="AG416" s="21">
        <f>Table1[[#This Row],[Qtr-Year]]</f>
        <v>45717</v>
      </c>
      <c r="AH416" t="str">
        <f t="shared" si="6"/>
        <v>3BHK</v>
      </c>
    </row>
    <row r="417" spans="1:34" x14ac:dyDescent="0.3">
      <c r="A417" s="1">
        <v>45536</v>
      </c>
      <c r="B417">
        <v>256701</v>
      </c>
      <c r="C417" t="s">
        <v>97</v>
      </c>
      <c r="D417">
        <v>5</v>
      </c>
      <c r="E417" t="s">
        <v>52</v>
      </c>
      <c r="F417">
        <v>6</v>
      </c>
      <c r="G417" t="s">
        <v>93</v>
      </c>
      <c r="H417">
        <v>1357</v>
      </c>
      <c r="I417">
        <v>1938</v>
      </c>
      <c r="J417">
        <v>7724</v>
      </c>
      <c r="K417">
        <v>11034</v>
      </c>
      <c r="L417">
        <v>230622</v>
      </c>
      <c r="M417">
        <v>161483</v>
      </c>
      <c r="N417">
        <v>119</v>
      </c>
      <c r="O417">
        <v>812022</v>
      </c>
      <c r="P417">
        <v>568583</v>
      </c>
      <c r="Q417">
        <v>419</v>
      </c>
      <c r="R417">
        <v>178.1324328</v>
      </c>
      <c r="S417">
        <v>178.18034220000001</v>
      </c>
      <c r="T417">
        <v>1.4969112</v>
      </c>
      <c r="U417">
        <v>627.20579280000004</v>
      </c>
      <c r="V417">
        <v>4</v>
      </c>
      <c r="W417" t="s">
        <v>77</v>
      </c>
      <c r="X417">
        <v>2069</v>
      </c>
      <c r="Y417" t="s">
        <v>96</v>
      </c>
      <c r="Z417">
        <v>10</v>
      </c>
      <c r="AA417">
        <v>14.969112000000001</v>
      </c>
      <c r="AB417">
        <v>19380</v>
      </c>
      <c r="AC417">
        <f>MONTH(Table1[[#This Row],[Qtr-Year]])</f>
        <v>9</v>
      </c>
      <c r="AD417">
        <f>Table1[[#This Row],[Month Num]]/3</f>
        <v>3</v>
      </c>
      <c r="AE417">
        <f>YEAR(Table1[[#This Row],[Qtr-Year]])</f>
        <v>2024</v>
      </c>
      <c r="AF417" t="str">
        <f>Table1[[#This Row],[Year]]&amp;" - Q"&amp;Table1[[#This Row],[Qtr]]</f>
        <v>2024 - Q3</v>
      </c>
      <c r="AG417" s="21">
        <f>Table1[[#This Row],[Qtr-Year]]</f>
        <v>45536</v>
      </c>
      <c r="AH417" t="str">
        <f t="shared" si="6"/>
        <v>3BHK</v>
      </c>
    </row>
    <row r="418" spans="1:34" x14ac:dyDescent="0.3">
      <c r="A418" s="1">
        <v>45352</v>
      </c>
      <c r="B418">
        <v>256701</v>
      </c>
      <c r="C418" t="s">
        <v>97</v>
      </c>
      <c r="D418">
        <v>5</v>
      </c>
      <c r="E418" t="s">
        <v>52</v>
      </c>
      <c r="F418">
        <v>6</v>
      </c>
      <c r="G418" t="s">
        <v>93</v>
      </c>
      <c r="H418">
        <v>1357</v>
      </c>
      <c r="I418">
        <v>1938</v>
      </c>
      <c r="J418">
        <v>8280</v>
      </c>
      <c r="K418">
        <v>11829</v>
      </c>
      <c r="L418">
        <v>317832</v>
      </c>
      <c r="M418">
        <v>222548</v>
      </c>
      <c r="N418">
        <v>164</v>
      </c>
      <c r="O418">
        <v>812022</v>
      </c>
      <c r="P418">
        <v>568583</v>
      </c>
      <c r="Q418">
        <v>419</v>
      </c>
      <c r="R418">
        <v>263.164896</v>
      </c>
      <c r="S418">
        <v>263.25202919999998</v>
      </c>
      <c r="T418">
        <v>1.6046640000000001</v>
      </c>
      <c r="U418">
        <v>672.35421599999995</v>
      </c>
      <c r="V418">
        <v>4</v>
      </c>
      <c r="W418" t="s">
        <v>77</v>
      </c>
      <c r="X418">
        <v>2069</v>
      </c>
      <c r="Y418" t="s">
        <v>96</v>
      </c>
      <c r="Z418">
        <v>45</v>
      </c>
      <c r="AA418">
        <v>72.209879999999998</v>
      </c>
      <c r="AB418">
        <v>87210</v>
      </c>
      <c r="AC418">
        <f>MONTH(Table1[[#This Row],[Qtr-Year]])</f>
        <v>3</v>
      </c>
      <c r="AD418">
        <f>Table1[[#This Row],[Month Num]]/3</f>
        <v>1</v>
      </c>
      <c r="AE418">
        <f>YEAR(Table1[[#This Row],[Qtr-Year]])</f>
        <v>2024</v>
      </c>
      <c r="AF418" t="str">
        <f>Table1[[#This Row],[Year]]&amp;" - Q"&amp;Table1[[#This Row],[Qtr]]</f>
        <v>2024 - Q1</v>
      </c>
      <c r="AG418" s="21">
        <f>Table1[[#This Row],[Qtr-Year]]</f>
        <v>45352</v>
      </c>
      <c r="AH418" t="str">
        <f t="shared" si="6"/>
        <v>3BHK</v>
      </c>
    </row>
    <row r="419" spans="1:34" x14ac:dyDescent="0.3">
      <c r="A419" s="1">
        <v>45444</v>
      </c>
      <c r="B419">
        <v>256701</v>
      </c>
      <c r="C419" t="s">
        <v>97</v>
      </c>
      <c r="D419">
        <v>5</v>
      </c>
      <c r="E419" t="s">
        <v>52</v>
      </c>
      <c r="F419">
        <v>6</v>
      </c>
      <c r="G419" t="s">
        <v>93</v>
      </c>
      <c r="H419">
        <v>1357</v>
      </c>
      <c r="I419">
        <v>1938</v>
      </c>
      <c r="J419">
        <v>7724</v>
      </c>
      <c r="K419">
        <v>11034</v>
      </c>
      <c r="L419">
        <v>250002</v>
      </c>
      <c r="M419">
        <v>175053</v>
      </c>
      <c r="N419">
        <v>129</v>
      </c>
      <c r="O419">
        <v>812022</v>
      </c>
      <c r="P419">
        <v>568583</v>
      </c>
      <c r="Q419">
        <v>419</v>
      </c>
      <c r="R419">
        <v>193.1015448</v>
      </c>
      <c r="S419">
        <v>193.15348019999999</v>
      </c>
      <c r="T419">
        <v>1.4969112</v>
      </c>
      <c r="U419">
        <v>627.20579280000004</v>
      </c>
      <c r="V419">
        <v>4</v>
      </c>
      <c r="W419" t="s">
        <v>77</v>
      </c>
      <c r="X419">
        <v>2069</v>
      </c>
      <c r="Y419" t="s">
        <v>96</v>
      </c>
      <c r="Z419">
        <v>35</v>
      </c>
      <c r="AA419">
        <v>52.391891999999999</v>
      </c>
      <c r="AB419">
        <v>67830</v>
      </c>
      <c r="AC419">
        <f>MONTH(Table1[[#This Row],[Qtr-Year]])</f>
        <v>6</v>
      </c>
      <c r="AD419">
        <f>Table1[[#This Row],[Month Num]]/3</f>
        <v>2</v>
      </c>
      <c r="AE419">
        <f>YEAR(Table1[[#This Row],[Qtr-Year]])</f>
        <v>2024</v>
      </c>
      <c r="AF419" t="str">
        <f>Table1[[#This Row],[Year]]&amp;" - Q"&amp;Table1[[#This Row],[Qtr]]</f>
        <v>2024 - Q2</v>
      </c>
      <c r="AG419" s="21">
        <f>Table1[[#This Row],[Qtr-Year]]</f>
        <v>45444</v>
      </c>
      <c r="AH419" t="str">
        <f t="shared" si="6"/>
        <v>3BHK</v>
      </c>
    </row>
    <row r="420" spans="1:34" x14ac:dyDescent="0.3">
      <c r="A420" s="1">
        <v>45627</v>
      </c>
      <c r="B420">
        <v>256701</v>
      </c>
      <c r="C420" t="s">
        <v>97</v>
      </c>
      <c r="D420">
        <v>5</v>
      </c>
      <c r="E420" t="s">
        <v>52</v>
      </c>
      <c r="F420">
        <v>6</v>
      </c>
      <c r="G420" t="s">
        <v>93</v>
      </c>
      <c r="H420">
        <v>1357</v>
      </c>
      <c r="I420">
        <v>1938</v>
      </c>
      <c r="J420">
        <v>7053</v>
      </c>
      <c r="K420">
        <v>10076</v>
      </c>
      <c r="L420">
        <v>143412</v>
      </c>
      <c r="M420">
        <v>100418</v>
      </c>
      <c r="N420">
        <v>74</v>
      </c>
      <c r="O420">
        <v>812022</v>
      </c>
      <c r="P420">
        <v>568583</v>
      </c>
      <c r="Q420">
        <v>419</v>
      </c>
      <c r="R420">
        <v>101.14848360000001</v>
      </c>
      <c r="S420">
        <v>101.1811768</v>
      </c>
      <c r="T420">
        <v>1.3668714</v>
      </c>
      <c r="U420">
        <v>572.71911660000001</v>
      </c>
      <c r="V420">
        <v>4</v>
      </c>
      <c r="W420" t="s">
        <v>77</v>
      </c>
      <c r="X420">
        <v>2069</v>
      </c>
      <c r="Y420" t="s">
        <v>96</v>
      </c>
      <c r="Z420">
        <v>45</v>
      </c>
      <c r="AA420">
        <v>61.509213000000003</v>
      </c>
      <c r="AB420">
        <v>87210</v>
      </c>
      <c r="AC420">
        <f>MONTH(Table1[[#This Row],[Qtr-Year]])</f>
        <v>12</v>
      </c>
      <c r="AD420">
        <f>Table1[[#This Row],[Month Num]]/3</f>
        <v>4</v>
      </c>
      <c r="AE420">
        <f>YEAR(Table1[[#This Row],[Qtr-Year]])</f>
        <v>2024</v>
      </c>
      <c r="AF420" t="str">
        <f>Table1[[#This Row],[Year]]&amp;" - Q"&amp;Table1[[#This Row],[Qtr]]</f>
        <v>2024 - Q4</v>
      </c>
      <c r="AG420" s="21">
        <f>Table1[[#This Row],[Qtr-Year]]</f>
        <v>45627</v>
      </c>
      <c r="AH420" t="str">
        <f t="shared" si="6"/>
        <v>3BHK</v>
      </c>
    </row>
    <row r="421" spans="1:34" x14ac:dyDescent="0.3">
      <c r="A421" s="1">
        <v>45261</v>
      </c>
      <c r="B421">
        <v>256701</v>
      </c>
      <c r="C421" t="s">
        <v>97</v>
      </c>
      <c r="D421">
        <v>5</v>
      </c>
      <c r="E421" t="s">
        <v>52</v>
      </c>
      <c r="F421">
        <v>6</v>
      </c>
      <c r="G421" t="s">
        <v>93</v>
      </c>
      <c r="H421">
        <v>1357</v>
      </c>
      <c r="I421">
        <v>1938</v>
      </c>
      <c r="J421">
        <v>7500</v>
      </c>
      <c r="K421">
        <v>10714</v>
      </c>
      <c r="L421">
        <v>405042</v>
      </c>
      <c r="M421">
        <v>283613</v>
      </c>
      <c r="N421">
        <v>209</v>
      </c>
      <c r="O421">
        <v>812022</v>
      </c>
      <c r="P421">
        <v>568583</v>
      </c>
      <c r="Q421">
        <v>419</v>
      </c>
      <c r="R421">
        <v>303.78149999999999</v>
      </c>
      <c r="S421">
        <v>303.86296820000001</v>
      </c>
      <c r="T421">
        <v>1.4535</v>
      </c>
      <c r="U421">
        <v>609.01649999999995</v>
      </c>
      <c r="V421">
        <v>4</v>
      </c>
      <c r="W421" t="s">
        <v>77</v>
      </c>
      <c r="X421">
        <v>2069</v>
      </c>
      <c r="Y421" t="s">
        <v>96</v>
      </c>
      <c r="Z421">
        <v>210</v>
      </c>
      <c r="AA421">
        <v>305.23500000000001</v>
      </c>
      <c r="AB421">
        <v>406980</v>
      </c>
      <c r="AC421">
        <f>MONTH(Table1[[#This Row],[Qtr-Year]])</f>
        <v>12</v>
      </c>
      <c r="AD421">
        <f>Table1[[#This Row],[Month Num]]/3</f>
        <v>4</v>
      </c>
      <c r="AE421">
        <f>YEAR(Table1[[#This Row],[Qtr-Year]])</f>
        <v>2023</v>
      </c>
      <c r="AF421" t="str">
        <f>Table1[[#This Row],[Year]]&amp;" - Q"&amp;Table1[[#This Row],[Qtr]]</f>
        <v>2023 - Q4</v>
      </c>
      <c r="AG421" s="21">
        <f>Table1[[#This Row],[Qtr-Year]]</f>
        <v>45261</v>
      </c>
      <c r="AH421" t="str">
        <f t="shared" si="6"/>
        <v>3BHK</v>
      </c>
    </row>
    <row r="422" spans="1:34" x14ac:dyDescent="0.3">
      <c r="A422" s="1">
        <v>45809</v>
      </c>
      <c r="B422">
        <v>256702</v>
      </c>
      <c r="C422" t="s">
        <v>98</v>
      </c>
      <c r="D422">
        <v>5</v>
      </c>
      <c r="E422" t="s">
        <v>52</v>
      </c>
      <c r="F422">
        <v>6</v>
      </c>
      <c r="G422" t="s">
        <v>93</v>
      </c>
      <c r="H422">
        <v>1357</v>
      </c>
      <c r="I422">
        <v>1938</v>
      </c>
      <c r="J422">
        <v>7756</v>
      </c>
      <c r="K422">
        <v>11080</v>
      </c>
      <c r="L422">
        <v>19380</v>
      </c>
      <c r="M422">
        <v>13570</v>
      </c>
      <c r="N422">
        <v>10</v>
      </c>
      <c r="O422">
        <v>325584</v>
      </c>
      <c r="P422">
        <v>227976</v>
      </c>
      <c r="Q422">
        <v>168</v>
      </c>
      <c r="R422">
        <v>15.031128000000001</v>
      </c>
      <c r="S422">
        <v>15.03556</v>
      </c>
      <c r="T422">
        <v>1.5031128</v>
      </c>
      <c r="U422">
        <v>252.52295040000001</v>
      </c>
      <c r="V422">
        <v>4</v>
      </c>
      <c r="W422" t="s">
        <v>77</v>
      </c>
      <c r="X422">
        <v>2069</v>
      </c>
      <c r="Y422" t="s">
        <v>96</v>
      </c>
      <c r="Z422">
        <v>0</v>
      </c>
      <c r="AA422">
        <v>0</v>
      </c>
      <c r="AB422">
        <v>0</v>
      </c>
      <c r="AC422">
        <f>MONTH(Table1[[#This Row],[Qtr-Year]])</f>
        <v>6</v>
      </c>
      <c r="AD422">
        <f>Table1[[#This Row],[Month Num]]/3</f>
        <v>2</v>
      </c>
      <c r="AE422">
        <f>YEAR(Table1[[#This Row],[Qtr-Year]])</f>
        <v>2025</v>
      </c>
      <c r="AF422" t="str">
        <f>Table1[[#This Row],[Year]]&amp;" - Q"&amp;Table1[[#This Row],[Qtr]]</f>
        <v>2025 - Q2</v>
      </c>
      <c r="AG422" s="21">
        <f>Table1[[#This Row],[Qtr-Year]]</f>
        <v>45809</v>
      </c>
      <c r="AH422" t="str">
        <f t="shared" si="6"/>
        <v>3BHK</v>
      </c>
    </row>
    <row r="423" spans="1:34" x14ac:dyDescent="0.3">
      <c r="A423" s="1">
        <v>45809</v>
      </c>
      <c r="B423">
        <v>256702</v>
      </c>
      <c r="C423" t="s">
        <v>98</v>
      </c>
      <c r="D423">
        <v>4</v>
      </c>
      <c r="E423" t="s">
        <v>46</v>
      </c>
      <c r="F423">
        <v>6</v>
      </c>
      <c r="G423" t="s">
        <v>93</v>
      </c>
      <c r="H423">
        <v>821</v>
      </c>
      <c r="I423">
        <v>1173</v>
      </c>
      <c r="J423">
        <v>7756</v>
      </c>
      <c r="K423">
        <v>11080</v>
      </c>
      <c r="L423">
        <v>4692</v>
      </c>
      <c r="M423">
        <v>3284</v>
      </c>
      <c r="N423">
        <v>4</v>
      </c>
      <c r="O423">
        <v>45747</v>
      </c>
      <c r="P423">
        <v>32019</v>
      </c>
      <c r="Q423">
        <v>39</v>
      </c>
      <c r="R423">
        <v>3.6391152</v>
      </c>
      <c r="S423">
        <v>3.6386720000000001</v>
      </c>
      <c r="T423">
        <v>0.9097788</v>
      </c>
      <c r="U423">
        <v>35.4813732</v>
      </c>
      <c r="V423">
        <v>4</v>
      </c>
      <c r="W423" t="s">
        <v>77</v>
      </c>
      <c r="X423">
        <v>2069</v>
      </c>
      <c r="Y423" t="s">
        <v>96</v>
      </c>
      <c r="Z423">
        <v>0</v>
      </c>
      <c r="AA423">
        <v>0</v>
      </c>
      <c r="AB423">
        <v>0</v>
      </c>
      <c r="AC423">
        <f>MONTH(Table1[[#This Row],[Qtr-Year]])</f>
        <v>6</v>
      </c>
      <c r="AD423">
        <f>Table1[[#This Row],[Month Num]]/3</f>
        <v>2</v>
      </c>
      <c r="AE423">
        <f>YEAR(Table1[[#This Row],[Qtr-Year]])</f>
        <v>2025</v>
      </c>
      <c r="AF423" t="str">
        <f>Table1[[#This Row],[Year]]&amp;" - Q"&amp;Table1[[#This Row],[Qtr]]</f>
        <v>2025 - Q2</v>
      </c>
      <c r="AG423" s="21">
        <f>Table1[[#This Row],[Qtr-Year]]</f>
        <v>45809</v>
      </c>
      <c r="AH423" t="str">
        <f t="shared" si="6"/>
        <v>2BHK</v>
      </c>
    </row>
    <row r="424" spans="1:34" x14ac:dyDescent="0.3">
      <c r="A424" s="1">
        <v>45809</v>
      </c>
      <c r="B424">
        <v>256702</v>
      </c>
      <c r="C424" t="s">
        <v>98</v>
      </c>
      <c r="D424">
        <v>13</v>
      </c>
      <c r="E424" t="s">
        <v>63</v>
      </c>
      <c r="F424">
        <v>6</v>
      </c>
      <c r="G424" t="s">
        <v>93</v>
      </c>
      <c r="H424">
        <v>1079</v>
      </c>
      <c r="I424">
        <v>1541</v>
      </c>
      <c r="J424">
        <v>7756</v>
      </c>
      <c r="K424">
        <v>11080</v>
      </c>
      <c r="L424">
        <v>9246</v>
      </c>
      <c r="M424">
        <v>6474</v>
      </c>
      <c r="N424">
        <v>6</v>
      </c>
      <c r="O424">
        <v>129444</v>
      </c>
      <c r="P424">
        <v>90636</v>
      </c>
      <c r="Q424">
        <v>84</v>
      </c>
      <c r="R424">
        <v>7.1711976000000002</v>
      </c>
      <c r="S424">
        <v>7.1731920000000002</v>
      </c>
      <c r="T424">
        <v>1.1951996</v>
      </c>
      <c r="U424">
        <v>100.3967664</v>
      </c>
      <c r="V424">
        <v>4</v>
      </c>
      <c r="W424" t="s">
        <v>77</v>
      </c>
      <c r="X424">
        <v>2069</v>
      </c>
      <c r="Y424" t="s">
        <v>96</v>
      </c>
      <c r="Z424">
        <v>0</v>
      </c>
      <c r="AA424">
        <v>0</v>
      </c>
      <c r="AB424">
        <v>0</v>
      </c>
      <c r="AC424">
        <f>MONTH(Table1[[#This Row],[Qtr-Year]])</f>
        <v>6</v>
      </c>
      <c r="AD424">
        <f>Table1[[#This Row],[Month Num]]/3</f>
        <v>2</v>
      </c>
      <c r="AE424">
        <f>YEAR(Table1[[#This Row],[Qtr-Year]])</f>
        <v>2025</v>
      </c>
      <c r="AF424" t="str">
        <f>Table1[[#This Row],[Year]]&amp;" - Q"&amp;Table1[[#This Row],[Qtr]]</f>
        <v>2025 - Q2</v>
      </c>
      <c r="AG424" s="21">
        <f>Table1[[#This Row],[Qtr-Year]]</f>
        <v>45809</v>
      </c>
      <c r="AH424" t="str">
        <f t="shared" si="6"/>
        <v>2BHK</v>
      </c>
    </row>
    <row r="425" spans="1:34" x14ac:dyDescent="0.3">
      <c r="A425" s="1">
        <v>45809</v>
      </c>
      <c r="B425">
        <v>256702</v>
      </c>
      <c r="C425" t="s">
        <v>98</v>
      </c>
      <c r="D425">
        <v>14</v>
      </c>
      <c r="E425" t="s">
        <v>71</v>
      </c>
      <c r="F425">
        <v>6</v>
      </c>
      <c r="G425" t="s">
        <v>93</v>
      </c>
      <c r="H425">
        <v>1703</v>
      </c>
      <c r="I425">
        <v>2433</v>
      </c>
      <c r="J425">
        <v>7756</v>
      </c>
      <c r="K425">
        <v>11080</v>
      </c>
      <c r="L425">
        <v>41361</v>
      </c>
      <c r="M425">
        <v>28951</v>
      </c>
      <c r="N425">
        <v>17</v>
      </c>
      <c r="O425">
        <v>306558</v>
      </c>
      <c r="P425">
        <v>214578</v>
      </c>
      <c r="Q425">
        <v>126</v>
      </c>
      <c r="R425">
        <v>32.079591600000001</v>
      </c>
      <c r="S425">
        <v>32.077708000000001</v>
      </c>
      <c r="T425">
        <v>1.8870347999999999</v>
      </c>
      <c r="U425">
        <v>237.7663848</v>
      </c>
      <c r="V425">
        <v>4</v>
      </c>
      <c r="W425" t="s">
        <v>77</v>
      </c>
      <c r="X425">
        <v>2069</v>
      </c>
      <c r="Y425" t="s">
        <v>96</v>
      </c>
      <c r="Z425">
        <v>3</v>
      </c>
      <c r="AA425">
        <v>5.6611044000000001</v>
      </c>
      <c r="AB425">
        <v>7299</v>
      </c>
      <c r="AC425">
        <f>MONTH(Table1[[#This Row],[Qtr-Year]])</f>
        <v>6</v>
      </c>
      <c r="AD425">
        <f>Table1[[#This Row],[Month Num]]/3</f>
        <v>2</v>
      </c>
      <c r="AE425">
        <f>YEAR(Table1[[#This Row],[Qtr-Year]])</f>
        <v>2025</v>
      </c>
      <c r="AF425" t="str">
        <f>Table1[[#This Row],[Year]]&amp;" - Q"&amp;Table1[[#This Row],[Qtr]]</f>
        <v>2025 - Q2</v>
      </c>
      <c r="AG425" s="21">
        <f>Table1[[#This Row],[Qtr-Year]]</f>
        <v>45809</v>
      </c>
      <c r="AH425" t="str">
        <f t="shared" si="6"/>
        <v>3BHK</v>
      </c>
    </row>
    <row r="426" spans="1:34" x14ac:dyDescent="0.3">
      <c r="A426" s="1">
        <v>45717</v>
      </c>
      <c r="B426">
        <v>256702</v>
      </c>
      <c r="C426" t="s">
        <v>98</v>
      </c>
      <c r="D426">
        <v>14</v>
      </c>
      <c r="E426" t="s">
        <v>71</v>
      </c>
      <c r="F426">
        <v>6</v>
      </c>
      <c r="G426" t="s">
        <v>93</v>
      </c>
      <c r="H426">
        <v>1703</v>
      </c>
      <c r="I426">
        <v>2433</v>
      </c>
      <c r="J426">
        <v>7756</v>
      </c>
      <c r="K426">
        <v>11080</v>
      </c>
      <c r="L426">
        <v>48660</v>
      </c>
      <c r="M426">
        <v>34060</v>
      </c>
      <c r="N426">
        <v>20</v>
      </c>
      <c r="O426">
        <v>306558</v>
      </c>
      <c r="P426">
        <v>214578</v>
      </c>
      <c r="Q426">
        <v>126</v>
      </c>
      <c r="R426">
        <v>37.740696</v>
      </c>
      <c r="S426">
        <v>37.738480000000003</v>
      </c>
      <c r="T426">
        <v>1.8870347999999999</v>
      </c>
      <c r="U426">
        <v>237.7663848</v>
      </c>
      <c r="V426">
        <v>4</v>
      </c>
      <c r="W426" t="s">
        <v>77</v>
      </c>
      <c r="X426">
        <v>2069</v>
      </c>
      <c r="Y426" t="s">
        <v>96</v>
      </c>
      <c r="Z426">
        <v>16</v>
      </c>
      <c r="AA426">
        <v>30.192556799999998</v>
      </c>
      <c r="AB426">
        <v>38928</v>
      </c>
      <c r="AC426">
        <f>MONTH(Table1[[#This Row],[Qtr-Year]])</f>
        <v>3</v>
      </c>
      <c r="AD426">
        <f>Table1[[#This Row],[Month Num]]/3</f>
        <v>1</v>
      </c>
      <c r="AE426">
        <f>YEAR(Table1[[#This Row],[Qtr-Year]])</f>
        <v>2025</v>
      </c>
      <c r="AF426" t="str">
        <f>Table1[[#This Row],[Year]]&amp;" - Q"&amp;Table1[[#This Row],[Qtr]]</f>
        <v>2025 - Q1</v>
      </c>
      <c r="AG426" s="21">
        <f>Table1[[#This Row],[Qtr-Year]]</f>
        <v>45717</v>
      </c>
      <c r="AH426" t="str">
        <f t="shared" si="6"/>
        <v>3BHK</v>
      </c>
    </row>
    <row r="427" spans="1:34" x14ac:dyDescent="0.3">
      <c r="A427" s="1">
        <v>45717</v>
      </c>
      <c r="B427">
        <v>256702</v>
      </c>
      <c r="C427" t="s">
        <v>98</v>
      </c>
      <c r="D427">
        <v>4</v>
      </c>
      <c r="E427" t="s">
        <v>46</v>
      </c>
      <c r="F427">
        <v>6</v>
      </c>
      <c r="G427" t="s">
        <v>93</v>
      </c>
      <c r="H427">
        <v>821</v>
      </c>
      <c r="I427">
        <v>1173</v>
      </c>
      <c r="J427">
        <v>7756</v>
      </c>
      <c r="K427">
        <v>11080</v>
      </c>
      <c r="L427">
        <v>4692</v>
      </c>
      <c r="M427">
        <v>3284</v>
      </c>
      <c r="N427">
        <v>4</v>
      </c>
      <c r="O427">
        <v>45747</v>
      </c>
      <c r="P427">
        <v>32019</v>
      </c>
      <c r="Q427">
        <v>39</v>
      </c>
      <c r="R427">
        <v>3.6391152</v>
      </c>
      <c r="S427">
        <v>3.6386720000000001</v>
      </c>
      <c r="T427">
        <v>0.9097788</v>
      </c>
      <c r="U427">
        <v>35.4813732</v>
      </c>
      <c r="V427">
        <v>4</v>
      </c>
      <c r="W427" t="s">
        <v>77</v>
      </c>
      <c r="X427">
        <v>2069</v>
      </c>
      <c r="Y427" t="s">
        <v>96</v>
      </c>
      <c r="Z427">
        <v>6</v>
      </c>
      <c r="AA427">
        <v>5.4586728000000004</v>
      </c>
      <c r="AB427">
        <v>7038</v>
      </c>
      <c r="AC427">
        <f>MONTH(Table1[[#This Row],[Qtr-Year]])</f>
        <v>3</v>
      </c>
      <c r="AD427">
        <f>Table1[[#This Row],[Month Num]]/3</f>
        <v>1</v>
      </c>
      <c r="AE427">
        <f>YEAR(Table1[[#This Row],[Qtr-Year]])</f>
        <v>2025</v>
      </c>
      <c r="AF427" t="str">
        <f>Table1[[#This Row],[Year]]&amp;" - Q"&amp;Table1[[#This Row],[Qtr]]</f>
        <v>2025 - Q1</v>
      </c>
      <c r="AG427" s="21">
        <f>Table1[[#This Row],[Qtr-Year]]</f>
        <v>45717</v>
      </c>
      <c r="AH427" t="str">
        <f t="shared" si="6"/>
        <v>2BHK</v>
      </c>
    </row>
    <row r="428" spans="1:34" x14ac:dyDescent="0.3">
      <c r="A428" s="1">
        <v>45717</v>
      </c>
      <c r="B428">
        <v>256702</v>
      </c>
      <c r="C428" t="s">
        <v>98</v>
      </c>
      <c r="D428">
        <v>5</v>
      </c>
      <c r="E428" t="s">
        <v>52</v>
      </c>
      <c r="F428">
        <v>6</v>
      </c>
      <c r="G428" t="s">
        <v>93</v>
      </c>
      <c r="H428">
        <v>1357</v>
      </c>
      <c r="I428">
        <v>1938</v>
      </c>
      <c r="J428">
        <v>7756</v>
      </c>
      <c r="K428">
        <v>11080</v>
      </c>
      <c r="L428">
        <v>19380</v>
      </c>
      <c r="M428">
        <v>13570</v>
      </c>
      <c r="N428">
        <v>10</v>
      </c>
      <c r="O428">
        <v>325584</v>
      </c>
      <c r="P428">
        <v>227976</v>
      </c>
      <c r="Q428">
        <v>168</v>
      </c>
      <c r="R428">
        <v>15.031128000000001</v>
      </c>
      <c r="S428">
        <v>15.03556</v>
      </c>
      <c r="T428">
        <v>1.5031128</v>
      </c>
      <c r="U428">
        <v>252.52295040000001</v>
      </c>
      <c r="V428">
        <v>4</v>
      </c>
      <c r="W428" t="s">
        <v>77</v>
      </c>
      <c r="X428">
        <v>2069</v>
      </c>
      <c r="Y428" t="s">
        <v>96</v>
      </c>
      <c r="Z428">
        <v>28</v>
      </c>
      <c r="AA428">
        <v>42.0871584</v>
      </c>
      <c r="AB428">
        <v>54264</v>
      </c>
      <c r="AC428">
        <f>MONTH(Table1[[#This Row],[Qtr-Year]])</f>
        <v>3</v>
      </c>
      <c r="AD428">
        <f>Table1[[#This Row],[Month Num]]/3</f>
        <v>1</v>
      </c>
      <c r="AE428">
        <f>YEAR(Table1[[#This Row],[Qtr-Year]])</f>
        <v>2025</v>
      </c>
      <c r="AF428" t="str">
        <f>Table1[[#This Row],[Year]]&amp;" - Q"&amp;Table1[[#This Row],[Qtr]]</f>
        <v>2025 - Q1</v>
      </c>
      <c r="AG428" s="21">
        <f>Table1[[#This Row],[Qtr-Year]]</f>
        <v>45717</v>
      </c>
      <c r="AH428" t="str">
        <f t="shared" si="6"/>
        <v>3BHK</v>
      </c>
    </row>
    <row r="429" spans="1:34" x14ac:dyDescent="0.3">
      <c r="A429" s="1">
        <v>45717</v>
      </c>
      <c r="B429">
        <v>256702</v>
      </c>
      <c r="C429" t="s">
        <v>98</v>
      </c>
      <c r="D429">
        <v>13</v>
      </c>
      <c r="E429" t="s">
        <v>63</v>
      </c>
      <c r="F429">
        <v>6</v>
      </c>
      <c r="G429" t="s">
        <v>93</v>
      </c>
      <c r="H429">
        <v>1079</v>
      </c>
      <c r="I429">
        <v>1541</v>
      </c>
      <c r="J429">
        <v>7756</v>
      </c>
      <c r="K429">
        <v>11080</v>
      </c>
      <c r="L429">
        <v>9246</v>
      </c>
      <c r="M429">
        <v>6474</v>
      </c>
      <c r="N429">
        <v>6</v>
      </c>
      <c r="O429">
        <v>129444</v>
      </c>
      <c r="P429">
        <v>90636</v>
      </c>
      <c r="Q429">
        <v>84</v>
      </c>
      <c r="R429">
        <v>7.1711976000000002</v>
      </c>
      <c r="S429">
        <v>7.1731920000000002</v>
      </c>
      <c r="T429">
        <v>1.1951996</v>
      </c>
      <c r="U429">
        <v>100.3967664</v>
      </c>
      <c r="V429">
        <v>4</v>
      </c>
      <c r="W429" t="s">
        <v>77</v>
      </c>
      <c r="X429">
        <v>2069</v>
      </c>
      <c r="Y429" t="s">
        <v>96</v>
      </c>
      <c r="Z429">
        <v>0</v>
      </c>
      <c r="AA429">
        <v>0</v>
      </c>
      <c r="AB429">
        <v>0</v>
      </c>
      <c r="AC429">
        <f>MONTH(Table1[[#This Row],[Qtr-Year]])</f>
        <v>3</v>
      </c>
      <c r="AD429">
        <f>Table1[[#This Row],[Month Num]]/3</f>
        <v>1</v>
      </c>
      <c r="AE429">
        <f>YEAR(Table1[[#This Row],[Qtr-Year]])</f>
        <v>2025</v>
      </c>
      <c r="AF429" t="str">
        <f>Table1[[#This Row],[Year]]&amp;" - Q"&amp;Table1[[#This Row],[Qtr]]</f>
        <v>2025 - Q1</v>
      </c>
      <c r="AG429" s="21">
        <f>Table1[[#This Row],[Qtr-Year]]</f>
        <v>45717</v>
      </c>
      <c r="AH429" t="str">
        <f t="shared" si="6"/>
        <v>2BHK</v>
      </c>
    </row>
    <row r="430" spans="1:34" x14ac:dyDescent="0.3">
      <c r="A430" s="1">
        <v>45536</v>
      </c>
      <c r="B430">
        <v>256702</v>
      </c>
      <c r="C430" t="s">
        <v>98</v>
      </c>
      <c r="D430">
        <v>4</v>
      </c>
      <c r="E430" t="s">
        <v>46</v>
      </c>
      <c r="F430">
        <v>6</v>
      </c>
      <c r="G430" t="s">
        <v>93</v>
      </c>
      <c r="H430">
        <v>821</v>
      </c>
      <c r="I430">
        <v>1173</v>
      </c>
      <c r="J430">
        <v>7724</v>
      </c>
      <c r="K430">
        <v>11034</v>
      </c>
      <c r="L430">
        <v>10557</v>
      </c>
      <c r="M430">
        <v>7389</v>
      </c>
      <c r="N430">
        <v>9</v>
      </c>
      <c r="O430">
        <v>45747</v>
      </c>
      <c r="P430">
        <v>32019</v>
      </c>
      <c r="Q430">
        <v>39</v>
      </c>
      <c r="R430">
        <v>8.1542268</v>
      </c>
      <c r="S430">
        <v>8.1530225999999999</v>
      </c>
      <c r="T430">
        <v>0.90602519999999998</v>
      </c>
      <c r="U430">
        <v>35.334982799999999</v>
      </c>
      <c r="V430">
        <v>4</v>
      </c>
      <c r="W430" t="s">
        <v>77</v>
      </c>
      <c r="X430">
        <v>2069</v>
      </c>
      <c r="Y430" t="s">
        <v>96</v>
      </c>
      <c r="Z430">
        <v>7</v>
      </c>
      <c r="AA430">
        <v>6.3421763999999996</v>
      </c>
      <c r="AB430">
        <v>8211</v>
      </c>
      <c r="AC430">
        <f>MONTH(Table1[[#This Row],[Qtr-Year]])</f>
        <v>9</v>
      </c>
      <c r="AD430">
        <f>Table1[[#This Row],[Month Num]]/3</f>
        <v>3</v>
      </c>
      <c r="AE430">
        <f>YEAR(Table1[[#This Row],[Qtr-Year]])</f>
        <v>2024</v>
      </c>
      <c r="AF430" t="str">
        <f>Table1[[#This Row],[Year]]&amp;" - Q"&amp;Table1[[#This Row],[Qtr]]</f>
        <v>2024 - Q3</v>
      </c>
      <c r="AG430" s="21">
        <f>Table1[[#This Row],[Qtr-Year]]</f>
        <v>45536</v>
      </c>
      <c r="AH430" t="str">
        <f t="shared" si="6"/>
        <v>2BHK</v>
      </c>
    </row>
    <row r="431" spans="1:34" x14ac:dyDescent="0.3">
      <c r="A431" s="1">
        <v>45536</v>
      </c>
      <c r="B431">
        <v>256702</v>
      </c>
      <c r="C431" t="s">
        <v>98</v>
      </c>
      <c r="D431">
        <v>5</v>
      </c>
      <c r="E431" t="s">
        <v>52</v>
      </c>
      <c r="F431">
        <v>6</v>
      </c>
      <c r="G431" t="s">
        <v>93</v>
      </c>
      <c r="H431">
        <v>1357</v>
      </c>
      <c r="I431">
        <v>1938</v>
      </c>
      <c r="J431">
        <v>7724</v>
      </c>
      <c r="K431">
        <v>11034</v>
      </c>
      <c r="L431">
        <v>44574</v>
      </c>
      <c r="M431">
        <v>31211</v>
      </c>
      <c r="N431">
        <v>23</v>
      </c>
      <c r="O431">
        <v>325584</v>
      </c>
      <c r="P431">
        <v>227976</v>
      </c>
      <c r="Q431">
        <v>168</v>
      </c>
      <c r="R431">
        <v>34.428957599999997</v>
      </c>
      <c r="S431">
        <v>34.438217399999999</v>
      </c>
      <c r="T431">
        <v>1.4969112</v>
      </c>
      <c r="U431">
        <v>251.48108160000001</v>
      </c>
      <c r="V431">
        <v>4</v>
      </c>
      <c r="W431" t="s">
        <v>77</v>
      </c>
      <c r="X431">
        <v>2069</v>
      </c>
      <c r="Y431" t="s">
        <v>96</v>
      </c>
      <c r="Z431">
        <v>28</v>
      </c>
      <c r="AA431">
        <v>41.913513600000002</v>
      </c>
      <c r="AB431">
        <v>54264</v>
      </c>
      <c r="AC431">
        <f>MONTH(Table1[[#This Row],[Qtr-Year]])</f>
        <v>9</v>
      </c>
      <c r="AD431">
        <f>Table1[[#This Row],[Month Num]]/3</f>
        <v>3</v>
      </c>
      <c r="AE431">
        <f>YEAR(Table1[[#This Row],[Qtr-Year]])</f>
        <v>2024</v>
      </c>
      <c r="AF431" t="str">
        <f>Table1[[#This Row],[Year]]&amp;" - Q"&amp;Table1[[#This Row],[Qtr]]</f>
        <v>2024 - Q3</v>
      </c>
      <c r="AG431" s="21">
        <f>Table1[[#This Row],[Qtr-Year]]</f>
        <v>45536</v>
      </c>
      <c r="AH431" t="str">
        <f t="shared" si="6"/>
        <v>3BHK</v>
      </c>
    </row>
    <row r="432" spans="1:34" x14ac:dyDescent="0.3">
      <c r="A432" s="1">
        <v>45536</v>
      </c>
      <c r="B432">
        <v>256702</v>
      </c>
      <c r="C432" t="s">
        <v>98</v>
      </c>
      <c r="D432">
        <v>13</v>
      </c>
      <c r="E432" t="s">
        <v>63</v>
      </c>
      <c r="F432">
        <v>6</v>
      </c>
      <c r="G432" t="s">
        <v>93</v>
      </c>
      <c r="H432">
        <v>1079</v>
      </c>
      <c r="I432">
        <v>1541</v>
      </c>
      <c r="J432">
        <v>7724</v>
      </c>
      <c r="K432">
        <v>11034</v>
      </c>
      <c r="L432">
        <v>21574</v>
      </c>
      <c r="M432">
        <v>15106</v>
      </c>
      <c r="N432">
        <v>14</v>
      </c>
      <c r="O432">
        <v>129444</v>
      </c>
      <c r="P432">
        <v>90636</v>
      </c>
      <c r="Q432">
        <v>84</v>
      </c>
      <c r="R432">
        <v>16.6637576</v>
      </c>
      <c r="S432">
        <v>16.667960399999998</v>
      </c>
      <c r="T432">
        <v>1.1902683999999999</v>
      </c>
      <c r="U432">
        <v>99.982545599999995</v>
      </c>
      <c r="V432">
        <v>4</v>
      </c>
      <c r="W432" t="s">
        <v>77</v>
      </c>
      <c r="X432">
        <v>2069</v>
      </c>
      <c r="Y432" t="s">
        <v>96</v>
      </c>
      <c r="Z432">
        <v>2</v>
      </c>
      <c r="AA432">
        <v>2.3805367999999998</v>
      </c>
      <c r="AB432">
        <v>3082</v>
      </c>
      <c r="AC432">
        <f>MONTH(Table1[[#This Row],[Qtr-Year]])</f>
        <v>9</v>
      </c>
      <c r="AD432">
        <f>Table1[[#This Row],[Month Num]]/3</f>
        <v>3</v>
      </c>
      <c r="AE432">
        <f>YEAR(Table1[[#This Row],[Qtr-Year]])</f>
        <v>2024</v>
      </c>
      <c r="AF432" t="str">
        <f>Table1[[#This Row],[Year]]&amp;" - Q"&amp;Table1[[#This Row],[Qtr]]</f>
        <v>2024 - Q3</v>
      </c>
      <c r="AG432" s="21">
        <f>Table1[[#This Row],[Qtr-Year]]</f>
        <v>45536</v>
      </c>
      <c r="AH432" t="str">
        <f t="shared" si="6"/>
        <v>2BHK</v>
      </c>
    </row>
    <row r="433" spans="1:34" x14ac:dyDescent="0.3">
      <c r="A433" s="1">
        <v>45261</v>
      </c>
      <c r="B433">
        <v>256702</v>
      </c>
      <c r="C433" t="s">
        <v>98</v>
      </c>
      <c r="D433">
        <v>4</v>
      </c>
      <c r="E433" t="s">
        <v>46</v>
      </c>
      <c r="F433">
        <v>6</v>
      </c>
      <c r="G433" t="s">
        <v>93</v>
      </c>
      <c r="H433">
        <v>821</v>
      </c>
      <c r="I433">
        <v>1173</v>
      </c>
      <c r="J433">
        <v>7500</v>
      </c>
      <c r="K433">
        <v>10714</v>
      </c>
      <c r="L433">
        <v>31671</v>
      </c>
      <c r="M433">
        <v>22167</v>
      </c>
      <c r="N433">
        <v>27</v>
      </c>
      <c r="O433">
        <v>45747</v>
      </c>
      <c r="P433">
        <v>32019</v>
      </c>
      <c r="Q433">
        <v>39</v>
      </c>
      <c r="R433">
        <v>23.753250000000001</v>
      </c>
      <c r="S433">
        <v>23.749723800000002</v>
      </c>
      <c r="T433">
        <v>0.87975000000000003</v>
      </c>
      <c r="U433">
        <v>34.310250000000003</v>
      </c>
      <c r="V433">
        <v>4</v>
      </c>
      <c r="W433" t="s">
        <v>77</v>
      </c>
      <c r="X433">
        <v>2069</v>
      </c>
      <c r="Y433" t="s">
        <v>96</v>
      </c>
      <c r="Z433">
        <v>4</v>
      </c>
      <c r="AA433">
        <v>3.5190000000000001</v>
      </c>
      <c r="AB433">
        <v>4692</v>
      </c>
      <c r="AC433">
        <f>MONTH(Table1[[#This Row],[Qtr-Year]])</f>
        <v>12</v>
      </c>
      <c r="AD433">
        <f>Table1[[#This Row],[Month Num]]/3</f>
        <v>4</v>
      </c>
      <c r="AE433">
        <f>YEAR(Table1[[#This Row],[Qtr-Year]])</f>
        <v>2023</v>
      </c>
      <c r="AF433" t="str">
        <f>Table1[[#This Row],[Year]]&amp;" - Q"&amp;Table1[[#This Row],[Qtr]]</f>
        <v>2023 - Q4</v>
      </c>
      <c r="AG433" s="21">
        <f>Table1[[#This Row],[Qtr-Year]]</f>
        <v>45261</v>
      </c>
      <c r="AH433" t="str">
        <f t="shared" si="6"/>
        <v>2BHK</v>
      </c>
    </row>
    <row r="434" spans="1:34" x14ac:dyDescent="0.3">
      <c r="A434" s="1">
        <v>45352</v>
      </c>
      <c r="B434">
        <v>256702</v>
      </c>
      <c r="C434" t="s">
        <v>98</v>
      </c>
      <c r="D434">
        <v>4</v>
      </c>
      <c r="E434" t="s">
        <v>46</v>
      </c>
      <c r="F434">
        <v>6</v>
      </c>
      <c r="G434" t="s">
        <v>93</v>
      </c>
      <c r="H434">
        <v>821</v>
      </c>
      <c r="I434">
        <v>1173</v>
      </c>
      <c r="J434">
        <v>8280</v>
      </c>
      <c r="K434">
        <v>11829</v>
      </c>
      <c r="L434">
        <v>24633</v>
      </c>
      <c r="M434">
        <v>17241</v>
      </c>
      <c r="N434">
        <v>21</v>
      </c>
      <c r="O434">
        <v>45747</v>
      </c>
      <c r="P434">
        <v>32019</v>
      </c>
      <c r="Q434">
        <v>39</v>
      </c>
      <c r="R434">
        <v>20.396124</v>
      </c>
      <c r="S434">
        <v>20.3943789</v>
      </c>
      <c r="T434">
        <v>0.971244</v>
      </c>
      <c r="U434">
        <v>37.878515999999998</v>
      </c>
      <c r="V434">
        <v>4</v>
      </c>
      <c r="W434" t="s">
        <v>77</v>
      </c>
      <c r="X434">
        <v>2069</v>
      </c>
      <c r="Y434" t="s">
        <v>96</v>
      </c>
      <c r="Z434">
        <v>6</v>
      </c>
      <c r="AA434">
        <v>5.827464</v>
      </c>
      <c r="AB434">
        <v>7038</v>
      </c>
      <c r="AC434">
        <f>MONTH(Table1[[#This Row],[Qtr-Year]])</f>
        <v>3</v>
      </c>
      <c r="AD434">
        <f>Table1[[#This Row],[Month Num]]/3</f>
        <v>1</v>
      </c>
      <c r="AE434">
        <f>YEAR(Table1[[#This Row],[Qtr-Year]])</f>
        <v>2024</v>
      </c>
      <c r="AF434" t="str">
        <f>Table1[[#This Row],[Year]]&amp;" - Q"&amp;Table1[[#This Row],[Qtr]]</f>
        <v>2024 - Q1</v>
      </c>
      <c r="AG434" s="21">
        <f>Table1[[#This Row],[Qtr-Year]]</f>
        <v>45352</v>
      </c>
      <c r="AH434" t="str">
        <f t="shared" si="6"/>
        <v>2BHK</v>
      </c>
    </row>
    <row r="435" spans="1:34" x14ac:dyDescent="0.3">
      <c r="A435" s="1">
        <v>45352</v>
      </c>
      <c r="B435">
        <v>256702</v>
      </c>
      <c r="C435" t="s">
        <v>98</v>
      </c>
      <c r="D435">
        <v>5</v>
      </c>
      <c r="E435" t="s">
        <v>52</v>
      </c>
      <c r="F435">
        <v>6</v>
      </c>
      <c r="G435" t="s">
        <v>93</v>
      </c>
      <c r="H435">
        <v>1357</v>
      </c>
      <c r="I435">
        <v>1938</v>
      </c>
      <c r="J435">
        <v>8280</v>
      </c>
      <c r="K435">
        <v>11829</v>
      </c>
      <c r="L435">
        <v>93024</v>
      </c>
      <c r="M435">
        <v>65136</v>
      </c>
      <c r="N435">
        <v>48</v>
      </c>
      <c r="O435">
        <v>325584</v>
      </c>
      <c r="P435">
        <v>227976</v>
      </c>
      <c r="Q435">
        <v>168</v>
      </c>
      <c r="R435">
        <v>77.023871999999997</v>
      </c>
      <c r="S435">
        <v>77.049374400000005</v>
      </c>
      <c r="T435">
        <v>1.6046640000000001</v>
      </c>
      <c r="U435">
        <v>269.583552</v>
      </c>
      <c r="V435">
        <v>4</v>
      </c>
      <c r="W435" t="s">
        <v>77</v>
      </c>
      <c r="X435">
        <v>2069</v>
      </c>
      <c r="Y435" t="s">
        <v>96</v>
      </c>
      <c r="Z435">
        <v>27</v>
      </c>
      <c r="AA435">
        <v>43.325927999999998</v>
      </c>
      <c r="AB435">
        <v>52326</v>
      </c>
      <c r="AC435">
        <f>MONTH(Table1[[#This Row],[Qtr-Year]])</f>
        <v>3</v>
      </c>
      <c r="AD435">
        <f>Table1[[#This Row],[Month Num]]/3</f>
        <v>1</v>
      </c>
      <c r="AE435">
        <f>YEAR(Table1[[#This Row],[Qtr-Year]])</f>
        <v>2024</v>
      </c>
      <c r="AF435" t="str">
        <f>Table1[[#This Row],[Year]]&amp;" - Q"&amp;Table1[[#This Row],[Qtr]]</f>
        <v>2024 - Q1</v>
      </c>
      <c r="AG435" s="21">
        <f>Table1[[#This Row],[Qtr-Year]]</f>
        <v>45352</v>
      </c>
      <c r="AH435" t="str">
        <f t="shared" si="6"/>
        <v>3BHK</v>
      </c>
    </row>
    <row r="436" spans="1:34" x14ac:dyDescent="0.3">
      <c r="A436" s="1">
        <v>45352</v>
      </c>
      <c r="B436">
        <v>256702</v>
      </c>
      <c r="C436" t="s">
        <v>98</v>
      </c>
      <c r="D436">
        <v>13</v>
      </c>
      <c r="E436" t="s">
        <v>63</v>
      </c>
      <c r="F436">
        <v>6</v>
      </c>
      <c r="G436" t="s">
        <v>93</v>
      </c>
      <c r="H436">
        <v>1079</v>
      </c>
      <c r="I436">
        <v>1541</v>
      </c>
      <c r="J436">
        <v>8280</v>
      </c>
      <c r="K436">
        <v>11829</v>
      </c>
      <c r="L436">
        <v>44689</v>
      </c>
      <c r="M436">
        <v>31291</v>
      </c>
      <c r="N436">
        <v>29</v>
      </c>
      <c r="O436">
        <v>129444</v>
      </c>
      <c r="P436">
        <v>90636</v>
      </c>
      <c r="Q436">
        <v>84</v>
      </c>
      <c r="R436">
        <v>37.002491999999997</v>
      </c>
      <c r="S436">
        <v>37.014123900000001</v>
      </c>
      <c r="T436">
        <v>1.2759480000000001</v>
      </c>
      <c r="U436">
        <v>107.179632</v>
      </c>
      <c r="V436">
        <v>4</v>
      </c>
      <c r="W436" t="s">
        <v>77</v>
      </c>
      <c r="X436">
        <v>2069</v>
      </c>
      <c r="Y436" t="s">
        <v>96</v>
      </c>
      <c r="Z436">
        <v>31</v>
      </c>
      <c r="AA436">
        <v>39.554388000000003</v>
      </c>
      <c r="AB436">
        <v>47771</v>
      </c>
      <c r="AC436">
        <f>MONTH(Table1[[#This Row],[Qtr-Year]])</f>
        <v>3</v>
      </c>
      <c r="AD436">
        <f>Table1[[#This Row],[Month Num]]/3</f>
        <v>1</v>
      </c>
      <c r="AE436">
        <f>YEAR(Table1[[#This Row],[Qtr-Year]])</f>
        <v>2024</v>
      </c>
      <c r="AF436" t="str">
        <f>Table1[[#This Row],[Year]]&amp;" - Q"&amp;Table1[[#This Row],[Qtr]]</f>
        <v>2024 - Q1</v>
      </c>
      <c r="AG436" s="21">
        <f>Table1[[#This Row],[Qtr-Year]]</f>
        <v>45352</v>
      </c>
      <c r="AH436" t="str">
        <f t="shared" si="6"/>
        <v>2BHK</v>
      </c>
    </row>
    <row r="437" spans="1:34" x14ac:dyDescent="0.3">
      <c r="A437" s="1">
        <v>45627</v>
      </c>
      <c r="B437">
        <v>256702</v>
      </c>
      <c r="C437" t="s">
        <v>98</v>
      </c>
      <c r="D437">
        <v>14</v>
      </c>
      <c r="E437" t="s">
        <v>71</v>
      </c>
      <c r="F437">
        <v>6</v>
      </c>
      <c r="G437" t="s">
        <v>93</v>
      </c>
      <c r="H437">
        <v>1703</v>
      </c>
      <c r="I437">
        <v>2433</v>
      </c>
      <c r="J437">
        <v>7632</v>
      </c>
      <c r="K437">
        <v>10903</v>
      </c>
      <c r="L437">
        <v>87588</v>
      </c>
      <c r="M437">
        <v>61308</v>
      </c>
      <c r="N437">
        <v>36</v>
      </c>
      <c r="O437">
        <v>306558</v>
      </c>
      <c r="P437">
        <v>214578</v>
      </c>
      <c r="Q437">
        <v>126</v>
      </c>
      <c r="R437">
        <v>66.847161600000007</v>
      </c>
      <c r="S437">
        <v>66.8441124</v>
      </c>
      <c r="T437">
        <v>1.8568655999999999</v>
      </c>
      <c r="U437">
        <v>233.9650656</v>
      </c>
      <c r="V437">
        <v>4</v>
      </c>
      <c r="W437" t="s">
        <v>77</v>
      </c>
      <c r="X437">
        <v>2069</v>
      </c>
      <c r="Y437" t="s">
        <v>96</v>
      </c>
      <c r="Z437">
        <v>2</v>
      </c>
      <c r="AA437">
        <v>3.7137311999999998</v>
      </c>
      <c r="AB437">
        <v>4866</v>
      </c>
      <c r="AC437">
        <f>MONTH(Table1[[#This Row],[Qtr-Year]])</f>
        <v>12</v>
      </c>
      <c r="AD437">
        <f>Table1[[#This Row],[Month Num]]/3</f>
        <v>4</v>
      </c>
      <c r="AE437">
        <f>YEAR(Table1[[#This Row],[Qtr-Year]])</f>
        <v>2024</v>
      </c>
      <c r="AF437" t="str">
        <f>Table1[[#This Row],[Year]]&amp;" - Q"&amp;Table1[[#This Row],[Qtr]]</f>
        <v>2024 - Q4</v>
      </c>
      <c r="AG437" s="21">
        <f>Table1[[#This Row],[Qtr-Year]]</f>
        <v>45627</v>
      </c>
      <c r="AH437" t="str">
        <f t="shared" si="6"/>
        <v>3BHK</v>
      </c>
    </row>
    <row r="438" spans="1:34" x14ac:dyDescent="0.3">
      <c r="A438" s="1">
        <v>45627</v>
      </c>
      <c r="B438">
        <v>256702</v>
      </c>
      <c r="C438" t="s">
        <v>98</v>
      </c>
      <c r="D438">
        <v>13</v>
      </c>
      <c r="E438" t="s">
        <v>63</v>
      </c>
      <c r="F438">
        <v>6</v>
      </c>
      <c r="G438" t="s">
        <v>93</v>
      </c>
      <c r="H438">
        <v>1079</v>
      </c>
      <c r="I438">
        <v>1541</v>
      </c>
      <c r="J438">
        <v>7632</v>
      </c>
      <c r="K438">
        <v>10903</v>
      </c>
      <c r="L438">
        <v>9246</v>
      </c>
      <c r="M438">
        <v>6474</v>
      </c>
      <c r="N438">
        <v>6</v>
      </c>
      <c r="O438">
        <v>129444</v>
      </c>
      <c r="P438">
        <v>90636</v>
      </c>
      <c r="Q438">
        <v>84</v>
      </c>
      <c r="R438">
        <v>7.0565471999999998</v>
      </c>
      <c r="S438">
        <v>7.0586022000000002</v>
      </c>
      <c r="T438">
        <v>1.1760911999999999</v>
      </c>
      <c r="U438">
        <v>98.791660800000002</v>
      </c>
      <c r="V438">
        <v>4</v>
      </c>
      <c r="W438" t="s">
        <v>77</v>
      </c>
      <c r="X438">
        <v>2069</v>
      </c>
      <c r="Y438" t="s">
        <v>96</v>
      </c>
      <c r="Z438">
        <v>8</v>
      </c>
      <c r="AA438">
        <v>9.4087295999999991</v>
      </c>
      <c r="AB438">
        <v>12328</v>
      </c>
      <c r="AC438">
        <f>MONTH(Table1[[#This Row],[Qtr-Year]])</f>
        <v>12</v>
      </c>
      <c r="AD438">
        <f>Table1[[#This Row],[Month Num]]/3</f>
        <v>4</v>
      </c>
      <c r="AE438">
        <f>YEAR(Table1[[#This Row],[Qtr-Year]])</f>
        <v>2024</v>
      </c>
      <c r="AF438" t="str">
        <f>Table1[[#This Row],[Year]]&amp;" - Q"&amp;Table1[[#This Row],[Qtr]]</f>
        <v>2024 - Q4</v>
      </c>
      <c r="AG438" s="21">
        <f>Table1[[#This Row],[Qtr-Year]]</f>
        <v>45627</v>
      </c>
      <c r="AH438" t="str">
        <f t="shared" si="6"/>
        <v>2BHK</v>
      </c>
    </row>
    <row r="439" spans="1:34" x14ac:dyDescent="0.3">
      <c r="A439" s="1">
        <v>45627</v>
      </c>
      <c r="B439">
        <v>256702</v>
      </c>
      <c r="C439" t="s">
        <v>98</v>
      </c>
      <c r="D439">
        <v>5</v>
      </c>
      <c r="E439" t="s">
        <v>52</v>
      </c>
      <c r="F439">
        <v>6</v>
      </c>
      <c r="G439" t="s">
        <v>93</v>
      </c>
      <c r="H439">
        <v>1357</v>
      </c>
      <c r="I439">
        <v>1938</v>
      </c>
      <c r="J439">
        <v>7632</v>
      </c>
      <c r="K439">
        <v>10903</v>
      </c>
      <c r="L439">
        <v>19380</v>
      </c>
      <c r="M439">
        <v>13570</v>
      </c>
      <c r="N439">
        <v>10</v>
      </c>
      <c r="O439">
        <v>325584</v>
      </c>
      <c r="P439">
        <v>227976</v>
      </c>
      <c r="Q439">
        <v>168</v>
      </c>
      <c r="R439">
        <v>14.790816</v>
      </c>
      <c r="S439">
        <v>14.795370999999999</v>
      </c>
      <c r="T439">
        <v>1.4790816</v>
      </c>
      <c r="U439">
        <v>248.4857088</v>
      </c>
      <c r="V439">
        <v>4</v>
      </c>
      <c r="W439" t="s">
        <v>77</v>
      </c>
      <c r="X439">
        <v>2069</v>
      </c>
      <c r="Y439" t="s">
        <v>96</v>
      </c>
      <c r="Z439">
        <v>28</v>
      </c>
      <c r="AA439">
        <v>41.414284799999997</v>
      </c>
      <c r="AB439">
        <v>54264</v>
      </c>
      <c r="AC439">
        <f>MONTH(Table1[[#This Row],[Qtr-Year]])</f>
        <v>12</v>
      </c>
      <c r="AD439">
        <f>Table1[[#This Row],[Month Num]]/3</f>
        <v>4</v>
      </c>
      <c r="AE439">
        <f>YEAR(Table1[[#This Row],[Qtr-Year]])</f>
        <v>2024</v>
      </c>
      <c r="AF439" t="str">
        <f>Table1[[#This Row],[Year]]&amp;" - Q"&amp;Table1[[#This Row],[Qtr]]</f>
        <v>2024 - Q4</v>
      </c>
      <c r="AG439" s="21">
        <f>Table1[[#This Row],[Qtr-Year]]</f>
        <v>45627</v>
      </c>
      <c r="AH439" t="str">
        <f t="shared" si="6"/>
        <v>3BHK</v>
      </c>
    </row>
    <row r="440" spans="1:34" x14ac:dyDescent="0.3">
      <c r="A440" s="1">
        <v>45627</v>
      </c>
      <c r="B440">
        <v>256702</v>
      </c>
      <c r="C440" t="s">
        <v>98</v>
      </c>
      <c r="D440">
        <v>4</v>
      </c>
      <c r="E440" t="s">
        <v>46</v>
      </c>
      <c r="F440">
        <v>6</v>
      </c>
      <c r="G440" t="s">
        <v>93</v>
      </c>
      <c r="H440">
        <v>821</v>
      </c>
      <c r="I440">
        <v>1173</v>
      </c>
      <c r="J440">
        <v>7632</v>
      </c>
      <c r="K440">
        <v>10903</v>
      </c>
      <c r="L440">
        <v>4692</v>
      </c>
      <c r="M440">
        <v>3284</v>
      </c>
      <c r="N440">
        <v>4</v>
      </c>
      <c r="O440">
        <v>45747</v>
      </c>
      <c r="P440">
        <v>32019</v>
      </c>
      <c r="Q440">
        <v>39</v>
      </c>
      <c r="R440">
        <v>3.5809343999999999</v>
      </c>
      <c r="S440">
        <v>3.5805452</v>
      </c>
      <c r="T440">
        <v>0.89523359999999996</v>
      </c>
      <c r="U440">
        <v>34.914110399999998</v>
      </c>
      <c r="V440">
        <v>4</v>
      </c>
      <c r="W440" t="s">
        <v>77</v>
      </c>
      <c r="X440">
        <v>2069</v>
      </c>
      <c r="Y440" t="s">
        <v>96</v>
      </c>
      <c r="Z440">
        <v>6</v>
      </c>
      <c r="AA440">
        <v>5.3714016000000004</v>
      </c>
      <c r="AB440">
        <v>7038</v>
      </c>
      <c r="AC440">
        <f>MONTH(Table1[[#This Row],[Qtr-Year]])</f>
        <v>12</v>
      </c>
      <c r="AD440">
        <f>Table1[[#This Row],[Month Num]]/3</f>
        <v>4</v>
      </c>
      <c r="AE440">
        <f>YEAR(Table1[[#This Row],[Qtr-Year]])</f>
        <v>2024</v>
      </c>
      <c r="AF440" t="str">
        <f>Table1[[#This Row],[Year]]&amp;" - Q"&amp;Table1[[#This Row],[Qtr]]</f>
        <v>2024 - Q4</v>
      </c>
      <c r="AG440" s="21">
        <f>Table1[[#This Row],[Qtr-Year]]</f>
        <v>45627</v>
      </c>
      <c r="AH440" t="str">
        <f t="shared" si="6"/>
        <v>2BHK</v>
      </c>
    </row>
    <row r="441" spans="1:34" x14ac:dyDescent="0.3">
      <c r="A441" s="1">
        <v>45352</v>
      </c>
      <c r="B441">
        <v>256702</v>
      </c>
      <c r="C441" t="s">
        <v>98</v>
      </c>
      <c r="D441">
        <v>14</v>
      </c>
      <c r="E441" t="s">
        <v>71</v>
      </c>
      <c r="F441">
        <v>6</v>
      </c>
      <c r="G441" t="s">
        <v>93</v>
      </c>
      <c r="H441">
        <v>1703</v>
      </c>
      <c r="I441">
        <v>2433</v>
      </c>
      <c r="J441">
        <v>8280</v>
      </c>
      <c r="K441">
        <v>11829</v>
      </c>
      <c r="L441">
        <v>99753</v>
      </c>
      <c r="M441">
        <v>69823</v>
      </c>
      <c r="N441">
        <v>41</v>
      </c>
      <c r="O441">
        <v>306558</v>
      </c>
      <c r="P441">
        <v>214578</v>
      </c>
      <c r="Q441">
        <v>126</v>
      </c>
      <c r="R441">
        <v>82.595483999999999</v>
      </c>
      <c r="S441">
        <v>82.593626700000002</v>
      </c>
      <c r="T441">
        <v>2.0145240000000002</v>
      </c>
      <c r="U441">
        <v>253.83002400000001</v>
      </c>
      <c r="V441">
        <v>4</v>
      </c>
      <c r="W441" t="s">
        <v>77</v>
      </c>
      <c r="X441">
        <v>2069</v>
      </c>
      <c r="Y441" t="s">
        <v>96</v>
      </c>
      <c r="Z441">
        <v>13</v>
      </c>
      <c r="AA441">
        <v>26.188811999999999</v>
      </c>
      <c r="AB441">
        <v>31629</v>
      </c>
      <c r="AC441">
        <f>MONTH(Table1[[#This Row],[Qtr-Year]])</f>
        <v>3</v>
      </c>
      <c r="AD441">
        <f>Table1[[#This Row],[Month Num]]/3</f>
        <v>1</v>
      </c>
      <c r="AE441">
        <f>YEAR(Table1[[#This Row],[Qtr-Year]])</f>
        <v>2024</v>
      </c>
      <c r="AF441" t="str">
        <f>Table1[[#This Row],[Year]]&amp;" - Q"&amp;Table1[[#This Row],[Qtr]]</f>
        <v>2024 - Q1</v>
      </c>
      <c r="AG441" s="21">
        <f>Table1[[#This Row],[Qtr-Year]]</f>
        <v>45352</v>
      </c>
      <c r="AH441" t="str">
        <f t="shared" si="6"/>
        <v>3BHK</v>
      </c>
    </row>
    <row r="442" spans="1:34" x14ac:dyDescent="0.3">
      <c r="A442" s="1">
        <v>45444</v>
      </c>
      <c r="B442">
        <v>256702</v>
      </c>
      <c r="C442" t="s">
        <v>98</v>
      </c>
      <c r="D442">
        <v>14</v>
      </c>
      <c r="E442" t="s">
        <v>71</v>
      </c>
      <c r="F442">
        <v>6</v>
      </c>
      <c r="G442" t="s">
        <v>93</v>
      </c>
      <c r="H442">
        <v>1703</v>
      </c>
      <c r="I442">
        <v>2433</v>
      </c>
      <c r="J442">
        <v>7724</v>
      </c>
      <c r="K442">
        <v>11034</v>
      </c>
      <c r="L442">
        <v>92454</v>
      </c>
      <c r="M442">
        <v>64714</v>
      </c>
      <c r="N442">
        <v>38</v>
      </c>
      <c r="O442">
        <v>306558</v>
      </c>
      <c r="P442">
        <v>214578</v>
      </c>
      <c r="Q442">
        <v>126</v>
      </c>
      <c r="R442">
        <v>71.411469600000004</v>
      </c>
      <c r="S442">
        <v>71.405427599999996</v>
      </c>
      <c r="T442">
        <v>1.8792492000000001</v>
      </c>
      <c r="U442">
        <v>236.7853992</v>
      </c>
      <c r="V442">
        <v>4</v>
      </c>
      <c r="W442" t="s">
        <v>77</v>
      </c>
      <c r="X442">
        <v>2069</v>
      </c>
      <c r="Y442" t="s">
        <v>96</v>
      </c>
      <c r="Z442">
        <v>3</v>
      </c>
      <c r="AA442">
        <v>5.6377476</v>
      </c>
      <c r="AB442">
        <v>7299</v>
      </c>
      <c r="AC442">
        <f>MONTH(Table1[[#This Row],[Qtr-Year]])</f>
        <v>6</v>
      </c>
      <c r="AD442">
        <f>Table1[[#This Row],[Month Num]]/3</f>
        <v>2</v>
      </c>
      <c r="AE442">
        <f>YEAR(Table1[[#This Row],[Qtr-Year]])</f>
        <v>2024</v>
      </c>
      <c r="AF442" t="str">
        <f>Table1[[#This Row],[Year]]&amp;" - Q"&amp;Table1[[#This Row],[Qtr]]</f>
        <v>2024 - Q2</v>
      </c>
      <c r="AG442" s="21">
        <f>Table1[[#This Row],[Qtr-Year]]</f>
        <v>45444</v>
      </c>
      <c r="AH442" t="str">
        <f t="shared" si="6"/>
        <v>3BHK</v>
      </c>
    </row>
    <row r="443" spans="1:34" x14ac:dyDescent="0.3">
      <c r="A443" s="1">
        <v>45444</v>
      </c>
      <c r="B443">
        <v>256702</v>
      </c>
      <c r="C443" t="s">
        <v>98</v>
      </c>
      <c r="D443">
        <v>13</v>
      </c>
      <c r="E443" t="s">
        <v>63</v>
      </c>
      <c r="F443">
        <v>6</v>
      </c>
      <c r="G443" t="s">
        <v>93</v>
      </c>
      <c r="H443">
        <v>1079</v>
      </c>
      <c r="I443">
        <v>1541</v>
      </c>
      <c r="J443">
        <v>7724</v>
      </c>
      <c r="K443">
        <v>11034</v>
      </c>
      <c r="L443">
        <v>24656</v>
      </c>
      <c r="M443">
        <v>17264</v>
      </c>
      <c r="N443">
        <v>16</v>
      </c>
      <c r="O443">
        <v>129444</v>
      </c>
      <c r="P443">
        <v>90636</v>
      </c>
      <c r="Q443">
        <v>84</v>
      </c>
      <c r="R443">
        <v>19.044294399999998</v>
      </c>
      <c r="S443">
        <v>19.0490976</v>
      </c>
      <c r="T443">
        <v>1.1902683999999999</v>
      </c>
      <c r="U443">
        <v>99.982545599999995</v>
      </c>
      <c r="V443">
        <v>4</v>
      </c>
      <c r="W443" t="s">
        <v>77</v>
      </c>
      <c r="X443">
        <v>2069</v>
      </c>
      <c r="Y443" t="s">
        <v>96</v>
      </c>
      <c r="Z443">
        <v>13</v>
      </c>
      <c r="AA443">
        <v>15.473489199999999</v>
      </c>
      <c r="AB443">
        <v>20033</v>
      </c>
      <c r="AC443">
        <f>MONTH(Table1[[#This Row],[Qtr-Year]])</f>
        <v>6</v>
      </c>
      <c r="AD443">
        <f>Table1[[#This Row],[Month Num]]/3</f>
        <v>2</v>
      </c>
      <c r="AE443">
        <f>YEAR(Table1[[#This Row],[Qtr-Year]])</f>
        <v>2024</v>
      </c>
      <c r="AF443" t="str">
        <f>Table1[[#This Row],[Year]]&amp;" - Q"&amp;Table1[[#This Row],[Qtr]]</f>
        <v>2024 - Q2</v>
      </c>
      <c r="AG443" s="21">
        <f>Table1[[#This Row],[Qtr-Year]]</f>
        <v>45444</v>
      </c>
      <c r="AH443" t="str">
        <f t="shared" si="6"/>
        <v>2BHK</v>
      </c>
    </row>
    <row r="444" spans="1:34" x14ac:dyDescent="0.3">
      <c r="A444" s="1">
        <v>45261</v>
      </c>
      <c r="B444">
        <v>256702</v>
      </c>
      <c r="C444" t="s">
        <v>98</v>
      </c>
      <c r="D444">
        <v>14</v>
      </c>
      <c r="E444" t="s">
        <v>71</v>
      </c>
      <c r="F444">
        <v>6</v>
      </c>
      <c r="G444" t="s">
        <v>93</v>
      </c>
      <c r="H444">
        <v>1703</v>
      </c>
      <c r="I444">
        <v>2433</v>
      </c>
      <c r="J444">
        <v>7500</v>
      </c>
      <c r="K444">
        <v>10714</v>
      </c>
      <c r="L444">
        <v>131382</v>
      </c>
      <c r="M444">
        <v>91962</v>
      </c>
      <c r="N444">
        <v>54</v>
      </c>
      <c r="O444">
        <v>306558</v>
      </c>
      <c r="P444">
        <v>214578</v>
      </c>
      <c r="Q444">
        <v>126</v>
      </c>
      <c r="R444">
        <v>98.536500000000004</v>
      </c>
      <c r="S444">
        <v>98.528086799999997</v>
      </c>
      <c r="T444">
        <v>1.8247500000000001</v>
      </c>
      <c r="U444">
        <v>229.91849999999999</v>
      </c>
      <c r="V444">
        <v>4</v>
      </c>
      <c r="W444" t="s">
        <v>77</v>
      </c>
      <c r="X444">
        <v>2069</v>
      </c>
      <c r="Y444" t="s">
        <v>96</v>
      </c>
      <c r="Z444">
        <v>72</v>
      </c>
      <c r="AA444">
        <v>131.38200000000001</v>
      </c>
      <c r="AB444">
        <v>175176</v>
      </c>
      <c r="AC444">
        <f>MONTH(Table1[[#This Row],[Qtr-Year]])</f>
        <v>12</v>
      </c>
      <c r="AD444">
        <f>Table1[[#This Row],[Month Num]]/3</f>
        <v>4</v>
      </c>
      <c r="AE444">
        <f>YEAR(Table1[[#This Row],[Qtr-Year]])</f>
        <v>2023</v>
      </c>
      <c r="AF444" t="str">
        <f>Table1[[#This Row],[Year]]&amp;" - Q"&amp;Table1[[#This Row],[Qtr]]</f>
        <v>2023 - Q4</v>
      </c>
      <c r="AG444" s="21">
        <f>Table1[[#This Row],[Qtr-Year]]</f>
        <v>45261</v>
      </c>
      <c r="AH444" t="str">
        <f t="shared" si="6"/>
        <v>3BHK</v>
      </c>
    </row>
    <row r="445" spans="1:34" x14ac:dyDescent="0.3">
      <c r="A445" s="1">
        <v>45444</v>
      </c>
      <c r="B445">
        <v>256702</v>
      </c>
      <c r="C445" t="s">
        <v>98</v>
      </c>
      <c r="D445">
        <v>4</v>
      </c>
      <c r="E445" t="s">
        <v>46</v>
      </c>
      <c r="F445">
        <v>6</v>
      </c>
      <c r="G445" t="s">
        <v>93</v>
      </c>
      <c r="H445">
        <v>821</v>
      </c>
      <c r="I445">
        <v>1173</v>
      </c>
      <c r="J445">
        <v>7724</v>
      </c>
      <c r="K445">
        <v>11034</v>
      </c>
      <c r="L445">
        <v>16422</v>
      </c>
      <c r="M445">
        <v>11494</v>
      </c>
      <c r="N445">
        <v>14</v>
      </c>
      <c r="O445">
        <v>45747</v>
      </c>
      <c r="P445">
        <v>32019</v>
      </c>
      <c r="Q445">
        <v>39</v>
      </c>
      <c r="R445">
        <v>12.684352799999999</v>
      </c>
      <c r="S445">
        <v>12.682479600000001</v>
      </c>
      <c r="T445">
        <v>0.90602519999999998</v>
      </c>
      <c r="U445">
        <v>35.334982799999999</v>
      </c>
      <c r="V445">
        <v>4</v>
      </c>
      <c r="W445" t="s">
        <v>77</v>
      </c>
      <c r="X445">
        <v>2069</v>
      </c>
      <c r="Y445" t="s">
        <v>96</v>
      </c>
      <c r="Z445">
        <v>6</v>
      </c>
      <c r="AA445">
        <v>5.4361512000000003</v>
      </c>
      <c r="AB445">
        <v>7038</v>
      </c>
      <c r="AC445">
        <f>MONTH(Table1[[#This Row],[Qtr-Year]])</f>
        <v>6</v>
      </c>
      <c r="AD445">
        <f>Table1[[#This Row],[Month Num]]/3</f>
        <v>2</v>
      </c>
      <c r="AE445">
        <f>YEAR(Table1[[#This Row],[Qtr-Year]])</f>
        <v>2024</v>
      </c>
      <c r="AF445" t="str">
        <f>Table1[[#This Row],[Year]]&amp;" - Q"&amp;Table1[[#This Row],[Qtr]]</f>
        <v>2024 - Q2</v>
      </c>
      <c r="AG445" s="21">
        <f>Table1[[#This Row],[Qtr-Year]]</f>
        <v>45444</v>
      </c>
      <c r="AH445" t="str">
        <f t="shared" si="6"/>
        <v>2BHK</v>
      </c>
    </row>
    <row r="446" spans="1:34" x14ac:dyDescent="0.3">
      <c r="A446" s="1">
        <v>45444</v>
      </c>
      <c r="B446">
        <v>256702</v>
      </c>
      <c r="C446" t="s">
        <v>98</v>
      </c>
      <c r="D446">
        <v>5</v>
      </c>
      <c r="E446" t="s">
        <v>52</v>
      </c>
      <c r="F446">
        <v>6</v>
      </c>
      <c r="G446" t="s">
        <v>93</v>
      </c>
      <c r="H446">
        <v>1357</v>
      </c>
      <c r="I446">
        <v>1938</v>
      </c>
      <c r="J446">
        <v>7724</v>
      </c>
      <c r="K446">
        <v>11034</v>
      </c>
      <c r="L446">
        <v>58140</v>
      </c>
      <c r="M446">
        <v>40710</v>
      </c>
      <c r="N446">
        <v>30</v>
      </c>
      <c r="O446">
        <v>325584</v>
      </c>
      <c r="P446">
        <v>227976</v>
      </c>
      <c r="Q446">
        <v>168</v>
      </c>
      <c r="R446">
        <v>44.907336000000001</v>
      </c>
      <c r="S446">
        <v>44.919414000000003</v>
      </c>
      <c r="T446">
        <v>1.4969112</v>
      </c>
      <c r="U446">
        <v>251.48108160000001</v>
      </c>
      <c r="V446">
        <v>4</v>
      </c>
      <c r="W446" t="s">
        <v>77</v>
      </c>
      <c r="X446">
        <v>2069</v>
      </c>
      <c r="Y446" t="s">
        <v>96</v>
      </c>
      <c r="Z446">
        <v>28</v>
      </c>
      <c r="AA446">
        <v>41.913513600000002</v>
      </c>
      <c r="AB446">
        <v>54264</v>
      </c>
      <c r="AC446">
        <f>MONTH(Table1[[#This Row],[Qtr-Year]])</f>
        <v>6</v>
      </c>
      <c r="AD446">
        <f>Table1[[#This Row],[Month Num]]/3</f>
        <v>2</v>
      </c>
      <c r="AE446">
        <f>YEAR(Table1[[#This Row],[Qtr-Year]])</f>
        <v>2024</v>
      </c>
      <c r="AF446" t="str">
        <f>Table1[[#This Row],[Year]]&amp;" - Q"&amp;Table1[[#This Row],[Qtr]]</f>
        <v>2024 - Q2</v>
      </c>
      <c r="AG446" s="21">
        <f>Table1[[#This Row],[Qtr-Year]]</f>
        <v>45444</v>
      </c>
      <c r="AH446" t="str">
        <f t="shared" si="6"/>
        <v>3BHK</v>
      </c>
    </row>
    <row r="447" spans="1:34" x14ac:dyDescent="0.3">
      <c r="A447" s="1">
        <v>45536</v>
      </c>
      <c r="B447">
        <v>256702</v>
      </c>
      <c r="C447" t="s">
        <v>98</v>
      </c>
      <c r="D447">
        <v>14</v>
      </c>
      <c r="E447" t="s">
        <v>71</v>
      </c>
      <c r="F447">
        <v>6</v>
      </c>
      <c r="G447" t="s">
        <v>93</v>
      </c>
      <c r="H447">
        <v>1703</v>
      </c>
      <c r="I447">
        <v>2433</v>
      </c>
      <c r="J447">
        <v>7724</v>
      </c>
      <c r="K447">
        <v>11034</v>
      </c>
      <c r="L447">
        <v>92454</v>
      </c>
      <c r="M447">
        <v>64714</v>
      </c>
      <c r="N447">
        <v>38</v>
      </c>
      <c r="O447">
        <v>306558</v>
      </c>
      <c r="P447">
        <v>214578</v>
      </c>
      <c r="Q447">
        <v>126</v>
      </c>
      <c r="R447">
        <v>71.411469600000004</v>
      </c>
      <c r="S447">
        <v>71.405427599999996</v>
      </c>
      <c r="T447">
        <v>1.8792492000000001</v>
      </c>
      <c r="U447">
        <v>236.7853992</v>
      </c>
      <c r="V447">
        <v>4</v>
      </c>
      <c r="W447" t="s">
        <v>77</v>
      </c>
      <c r="X447">
        <v>2069</v>
      </c>
      <c r="Y447" t="s">
        <v>96</v>
      </c>
      <c r="Z447">
        <v>0</v>
      </c>
      <c r="AA447">
        <v>0</v>
      </c>
      <c r="AB447">
        <v>0</v>
      </c>
      <c r="AC447">
        <f>MONTH(Table1[[#This Row],[Qtr-Year]])</f>
        <v>9</v>
      </c>
      <c r="AD447">
        <f>Table1[[#This Row],[Month Num]]/3</f>
        <v>3</v>
      </c>
      <c r="AE447">
        <f>YEAR(Table1[[#This Row],[Qtr-Year]])</f>
        <v>2024</v>
      </c>
      <c r="AF447" t="str">
        <f>Table1[[#This Row],[Year]]&amp;" - Q"&amp;Table1[[#This Row],[Qtr]]</f>
        <v>2024 - Q3</v>
      </c>
      <c r="AG447" s="21">
        <f>Table1[[#This Row],[Qtr-Year]]</f>
        <v>45536</v>
      </c>
      <c r="AH447" t="str">
        <f t="shared" si="6"/>
        <v>3BHK</v>
      </c>
    </row>
    <row r="448" spans="1:34" x14ac:dyDescent="0.3">
      <c r="A448" s="1">
        <v>45261</v>
      </c>
      <c r="B448">
        <v>256702</v>
      </c>
      <c r="C448" t="s">
        <v>98</v>
      </c>
      <c r="D448">
        <v>13</v>
      </c>
      <c r="E448" t="s">
        <v>63</v>
      </c>
      <c r="F448">
        <v>6</v>
      </c>
      <c r="G448" t="s">
        <v>93</v>
      </c>
      <c r="H448">
        <v>1079</v>
      </c>
      <c r="I448">
        <v>1541</v>
      </c>
      <c r="J448">
        <v>7500</v>
      </c>
      <c r="K448">
        <v>10714</v>
      </c>
      <c r="L448">
        <v>92460</v>
      </c>
      <c r="M448">
        <v>64740</v>
      </c>
      <c r="N448">
        <v>60</v>
      </c>
      <c r="O448">
        <v>129444</v>
      </c>
      <c r="P448">
        <v>90636</v>
      </c>
      <c r="Q448">
        <v>84</v>
      </c>
      <c r="R448">
        <v>69.344999999999999</v>
      </c>
      <c r="S448">
        <v>69.362436000000002</v>
      </c>
      <c r="T448">
        <v>1.1557500000000001</v>
      </c>
      <c r="U448">
        <v>97.082999999999998</v>
      </c>
      <c r="V448">
        <v>4</v>
      </c>
      <c r="W448" t="s">
        <v>77</v>
      </c>
      <c r="X448">
        <v>2069</v>
      </c>
      <c r="Y448" t="s">
        <v>96</v>
      </c>
      <c r="Z448">
        <v>24</v>
      </c>
      <c r="AA448">
        <v>27.738</v>
      </c>
      <c r="AB448">
        <v>36984</v>
      </c>
      <c r="AC448">
        <f>MONTH(Table1[[#This Row],[Qtr-Year]])</f>
        <v>12</v>
      </c>
      <c r="AD448">
        <f>Table1[[#This Row],[Month Num]]/3</f>
        <v>4</v>
      </c>
      <c r="AE448">
        <f>YEAR(Table1[[#This Row],[Qtr-Year]])</f>
        <v>2023</v>
      </c>
      <c r="AF448" t="str">
        <f>Table1[[#This Row],[Year]]&amp;" - Q"&amp;Table1[[#This Row],[Qtr]]</f>
        <v>2023 - Q4</v>
      </c>
      <c r="AG448" s="21">
        <f>Table1[[#This Row],[Qtr-Year]]</f>
        <v>45261</v>
      </c>
      <c r="AH448" t="str">
        <f t="shared" si="6"/>
        <v>2BHK</v>
      </c>
    </row>
    <row r="449" spans="1:34" x14ac:dyDescent="0.3">
      <c r="A449" s="1">
        <v>45261</v>
      </c>
      <c r="B449">
        <v>256702</v>
      </c>
      <c r="C449" t="s">
        <v>98</v>
      </c>
      <c r="D449">
        <v>5</v>
      </c>
      <c r="E449" t="s">
        <v>52</v>
      </c>
      <c r="F449">
        <v>6</v>
      </c>
      <c r="G449" t="s">
        <v>93</v>
      </c>
      <c r="H449">
        <v>1357</v>
      </c>
      <c r="I449">
        <v>1938</v>
      </c>
      <c r="J449">
        <v>7500</v>
      </c>
      <c r="K449">
        <v>10714</v>
      </c>
      <c r="L449">
        <v>141474</v>
      </c>
      <c r="M449">
        <v>99061</v>
      </c>
      <c r="N449">
        <v>73</v>
      </c>
      <c r="O449">
        <v>325584</v>
      </c>
      <c r="P449">
        <v>227976</v>
      </c>
      <c r="Q449">
        <v>168</v>
      </c>
      <c r="R449">
        <v>106.10550000000001</v>
      </c>
      <c r="S449">
        <v>106.1339554</v>
      </c>
      <c r="T449">
        <v>1.4535</v>
      </c>
      <c r="U449">
        <v>244.18799999999999</v>
      </c>
      <c r="V449">
        <v>4</v>
      </c>
      <c r="W449" t="s">
        <v>77</v>
      </c>
      <c r="X449">
        <v>2069</v>
      </c>
      <c r="Y449" t="s">
        <v>96</v>
      </c>
      <c r="Z449">
        <v>19</v>
      </c>
      <c r="AA449">
        <v>27.616499999999998</v>
      </c>
      <c r="AB449">
        <v>36822</v>
      </c>
      <c r="AC449">
        <f>MONTH(Table1[[#This Row],[Qtr-Year]])</f>
        <v>12</v>
      </c>
      <c r="AD449">
        <f>Table1[[#This Row],[Month Num]]/3</f>
        <v>4</v>
      </c>
      <c r="AE449">
        <f>YEAR(Table1[[#This Row],[Qtr-Year]])</f>
        <v>2023</v>
      </c>
      <c r="AF449" t="str">
        <f>Table1[[#This Row],[Year]]&amp;" - Q"&amp;Table1[[#This Row],[Qtr]]</f>
        <v>2023 - Q4</v>
      </c>
      <c r="AG449" s="21">
        <f>Table1[[#This Row],[Qtr-Year]]</f>
        <v>45261</v>
      </c>
      <c r="AH449" t="str">
        <f t="shared" si="6"/>
        <v>3BHK</v>
      </c>
    </row>
    <row r="450" spans="1:34" x14ac:dyDescent="0.3">
      <c r="A450" s="1">
        <v>45444</v>
      </c>
      <c r="B450">
        <v>257228</v>
      </c>
      <c r="C450" t="s">
        <v>99</v>
      </c>
      <c r="D450">
        <v>3</v>
      </c>
      <c r="E450" t="s">
        <v>42</v>
      </c>
      <c r="F450">
        <v>367</v>
      </c>
      <c r="G450" t="s">
        <v>100</v>
      </c>
      <c r="H450">
        <v>395</v>
      </c>
      <c r="I450">
        <v>658</v>
      </c>
      <c r="J450">
        <v>5213</v>
      </c>
      <c r="K450">
        <v>8688</v>
      </c>
      <c r="L450">
        <v>42112</v>
      </c>
      <c r="M450">
        <v>25280</v>
      </c>
      <c r="N450">
        <v>64</v>
      </c>
      <c r="O450">
        <v>207270</v>
      </c>
      <c r="P450">
        <v>124425</v>
      </c>
      <c r="Q450">
        <v>315</v>
      </c>
      <c r="R450">
        <v>21.952985600000002</v>
      </c>
      <c r="S450">
        <v>21.963263999999999</v>
      </c>
      <c r="T450">
        <v>0.34301540000000003</v>
      </c>
      <c r="U450">
        <v>108.049851</v>
      </c>
      <c r="V450">
        <v>1</v>
      </c>
      <c r="W450" t="s">
        <v>44</v>
      </c>
      <c r="X450">
        <v>690</v>
      </c>
      <c r="Y450" t="s">
        <v>101</v>
      </c>
      <c r="Z450">
        <v>54</v>
      </c>
      <c r="AA450">
        <v>18.5228316</v>
      </c>
      <c r="AB450">
        <v>35532</v>
      </c>
      <c r="AC450">
        <f>MONTH(Table1[[#This Row],[Qtr-Year]])</f>
        <v>6</v>
      </c>
      <c r="AD450">
        <f>Table1[[#This Row],[Month Num]]/3</f>
        <v>2</v>
      </c>
      <c r="AE450">
        <f>YEAR(Table1[[#This Row],[Qtr-Year]])</f>
        <v>2024</v>
      </c>
      <c r="AF450" t="str">
        <f>Table1[[#This Row],[Year]]&amp;" - Q"&amp;Table1[[#This Row],[Qtr]]</f>
        <v>2024 - Q2</v>
      </c>
      <c r="AG450" s="21">
        <f>Table1[[#This Row],[Qtr-Year]]</f>
        <v>45444</v>
      </c>
      <c r="AH450" t="str">
        <f t="shared" ref="AH450:AH513" si="7" xml:space="preserve"> IF(OR(ISNUMBER(SEARCH("studio", E450)), ISNUMBER(SEARCH("1rk", E450))),
     "Studio",
     IF(ISNUMBER(SEARCH("penthouse", E450)),
        "Penthouse",
        IF(OR(ISNUMBER(SEARCH("2 1/2", E450)), ISNUMBER(SEARCH("2 ½", E450))),
           "2BHK",
           IF(OR(ISNUMBER(SEARCH("3 1/2", E450)), ISNUMBER(SEARCH("3 ½", E450))),
              "3BHK",
              IF(ISNUMBER(SEARCH("4bhk", E450)),
                 "4BHK",
                 IF(ISNUMBER(SEARCH("3bhk", E450)),
                    "3BHK",
                    IF(ISNUMBER(SEARCH("2bhk", E450)),
                       "2BHK",
                       IF(ISNUMBER(SEARCH("1bhk", E450)), "1BHK", "Other"))))))))</f>
        <v>1BHK</v>
      </c>
    </row>
    <row r="451" spans="1:34" x14ac:dyDescent="0.3">
      <c r="A451" s="1">
        <v>45809</v>
      </c>
      <c r="B451">
        <v>257228</v>
      </c>
      <c r="C451" t="s">
        <v>99</v>
      </c>
      <c r="D451">
        <v>4</v>
      </c>
      <c r="E451" t="s">
        <v>46</v>
      </c>
      <c r="F451">
        <v>367</v>
      </c>
      <c r="G451" t="s">
        <v>100</v>
      </c>
      <c r="H451">
        <v>594</v>
      </c>
      <c r="I451">
        <v>990</v>
      </c>
      <c r="J451">
        <v>5520</v>
      </c>
      <c r="K451">
        <v>9200</v>
      </c>
      <c r="L451">
        <v>28710</v>
      </c>
      <c r="M451">
        <v>17226</v>
      </c>
      <c r="N451">
        <v>29</v>
      </c>
      <c r="O451">
        <v>190080</v>
      </c>
      <c r="P451">
        <v>114048</v>
      </c>
      <c r="Q451">
        <v>192</v>
      </c>
      <c r="R451">
        <v>15.84792</v>
      </c>
      <c r="S451">
        <v>15.84792</v>
      </c>
      <c r="T451">
        <v>0.54647999999999997</v>
      </c>
      <c r="U451">
        <v>104.92416</v>
      </c>
      <c r="V451">
        <v>1</v>
      </c>
      <c r="W451" t="s">
        <v>44</v>
      </c>
      <c r="X451">
        <v>690</v>
      </c>
      <c r="Y451" t="s">
        <v>101</v>
      </c>
      <c r="Z451">
        <v>2</v>
      </c>
      <c r="AA451">
        <v>1.0929599999999999</v>
      </c>
      <c r="AB451">
        <v>1980</v>
      </c>
      <c r="AC451">
        <f>MONTH(Table1[[#This Row],[Qtr-Year]])</f>
        <v>6</v>
      </c>
      <c r="AD451">
        <f>Table1[[#This Row],[Month Num]]/3</f>
        <v>2</v>
      </c>
      <c r="AE451">
        <f>YEAR(Table1[[#This Row],[Qtr-Year]])</f>
        <v>2025</v>
      </c>
      <c r="AF451" t="str">
        <f>Table1[[#This Row],[Year]]&amp;" - Q"&amp;Table1[[#This Row],[Qtr]]</f>
        <v>2025 - Q2</v>
      </c>
      <c r="AG451" s="21">
        <f>Table1[[#This Row],[Qtr-Year]]</f>
        <v>45809</v>
      </c>
      <c r="AH451" t="str">
        <f t="shared" si="7"/>
        <v>2BHK</v>
      </c>
    </row>
    <row r="452" spans="1:34" x14ac:dyDescent="0.3">
      <c r="A452" s="1">
        <v>45444</v>
      </c>
      <c r="B452">
        <v>257228</v>
      </c>
      <c r="C452" t="s">
        <v>99</v>
      </c>
      <c r="D452">
        <v>4</v>
      </c>
      <c r="E452" t="s">
        <v>46</v>
      </c>
      <c r="F452">
        <v>367</v>
      </c>
      <c r="G452" t="s">
        <v>100</v>
      </c>
      <c r="H452">
        <v>585</v>
      </c>
      <c r="I452">
        <v>975</v>
      </c>
      <c r="J452">
        <v>5213</v>
      </c>
      <c r="K452">
        <v>8688</v>
      </c>
      <c r="L452">
        <v>28275</v>
      </c>
      <c r="M452">
        <v>16965</v>
      </c>
      <c r="N452">
        <v>29</v>
      </c>
      <c r="O452">
        <v>84825</v>
      </c>
      <c r="P452">
        <v>50895</v>
      </c>
      <c r="Q452">
        <v>87</v>
      </c>
      <c r="R452">
        <v>14.7397575</v>
      </c>
      <c r="S452">
        <v>14.739191999999999</v>
      </c>
      <c r="T452">
        <v>0.50826749999999998</v>
      </c>
      <c r="U452">
        <v>44.219272500000002</v>
      </c>
      <c r="V452">
        <v>1</v>
      </c>
      <c r="W452" t="s">
        <v>44</v>
      </c>
      <c r="X452">
        <v>690</v>
      </c>
      <c r="Y452" t="s">
        <v>101</v>
      </c>
      <c r="Z452">
        <v>5</v>
      </c>
      <c r="AA452">
        <v>2.5413375</v>
      </c>
      <c r="AB452">
        <v>4875</v>
      </c>
      <c r="AC452">
        <f>MONTH(Table1[[#This Row],[Qtr-Year]])</f>
        <v>6</v>
      </c>
      <c r="AD452">
        <f>Table1[[#This Row],[Month Num]]/3</f>
        <v>2</v>
      </c>
      <c r="AE452">
        <f>YEAR(Table1[[#This Row],[Qtr-Year]])</f>
        <v>2024</v>
      </c>
      <c r="AF452" t="str">
        <f>Table1[[#This Row],[Year]]&amp;" - Q"&amp;Table1[[#This Row],[Qtr]]</f>
        <v>2024 - Q2</v>
      </c>
      <c r="AG452" s="21">
        <f>Table1[[#This Row],[Qtr-Year]]</f>
        <v>45444</v>
      </c>
      <c r="AH452" t="str">
        <f t="shared" si="7"/>
        <v>2BHK</v>
      </c>
    </row>
    <row r="453" spans="1:34" x14ac:dyDescent="0.3">
      <c r="A453" s="1">
        <v>45809</v>
      </c>
      <c r="B453">
        <v>257228</v>
      </c>
      <c r="C453" t="s">
        <v>99</v>
      </c>
      <c r="D453">
        <v>3</v>
      </c>
      <c r="E453" t="s">
        <v>42</v>
      </c>
      <c r="F453">
        <v>367</v>
      </c>
      <c r="G453" t="s">
        <v>100</v>
      </c>
      <c r="H453">
        <v>431</v>
      </c>
      <c r="I453">
        <v>718</v>
      </c>
      <c r="J453">
        <v>5520</v>
      </c>
      <c r="K453">
        <v>9200</v>
      </c>
      <c r="L453">
        <v>29438</v>
      </c>
      <c r="M453">
        <v>17671</v>
      </c>
      <c r="N453">
        <v>41</v>
      </c>
      <c r="O453">
        <v>183808</v>
      </c>
      <c r="P453">
        <v>110336</v>
      </c>
      <c r="Q453">
        <v>256</v>
      </c>
      <c r="R453">
        <v>16.249776000000001</v>
      </c>
      <c r="S453">
        <v>16.25732</v>
      </c>
      <c r="T453">
        <v>0.39633600000000002</v>
      </c>
      <c r="U453">
        <v>101.46201600000001</v>
      </c>
      <c r="V453">
        <v>1</v>
      </c>
      <c r="W453" t="s">
        <v>44</v>
      </c>
      <c r="X453">
        <v>690</v>
      </c>
      <c r="Y453" t="s">
        <v>101</v>
      </c>
      <c r="Z453">
        <v>5</v>
      </c>
      <c r="AA453">
        <v>1.9816800000000001</v>
      </c>
      <c r="AB453">
        <v>3590</v>
      </c>
      <c r="AC453">
        <f>MONTH(Table1[[#This Row],[Qtr-Year]])</f>
        <v>6</v>
      </c>
      <c r="AD453">
        <f>Table1[[#This Row],[Month Num]]/3</f>
        <v>2</v>
      </c>
      <c r="AE453">
        <f>YEAR(Table1[[#This Row],[Qtr-Year]])</f>
        <v>2025</v>
      </c>
      <c r="AF453" t="str">
        <f>Table1[[#This Row],[Year]]&amp;" - Q"&amp;Table1[[#This Row],[Qtr]]</f>
        <v>2025 - Q2</v>
      </c>
      <c r="AG453" s="21">
        <f>Table1[[#This Row],[Qtr-Year]]</f>
        <v>45809</v>
      </c>
      <c r="AH453" t="str">
        <f t="shared" si="7"/>
        <v>1BHK</v>
      </c>
    </row>
    <row r="454" spans="1:34" x14ac:dyDescent="0.3">
      <c r="A454" s="1">
        <v>45352</v>
      </c>
      <c r="B454">
        <v>257228</v>
      </c>
      <c r="C454" t="s">
        <v>99</v>
      </c>
      <c r="D454">
        <v>4</v>
      </c>
      <c r="E454" t="s">
        <v>46</v>
      </c>
      <c r="F454">
        <v>367</v>
      </c>
      <c r="G454" t="s">
        <v>100</v>
      </c>
      <c r="H454">
        <v>639</v>
      </c>
      <c r="I454">
        <v>1065</v>
      </c>
      <c r="J454">
        <v>5700</v>
      </c>
      <c r="K454">
        <v>9500</v>
      </c>
      <c r="L454">
        <v>36210</v>
      </c>
      <c r="M454">
        <v>21726</v>
      </c>
      <c r="N454">
        <v>34</v>
      </c>
      <c r="O454">
        <v>92655</v>
      </c>
      <c r="P454">
        <v>55593</v>
      </c>
      <c r="Q454">
        <v>87</v>
      </c>
      <c r="R454">
        <v>20.639700000000001</v>
      </c>
      <c r="S454">
        <v>20.639700000000001</v>
      </c>
      <c r="T454">
        <v>0.60704999999999998</v>
      </c>
      <c r="U454">
        <v>52.81335</v>
      </c>
      <c r="V454">
        <v>1</v>
      </c>
      <c r="W454" t="s">
        <v>44</v>
      </c>
      <c r="X454">
        <v>690</v>
      </c>
      <c r="Y454" t="s">
        <v>101</v>
      </c>
      <c r="Z454">
        <v>3</v>
      </c>
      <c r="AA454">
        <v>1.82115</v>
      </c>
      <c r="AB454">
        <v>3195</v>
      </c>
      <c r="AC454">
        <f>MONTH(Table1[[#This Row],[Qtr-Year]])</f>
        <v>3</v>
      </c>
      <c r="AD454">
        <f>Table1[[#This Row],[Month Num]]/3</f>
        <v>1</v>
      </c>
      <c r="AE454">
        <f>YEAR(Table1[[#This Row],[Qtr-Year]])</f>
        <v>2024</v>
      </c>
      <c r="AF454" t="str">
        <f>Table1[[#This Row],[Year]]&amp;" - Q"&amp;Table1[[#This Row],[Qtr]]</f>
        <v>2024 - Q1</v>
      </c>
      <c r="AG454" s="21">
        <f>Table1[[#This Row],[Qtr-Year]]</f>
        <v>45352</v>
      </c>
      <c r="AH454" t="str">
        <f t="shared" si="7"/>
        <v>2BHK</v>
      </c>
    </row>
    <row r="455" spans="1:34" x14ac:dyDescent="0.3">
      <c r="A455" s="1">
        <v>45352</v>
      </c>
      <c r="B455">
        <v>257228</v>
      </c>
      <c r="C455" t="s">
        <v>99</v>
      </c>
      <c r="D455">
        <v>3</v>
      </c>
      <c r="E455" t="s">
        <v>42</v>
      </c>
      <c r="F455">
        <v>367</v>
      </c>
      <c r="G455" t="s">
        <v>100</v>
      </c>
      <c r="H455">
        <v>380</v>
      </c>
      <c r="I455">
        <v>633</v>
      </c>
      <c r="J455">
        <v>5700</v>
      </c>
      <c r="K455">
        <v>9500</v>
      </c>
      <c r="L455">
        <v>42411</v>
      </c>
      <c r="M455">
        <v>25460</v>
      </c>
      <c r="N455">
        <v>67</v>
      </c>
      <c r="O455">
        <v>199395</v>
      </c>
      <c r="P455">
        <v>119700</v>
      </c>
      <c r="Q455">
        <v>315</v>
      </c>
      <c r="R455">
        <v>24.17427</v>
      </c>
      <c r="S455">
        <v>24.187000000000001</v>
      </c>
      <c r="T455">
        <v>0.36081000000000002</v>
      </c>
      <c r="U455">
        <v>113.65515000000001</v>
      </c>
      <c r="V455">
        <v>1</v>
      </c>
      <c r="W455" t="s">
        <v>44</v>
      </c>
      <c r="X455">
        <v>690</v>
      </c>
      <c r="Y455" t="s">
        <v>101</v>
      </c>
      <c r="Z455">
        <v>55</v>
      </c>
      <c r="AA455">
        <v>19.844550000000002</v>
      </c>
      <c r="AB455">
        <v>34815</v>
      </c>
      <c r="AC455">
        <f>MONTH(Table1[[#This Row],[Qtr-Year]])</f>
        <v>3</v>
      </c>
      <c r="AD455">
        <f>Table1[[#This Row],[Month Num]]/3</f>
        <v>1</v>
      </c>
      <c r="AE455">
        <f>YEAR(Table1[[#This Row],[Qtr-Year]])</f>
        <v>2024</v>
      </c>
      <c r="AF455" t="str">
        <f>Table1[[#This Row],[Year]]&amp;" - Q"&amp;Table1[[#This Row],[Qtr]]</f>
        <v>2024 - Q1</v>
      </c>
      <c r="AG455" s="21">
        <f>Table1[[#This Row],[Qtr-Year]]</f>
        <v>45352</v>
      </c>
      <c r="AH455" t="str">
        <f t="shared" si="7"/>
        <v>1BHK</v>
      </c>
    </row>
    <row r="456" spans="1:34" x14ac:dyDescent="0.3">
      <c r="A456" s="1">
        <v>45536</v>
      </c>
      <c r="B456">
        <v>257228</v>
      </c>
      <c r="C456" t="s">
        <v>99</v>
      </c>
      <c r="D456">
        <v>4</v>
      </c>
      <c r="E456" t="s">
        <v>46</v>
      </c>
      <c r="F456">
        <v>367</v>
      </c>
      <c r="G456" t="s">
        <v>100</v>
      </c>
      <c r="H456">
        <v>594</v>
      </c>
      <c r="I456">
        <v>990</v>
      </c>
      <c r="J456">
        <v>5211</v>
      </c>
      <c r="K456">
        <v>8685</v>
      </c>
      <c r="L456">
        <v>73260</v>
      </c>
      <c r="M456">
        <v>43956</v>
      </c>
      <c r="N456">
        <v>74</v>
      </c>
      <c r="O456">
        <v>190080</v>
      </c>
      <c r="P456">
        <v>114048</v>
      </c>
      <c r="Q456">
        <v>192</v>
      </c>
      <c r="R456">
        <v>38.175786000000002</v>
      </c>
      <c r="S456">
        <v>38.175786000000002</v>
      </c>
      <c r="T456">
        <v>0.51588900000000004</v>
      </c>
      <c r="U456">
        <v>99.050687999999994</v>
      </c>
      <c r="V456">
        <v>1</v>
      </c>
      <c r="W456" t="s">
        <v>44</v>
      </c>
      <c r="X456">
        <v>690</v>
      </c>
      <c r="Y456" t="s">
        <v>101</v>
      </c>
      <c r="Z456">
        <v>60</v>
      </c>
      <c r="AA456">
        <v>30.953340000000001</v>
      </c>
      <c r="AB456">
        <v>59400</v>
      </c>
      <c r="AC456">
        <f>MONTH(Table1[[#This Row],[Qtr-Year]])</f>
        <v>9</v>
      </c>
      <c r="AD456">
        <f>Table1[[#This Row],[Month Num]]/3</f>
        <v>3</v>
      </c>
      <c r="AE456">
        <f>YEAR(Table1[[#This Row],[Qtr-Year]])</f>
        <v>2024</v>
      </c>
      <c r="AF456" t="str">
        <f>Table1[[#This Row],[Year]]&amp;" - Q"&amp;Table1[[#This Row],[Qtr]]</f>
        <v>2024 - Q3</v>
      </c>
      <c r="AG456" s="21">
        <f>Table1[[#This Row],[Qtr-Year]]</f>
        <v>45536</v>
      </c>
      <c r="AH456" t="str">
        <f t="shared" si="7"/>
        <v>2BHK</v>
      </c>
    </row>
    <row r="457" spans="1:34" x14ac:dyDescent="0.3">
      <c r="A457" s="1">
        <v>45627</v>
      </c>
      <c r="B457">
        <v>257228</v>
      </c>
      <c r="C457" t="s">
        <v>99</v>
      </c>
      <c r="D457">
        <v>4</v>
      </c>
      <c r="E457" t="s">
        <v>46</v>
      </c>
      <c r="F457">
        <v>367</v>
      </c>
      <c r="G457" t="s">
        <v>100</v>
      </c>
      <c r="H457">
        <v>595</v>
      </c>
      <c r="I457">
        <v>992</v>
      </c>
      <c r="J457">
        <v>5879</v>
      </c>
      <c r="K457">
        <v>9799</v>
      </c>
      <c r="L457">
        <v>68448</v>
      </c>
      <c r="M457">
        <v>41055</v>
      </c>
      <c r="N457">
        <v>69</v>
      </c>
      <c r="O457">
        <v>190464</v>
      </c>
      <c r="P457">
        <v>114240</v>
      </c>
      <c r="Q457">
        <v>192</v>
      </c>
      <c r="R457">
        <v>40.240579199999999</v>
      </c>
      <c r="S457">
        <v>40.229794499999997</v>
      </c>
      <c r="T457">
        <v>0.58319679999999996</v>
      </c>
      <c r="U457">
        <v>111.9737856</v>
      </c>
      <c r="V457">
        <v>1</v>
      </c>
      <c r="W457" t="s">
        <v>44</v>
      </c>
      <c r="X457">
        <v>690</v>
      </c>
      <c r="Y457" t="s">
        <v>101</v>
      </c>
      <c r="Z457">
        <v>5</v>
      </c>
      <c r="AA457">
        <v>2.9159839999999999</v>
      </c>
      <c r="AB457">
        <v>4960</v>
      </c>
      <c r="AC457">
        <f>MONTH(Table1[[#This Row],[Qtr-Year]])</f>
        <v>12</v>
      </c>
      <c r="AD457">
        <f>Table1[[#This Row],[Month Num]]/3</f>
        <v>4</v>
      </c>
      <c r="AE457">
        <f>YEAR(Table1[[#This Row],[Qtr-Year]])</f>
        <v>2024</v>
      </c>
      <c r="AF457" t="str">
        <f>Table1[[#This Row],[Year]]&amp;" - Q"&amp;Table1[[#This Row],[Qtr]]</f>
        <v>2024 - Q4</v>
      </c>
      <c r="AG457" s="21">
        <f>Table1[[#This Row],[Qtr-Year]]</f>
        <v>45627</v>
      </c>
      <c r="AH457" t="str">
        <f t="shared" si="7"/>
        <v>2BHK</v>
      </c>
    </row>
    <row r="458" spans="1:34" x14ac:dyDescent="0.3">
      <c r="A458" s="1">
        <v>45627</v>
      </c>
      <c r="B458">
        <v>257228</v>
      </c>
      <c r="C458" t="s">
        <v>99</v>
      </c>
      <c r="D458">
        <v>3</v>
      </c>
      <c r="E458" t="s">
        <v>42</v>
      </c>
      <c r="F458">
        <v>367</v>
      </c>
      <c r="G458" t="s">
        <v>100</v>
      </c>
      <c r="H458">
        <v>427</v>
      </c>
      <c r="I458">
        <v>712</v>
      </c>
      <c r="J458">
        <v>5879</v>
      </c>
      <c r="K458">
        <v>9799</v>
      </c>
      <c r="L458">
        <v>34176</v>
      </c>
      <c r="M458">
        <v>20496</v>
      </c>
      <c r="N458">
        <v>48</v>
      </c>
      <c r="O458">
        <v>182272</v>
      </c>
      <c r="P458">
        <v>109312</v>
      </c>
      <c r="Q458">
        <v>256</v>
      </c>
      <c r="R458">
        <v>20.092070400000001</v>
      </c>
      <c r="S458">
        <v>20.0840304</v>
      </c>
      <c r="T458">
        <v>0.41858479999999998</v>
      </c>
      <c r="U458">
        <v>107.15770879999999</v>
      </c>
      <c r="V458">
        <v>1</v>
      </c>
      <c r="W458" t="s">
        <v>44</v>
      </c>
      <c r="X458">
        <v>690</v>
      </c>
      <c r="Y458" t="s">
        <v>101</v>
      </c>
      <c r="Z458">
        <v>8</v>
      </c>
      <c r="AA458">
        <v>3.3486783999999998</v>
      </c>
      <c r="AB458">
        <v>5696</v>
      </c>
      <c r="AC458">
        <f>MONTH(Table1[[#This Row],[Qtr-Year]])</f>
        <v>12</v>
      </c>
      <c r="AD458">
        <f>Table1[[#This Row],[Month Num]]/3</f>
        <v>4</v>
      </c>
      <c r="AE458">
        <f>YEAR(Table1[[#This Row],[Qtr-Year]])</f>
        <v>2024</v>
      </c>
      <c r="AF458" t="str">
        <f>Table1[[#This Row],[Year]]&amp;" - Q"&amp;Table1[[#This Row],[Qtr]]</f>
        <v>2024 - Q4</v>
      </c>
      <c r="AG458" s="21">
        <f>Table1[[#This Row],[Qtr-Year]]</f>
        <v>45627</v>
      </c>
      <c r="AH458" t="str">
        <f t="shared" si="7"/>
        <v>1BHK</v>
      </c>
    </row>
    <row r="459" spans="1:34" x14ac:dyDescent="0.3">
      <c r="A459" s="1">
        <v>45261</v>
      </c>
      <c r="B459">
        <v>257228</v>
      </c>
      <c r="C459" t="s">
        <v>99</v>
      </c>
      <c r="D459">
        <v>3</v>
      </c>
      <c r="E459" t="s">
        <v>42</v>
      </c>
      <c r="F459">
        <v>367</v>
      </c>
      <c r="G459" t="s">
        <v>100</v>
      </c>
      <c r="H459">
        <v>400</v>
      </c>
      <c r="I459">
        <v>667</v>
      </c>
      <c r="J459">
        <v>5700</v>
      </c>
      <c r="K459">
        <v>9500</v>
      </c>
      <c r="L459">
        <v>46690</v>
      </c>
      <c r="M459">
        <v>28000</v>
      </c>
      <c r="N459">
        <v>70</v>
      </c>
      <c r="O459">
        <v>210105</v>
      </c>
      <c r="P459">
        <v>126000</v>
      </c>
      <c r="Q459">
        <v>315</v>
      </c>
      <c r="R459">
        <v>26.613299999999999</v>
      </c>
      <c r="S459">
        <v>26.6</v>
      </c>
      <c r="T459">
        <v>0.38018999999999997</v>
      </c>
      <c r="U459">
        <v>119.75985</v>
      </c>
      <c r="V459">
        <v>1</v>
      </c>
      <c r="W459" t="s">
        <v>44</v>
      </c>
      <c r="X459">
        <v>690</v>
      </c>
      <c r="Y459" t="s">
        <v>101</v>
      </c>
      <c r="Z459">
        <v>36</v>
      </c>
      <c r="AA459">
        <v>13.68684</v>
      </c>
      <c r="AB459">
        <v>24012</v>
      </c>
      <c r="AC459">
        <f>MONTH(Table1[[#This Row],[Qtr-Year]])</f>
        <v>12</v>
      </c>
      <c r="AD459">
        <f>Table1[[#This Row],[Month Num]]/3</f>
        <v>4</v>
      </c>
      <c r="AE459">
        <f>YEAR(Table1[[#This Row],[Qtr-Year]])</f>
        <v>2023</v>
      </c>
      <c r="AF459" t="str">
        <f>Table1[[#This Row],[Year]]&amp;" - Q"&amp;Table1[[#This Row],[Qtr]]</f>
        <v>2023 - Q4</v>
      </c>
      <c r="AG459" s="21">
        <f>Table1[[#This Row],[Qtr-Year]]</f>
        <v>45261</v>
      </c>
      <c r="AH459" t="str">
        <f t="shared" si="7"/>
        <v>1BHK</v>
      </c>
    </row>
    <row r="460" spans="1:34" x14ac:dyDescent="0.3">
      <c r="A460" s="1">
        <v>45536</v>
      </c>
      <c r="B460">
        <v>257228</v>
      </c>
      <c r="C460" t="s">
        <v>99</v>
      </c>
      <c r="D460">
        <v>3</v>
      </c>
      <c r="E460" t="s">
        <v>42</v>
      </c>
      <c r="F460">
        <v>367</v>
      </c>
      <c r="G460" t="s">
        <v>100</v>
      </c>
      <c r="H460">
        <v>427</v>
      </c>
      <c r="I460">
        <v>712</v>
      </c>
      <c r="J460">
        <v>5211</v>
      </c>
      <c r="K460">
        <v>8685</v>
      </c>
      <c r="L460">
        <v>39872</v>
      </c>
      <c r="M460">
        <v>23912</v>
      </c>
      <c r="N460">
        <v>56</v>
      </c>
      <c r="O460">
        <v>182272</v>
      </c>
      <c r="P460">
        <v>109312</v>
      </c>
      <c r="Q460">
        <v>256</v>
      </c>
      <c r="R460">
        <v>20.777299200000002</v>
      </c>
      <c r="S460">
        <v>20.767572000000001</v>
      </c>
      <c r="T460">
        <v>0.3710232</v>
      </c>
      <c r="U460">
        <v>94.981939199999999</v>
      </c>
      <c r="V460">
        <v>1</v>
      </c>
      <c r="W460" t="s">
        <v>44</v>
      </c>
      <c r="X460">
        <v>690</v>
      </c>
      <c r="Y460" t="s">
        <v>101</v>
      </c>
      <c r="Z460">
        <v>55</v>
      </c>
      <c r="AA460">
        <v>20.406275999999998</v>
      </c>
      <c r="AB460">
        <v>39160</v>
      </c>
      <c r="AC460">
        <f>MONTH(Table1[[#This Row],[Qtr-Year]])</f>
        <v>9</v>
      </c>
      <c r="AD460">
        <f>Table1[[#This Row],[Month Num]]/3</f>
        <v>3</v>
      </c>
      <c r="AE460">
        <f>YEAR(Table1[[#This Row],[Qtr-Year]])</f>
        <v>2024</v>
      </c>
      <c r="AF460" t="str">
        <f>Table1[[#This Row],[Year]]&amp;" - Q"&amp;Table1[[#This Row],[Qtr]]</f>
        <v>2024 - Q3</v>
      </c>
      <c r="AG460" s="21">
        <f>Table1[[#This Row],[Qtr-Year]]</f>
        <v>45536</v>
      </c>
      <c r="AH460" t="str">
        <f t="shared" si="7"/>
        <v>1BHK</v>
      </c>
    </row>
    <row r="461" spans="1:34" x14ac:dyDescent="0.3">
      <c r="A461" s="1">
        <v>45717</v>
      </c>
      <c r="B461">
        <v>257228</v>
      </c>
      <c r="C461" t="s">
        <v>99</v>
      </c>
      <c r="D461">
        <v>3</v>
      </c>
      <c r="E461" t="s">
        <v>42</v>
      </c>
      <c r="F461">
        <v>367</v>
      </c>
      <c r="G461" t="s">
        <v>100</v>
      </c>
      <c r="H461">
        <v>427</v>
      </c>
      <c r="I461">
        <v>712</v>
      </c>
      <c r="J461">
        <v>5833</v>
      </c>
      <c r="K461">
        <v>9722</v>
      </c>
      <c r="L461">
        <v>32752</v>
      </c>
      <c r="M461">
        <v>19642</v>
      </c>
      <c r="N461">
        <v>46</v>
      </c>
      <c r="O461">
        <v>182272</v>
      </c>
      <c r="P461">
        <v>109312</v>
      </c>
      <c r="Q461">
        <v>256</v>
      </c>
      <c r="R461">
        <v>19.104241600000002</v>
      </c>
      <c r="S461">
        <v>19.095952400000002</v>
      </c>
      <c r="T461">
        <v>0.4153096</v>
      </c>
      <c r="U461">
        <v>106.3192576</v>
      </c>
      <c r="V461">
        <v>1</v>
      </c>
      <c r="W461" t="s">
        <v>44</v>
      </c>
      <c r="X461">
        <v>690</v>
      </c>
      <c r="Y461" t="s">
        <v>101</v>
      </c>
      <c r="Z461">
        <v>2</v>
      </c>
      <c r="AA461">
        <v>0.8306192</v>
      </c>
      <c r="AB461">
        <v>1424</v>
      </c>
      <c r="AC461">
        <f>MONTH(Table1[[#This Row],[Qtr-Year]])</f>
        <v>3</v>
      </c>
      <c r="AD461">
        <f>Table1[[#This Row],[Month Num]]/3</f>
        <v>1</v>
      </c>
      <c r="AE461">
        <f>YEAR(Table1[[#This Row],[Qtr-Year]])</f>
        <v>2025</v>
      </c>
      <c r="AF461" t="str">
        <f>Table1[[#This Row],[Year]]&amp;" - Q"&amp;Table1[[#This Row],[Qtr]]</f>
        <v>2025 - Q1</v>
      </c>
      <c r="AG461" s="21">
        <f>Table1[[#This Row],[Qtr-Year]]</f>
        <v>45717</v>
      </c>
      <c r="AH461" t="str">
        <f t="shared" si="7"/>
        <v>1BHK</v>
      </c>
    </row>
    <row r="462" spans="1:34" x14ac:dyDescent="0.3">
      <c r="A462" s="1">
        <v>45261</v>
      </c>
      <c r="B462">
        <v>257228</v>
      </c>
      <c r="C462" t="s">
        <v>99</v>
      </c>
      <c r="D462">
        <v>4</v>
      </c>
      <c r="E462" t="s">
        <v>46</v>
      </c>
      <c r="F462">
        <v>367</v>
      </c>
      <c r="G462" t="s">
        <v>100</v>
      </c>
      <c r="H462">
        <v>639</v>
      </c>
      <c r="I462">
        <v>1065</v>
      </c>
      <c r="J462">
        <v>5700</v>
      </c>
      <c r="K462">
        <v>9500</v>
      </c>
      <c r="L462">
        <v>39405</v>
      </c>
      <c r="M462">
        <v>23643</v>
      </c>
      <c r="N462">
        <v>37</v>
      </c>
      <c r="O462">
        <v>92655</v>
      </c>
      <c r="P462">
        <v>55593</v>
      </c>
      <c r="Q462">
        <v>87</v>
      </c>
      <c r="R462">
        <v>22.460850000000001</v>
      </c>
      <c r="S462">
        <v>22.460850000000001</v>
      </c>
      <c r="T462">
        <v>0.60704999999999998</v>
      </c>
      <c r="U462">
        <v>52.81335</v>
      </c>
      <c r="V462">
        <v>1</v>
      </c>
      <c r="W462" t="s">
        <v>44</v>
      </c>
      <c r="X462">
        <v>690</v>
      </c>
      <c r="Y462" t="s">
        <v>101</v>
      </c>
      <c r="Z462">
        <v>50</v>
      </c>
      <c r="AA462">
        <v>30.352499999999999</v>
      </c>
      <c r="AB462">
        <v>53250</v>
      </c>
      <c r="AC462">
        <f>MONTH(Table1[[#This Row],[Qtr-Year]])</f>
        <v>12</v>
      </c>
      <c r="AD462">
        <f>Table1[[#This Row],[Month Num]]/3</f>
        <v>4</v>
      </c>
      <c r="AE462">
        <f>YEAR(Table1[[#This Row],[Qtr-Year]])</f>
        <v>2023</v>
      </c>
      <c r="AF462" t="str">
        <f>Table1[[#This Row],[Year]]&amp;" - Q"&amp;Table1[[#This Row],[Qtr]]</f>
        <v>2023 - Q4</v>
      </c>
      <c r="AG462" s="21">
        <f>Table1[[#This Row],[Qtr-Year]]</f>
        <v>45261</v>
      </c>
      <c r="AH462" t="str">
        <f t="shared" si="7"/>
        <v>2BHK</v>
      </c>
    </row>
    <row r="463" spans="1:34" x14ac:dyDescent="0.3">
      <c r="A463" s="1">
        <v>45717</v>
      </c>
      <c r="B463">
        <v>257228</v>
      </c>
      <c r="C463" t="s">
        <v>99</v>
      </c>
      <c r="D463">
        <v>4</v>
      </c>
      <c r="E463" t="s">
        <v>46</v>
      </c>
      <c r="F463">
        <v>367</v>
      </c>
      <c r="G463" t="s">
        <v>100</v>
      </c>
      <c r="H463">
        <v>595</v>
      </c>
      <c r="I463">
        <v>992</v>
      </c>
      <c r="J463">
        <v>5833</v>
      </c>
      <c r="K463">
        <v>9722</v>
      </c>
      <c r="L463">
        <v>30752</v>
      </c>
      <c r="M463">
        <v>18445</v>
      </c>
      <c r="N463">
        <v>31</v>
      </c>
      <c r="O463">
        <v>190464</v>
      </c>
      <c r="P463">
        <v>114240</v>
      </c>
      <c r="Q463">
        <v>192</v>
      </c>
      <c r="R463">
        <v>17.937641599999999</v>
      </c>
      <c r="S463">
        <v>17.932229</v>
      </c>
      <c r="T463">
        <v>0.57863359999999997</v>
      </c>
      <c r="U463">
        <v>111.0976512</v>
      </c>
      <c r="V463">
        <v>1</v>
      </c>
      <c r="W463" t="s">
        <v>44</v>
      </c>
      <c r="X463">
        <v>690</v>
      </c>
      <c r="Y463" t="s">
        <v>101</v>
      </c>
      <c r="Z463">
        <v>38</v>
      </c>
      <c r="AA463">
        <v>21.988076800000002</v>
      </c>
      <c r="AB463">
        <v>37696</v>
      </c>
      <c r="AC463">
        <f>MONTH(Table1[[#This Row],[Qtr-Year]])</f>
        <v>3</v>
      </c>
      <c r="AD463">
        <f>Table1[[#This Row],[Month Num]]/3</f>
        <v>1</v>
      </c>
      <c r="AE463">
        <f>YEAR(Table1[[#This Row],[Qtr-Year]])</f>
        <v>2025</v>
      </c>
      <c r="AF463" t="str">
        <f>Table1[[#This Row],[Year]]&amp;" - Q"&amp;Table1[[#This Row],[Qtr]]</f>
        <v>2025 - Q1</v>
      </c>
      <c r="AG463" s="21">
        <f>Table1[[#This Row],[Qtr-Year]]</f>
        <v>45717</v>
      </c>
      <c r="AH463" t="str">
        <f t="shared" si="7"/>
        <v>2BHK</v>
      </c>
    </row>
    <row r="464" spans="1:34" x14ac:dyDescent="0.3">
      <c r="A464" s="1">
        <v>45809</v>
      </c>
      <c r="B464">
        <v>257230</v>
      </c>
      <c r="C464" t="s">
        <v>102</v>
      </c>
      <c r="D464">
        <v>4</v>
      </c>
      <c r="E464" t="s">
        <v>46</v>
      </c>
      <c r="F464">
        <v>367</v>
      </c>
      <c r="G464" t="s">
        <v>100</v>
      </c>
      <c r="H464">
        <v>585</v>
      </c>
      <c r="I464">
        <v>975</v>
      </c>
      <c r="J464">
        <v>5520</v>
      </c>
      <c r="K464">
        <v>9200</v>
      </c>
      <c r="L464">
        <v>71175</v>
      </c>
      <c r="M464">
        <v>42705</v>
      </c>
      <c r="N464">
        <v>73</v>
      </c>
      <c r="O464">
        <v>187200</v>
      </c>
      <c r="P464">
        <v>112320</v>
      </c>
      <c r="Q464">
        <v>192</v>
      </c>
      <c r="R464">
        <v>39.288600000000002</v>
      </c>
      <c r="S464">
        <v>39.288600000000002</v>
      </c>
      <c r="T464">
        <v>0.53820000000000001</v>
      </c>
      <c r="U464">
        <v>103.3344</v>
      </c>
      <c r="V464">
        <v>1</v>
      </c>
      <c r="W464" t="s">
        <v>44</v>
      </c>
      <c r="X464">
        <v>690</v>
      </c>
      <c r="Y464" t="s">
        <v>101</v>
      </c>
      <c r="Z464">
        <v>4</v>
      </c>
      <c r="AA464">
        <v>2.1528</v>
      </c>
      <c r="AB464">
        <v>3900</v>
      </c>
      <c r="AC464">
        <f>MONTH(Table1[[#This Row],[Qtr-Year]])</f>
        <v>6</v>
      </c>
      <c r="AD464">
        <f>Table1[[#This Row],[Month Num]]/3</f>
        <v>2</v>
      </c>
      <c r="AE464">
        <f>YEAR(Table1[[#This Row],[Qtr-Year]])</f>
        <v>2025</v>
      </c>
      <c r="AF464" t="str">
        <f>Table1[[#This Row],[Year]]&amp;" - Q"&amp;Table1[[#This Row],[Qtr]]</f>
        <v>2025 - Q2</v>
      </c>
      <c r="AG464" s="21">
        <f>Table1[[#This Row],[Qtr-Year]]</f>
        <v>45809</v>
      </c>
      <c r="AH464" t="str">
        <f t="shared" si="7"/>
        <v>2BHK</v>
      </c>
    </row>
    <row r="465" spans="1:34" x14ac:dyDescent="0.3">
      <c r="A465" s="1">
        <v>45444</v>
      </c>
      <c r="B465">
        <v>257230</v>
      </c>
      <c r="C465" t="s">
        <v>102</v>
      </c>
      <c r="D465">
        <v>3</v>
      </c>
      <c r="E465" t="s">
        <v>42</v>
      </c>
      <c r="F465">
        <v>367</v>
      </c>
      <c r="G465" t="s">
        <v>100</v>
      </c>
      <c r="H465">
        <v>522</v>
      </c>
      <c r="I465">
        <v>870</v>
      </c>
      <c r="J465">
        <v>5213</v>
      </c>
      <c r="K465">
        <v>8688</v>
      </c>
      <c r="L465">
        <v>49590</v>
      </c>
      <c r="M465">
        <v>29754</v>
      </c>
      <c r="N465">
        <v>57</v>
      </c>
      <c r="O465">
        <v>274050</v>
      </c>
      <c r="P465">
        <v>164430</v>
      </c>
      <c r="Q465">
        <v>315</v>
      </c>
      <c r="R465">
        <v>25.851267</v>
      </c>
      <c r="S465">
        <v>25.850275199999999</v>
      </c>
      <c r="T465">
        <v>0.45353100000000002</v>
      </c>
      <c r="U465">
        <v>142.86226500000001</v>
      </c>
      <c r="V465">
        <v>1</v>
      </c>
      <c r="W465" t="s">
        <v>44</v>
      </c>
      <c r="X465">
        <v>690</v>
      </c>
      <c r="Y465" t="s">
        <v>101</v>
      </c>
      <c r="Z465">
        <v>55</v>
      </c>
      <c r="AA465">
        <v>24.944205</v>
      </c>
      <c r="AB465">
        <v>47850</v>
      </c>
      <c r="AC465">
        <f>MONTH(Table1[[#This Row],[Qtr-Year]])</f>
        <v>6</v>
      </c>
      <c r="AD465">
        <f>Table1[[#This Row],[Month Num]]/3</f>
        <v>2</v>
      </c>
      <c r="AE465">
        <f>YEAR(Table1[[#This Row],[Qtr-Year]])</f>
        <v>2024</v>
      </c>
      <c r="AF465" t="str">
        <f>Table1[[#This Row],[Year]]&amp;" - Q"&amp;Table1[[#This Row],[Qtr]]</f>
        <v>2024 - Q2</v>
      </c>
      <c r="AG465" s="21">
        <f>Table1[[#This Row],[Qtr-Year]]</f>
        <v>45444</v>
      </c>
      <c r="AH465" t="str">
        <f t="shared" si="7"/>
        <v>1BHK</v>
      </c>
    </row>
    <row r="466" spans="1:34" x14ac:dyDescent="0.3">
      <c r="A466" s="1">
        <v>45809</v>
      </c>
      <c r="B466">
        <v>257230</v>
      </c>
      <c r="C466" t="s">
        <v>102</v>
      </c>
      <c r="D466">
        <v>3</v>
      </c>
      <c r="E466" t="s">
        <v>42</v>
      </c>
      <c r="F466">
        <v>367</v>
      </c>
      <c r="G466" t="s">
        <v>100</v>
      </c>
      <c r="H466">
        <v>498</v>
      </c>
      <c r="I466">
        <v>830</v>
      </c>
      <c r="J466">
        <v>5520</v>
      </c>
      <c r="K466">
        <v>9200</v>
      </c>
      <c r="L466">
        <v>33200</v>
      </c>
      <c r="M466">
        <v>19920</v>
      </c>
      <c r="N466">
        <v>40</v>
      </c>
      <c r="O466">
        <v>212480</v>
      </c>
      <c r="P466">
        <v>127488</v>
      </c>
      <c r="Q466">
        <v>256</v>
      </c>
      <c r="R466">
        <v>18.3264</v>
      </c>
      <c r="S466">
        <v>18.3264</v>
      </c>
      <c r="T466">
        <v>0.45816000000000001</v>
      </c>
      <c r="U466">
        <v>117.28896</v>
      </c>
      <c r="V466">
        <v>1</v>
      </c>
      <c r="W466" t="s">
        <v>44</v>
      </c>
      <c r="X466">
        <v>690</v>
      </c>
      <c r="Y466" t="s">
        <v>101</v>
      </c>
      <c r="Z466">
        <v>6</v>
      </c>
      <c r="AA466">
        <v>2.7489599999999998</v>
      </c>
      <c r="AB466">
        <v>4980</v>
      </c>
      <c r="AC466">
        <f>MONTH(Table1[[#This Row],[Qtr-Year]])</f>
        <v>6</v>
      </c>
      <c r="AD466">
        <f>Table1[[#This Row],[Month Num]]/3</f>
        <v>2</v>
      </c>
      <c r="AE466">
        <f>YEAR(Table1[[#This Row],[Qtr-Year]])</f>
        <v>2025</v>
      </c>
      <c r="AF466" t="str">
        <f>Table1[[#This Row],[Year]]&amp;" - Q"&amp;Table1[[#This Row],[Qtr]]</f>
        <v>2025 - Q2</v>
      </c>
      <c r="AG466" s="21">
        <f>Table1[[#This Row],[Qtr-Year]]</f>
        <v>45809</v>
      </c>
      <c r="AH466" t="str">
        <f t="shared" si="7"/>
        <v>1BHK</v>
      </c>
    </row>
    <row r="467" spans="1:34" x14ac:dyDescent="0.3">
      <c r="A467" s="1">
        <v>45444</v>
      </c>
      <c r="B467">
        <v>257230</v>
      </c>
      <c r="C467" t="s">
        <v>102</v>
      </c>
      <c r="D467">
        <v>4</v>
      </c>
      <c r="E467" t="s">
        <v>46</v>
      </c>
      <c r="F467">
        <v>367</v>
      </c>
      <c r="G467" t="s">
        <v>100</v>
      </c>
      <c r="H467">
        <v>600</v>
      </c>
      <c r="I467">
        <v>1000</v>
      </c>
      <c r="J467">
        <v>5213</v>
      </c>
      <c r="K467">
        <v>8688</v>
      </c>
      <c r="L467">
        <v>36000</v>
      </c>
      <c r="M467">
        <v>21600</v>
      </c>
      <c r="N467">
        <v>36</v>
      </c>
      <c r="O467">
        <v>87000</v>
      </c>
      <c r="P467">
        <v>52200</v>
      </c>
      <c r="Q467">
        <v>87</v>
      </c>
      <c r="R467">
        <v>18.7668</v>
      </c>
      <c r="S467">
        <v>18.766079999999999</v>
      </c>
      <c r="T467">
        <v>0.52129999999999999</v>
      </c>
      <c r="U467">
        <v>45.353099999999998</v>
      </c>
      <c r="V467">
        <v>1</v>
      </c>
      <c r="W467" t="s">
        <v>44</v>
      </c>
      <c r="X467">
        <v>690</v>
      </c>
      <c r="Y467" t="s">
        <v>101</v>
      </c>
      <c r="Z467">
        <v>3</v>
      </c>
      <c r="AA467">
        <v>1.5639000000000001</v>
      </c>
      <c r="AB467">
        <v>3000</v>
      </c>
      <c r="AC467">
        <f>MONTH(Table1[[#This Row],[Qtr-Year]])</f>
        <v>6</v>
      </c>
      <c r="AD467">
        <f>Table1[[#This Row],[Month Num]]/3</f>
        <v>2</v>
      </c>
      <c r="AE467">
        <f>YEAR(Table1[[#This Row],[Qtr-Year]])</f>
        <v>2024</v>
      </c>
      <c r="AF467" t="str">
        <f>Table1[[#This Row],[Year]]&amp;" - Q"&amp;Table1[[#This Row],[Qtr]]</f>
        <v>2024 - Q2</v>
      </c>
      <c r="AG467" s="21">
        <f>Table1[[#This Row],[Qtr-Year]]</f>
        <v>45444</v>
      </c>
      <c r="AH467" t="str">
        <f t="shared" si="7"/>
        <v>2BHK</v>
      </c>
    </row>
    <row r="468" spans="1:34" x14ac:dyDescent="0.3">
      <c r="A468" s="1">
        <v>45352</v>
      </c>
      <c r="B468">
        <v>257230</v>
      </c>
      <c r="C468" t="s">
        <v>102</v>
      </c>
      <c r="D468">
        <v>4</v>
      </c>
      <c r="E468" t="s">
        <v>46</v>
      </c>
      <c r="F468">
        <v>367</v>
      </c>
      <c r="G468" t="s">
        <v>100</v>
      </c>
      <c r="H468">
        <v>511</v>
      </c>
      <c r="I468">
        <v>852</v>
      </c>
      <c r="J468">
        <v>5700</v>
      </c>
      <c r="K468">
        <v>9500</v>
      </c>
      <c r="L468">
        <v>33228</v>
      </c>
      <c r="M468">
        <v>19929</v>
      </c>
      <c r="N468">
        <v>39</v>
      </c>
      <c r="O468">
        <v>74124</v>
      </c>
      <c r="P468">
        <v>44457</v>
      </c>
      <c r="Q468">
        <v>87</v>
      </c>
      <c r="R468">
        <v>18.939959999999999</v>
      </c>
      <c r="S468">
        <v>18.932549999999999</v>
      </c>
      <c r="T468">
        <v>0.48564000000000002</v>
      </c>
      <c r="U468">
        <v>42.250680000000003</v>
      </c>
      <c r="V468">
        <v>1</v>
      </c>
      <c r="W468" t="s">
        <v>44</v>
      </c>
      <c r="X468">
        <v>690</v>
      </c>
      <c r="Y468" t="s">
        <v>101</v>
      </c>
      <c r="Z468">
        <v>3</v>
      </c>
      <c r="AA468">
        <v>1.45692</v>
      </c>
      <c r="AB468">
        <v>2556</v>
      </c>
      <c r="AC468">
        <f>MONTH(Table1[[#This Row],[Qtr-Year]])</f>
        <v>3</v>
      </c>
      <c r="AD468">
        <f>Table1[[#This Row],[Month Num]]/3</f>
        <v>1</v>
      </c>
      <c r="AE468">
        <f>YEAR(Table1[[#This Row],[Qtr-Year]])</f>
        <v>2024</v>
      </c>
      <c r="AF468" t="str">
        <f>Table1[[#This Row],[Year]]&amp;" - Q"&amp;Table1[[#This Row],[Qtr]]</f>
        <v>2024 - Q1</v>
      </c>
      <c r="AG468" s="21">
        <f>Table1[[#This Row],[Qtr-Year]]</f>
        <v>45352</v>
      </c>
      <c r="AH468" t="str">
        <f t="shared" si="7"/>
        <v>2BHK</v>
      </c>
    </row>
    <row r="469" spans="1:34" x14ac:dyDescent="0.3">
      <c r="A469" s="1">
        <v>45352</v>
      </c>
      <c r="B469">
        <v>257230</v>
      </c>
      <c r="C469" t="s">
        <v>102</v>
      </c>
      <c r="D469">
        <v>3</v>
      </c>
      <c r="E469" t="s">
        <v>42</v>
      </c>
      <c r="F469">
        <v>367</v>
      </c>
      <c r="G469" t="s">
        <v>100</v>
      </c>
      <c r="H469">
        <v>381</v>
      </c>
      <c r="I469">
        <v>635</v>
      </c>
      <c r="J469">
        <v>5700</v>
      </c>
      <c r="K469">
        <v>9500</v>
      </c>
      <c r="L469">
        <v>39370</v>
      </c>
      <c r="M469">
        <v>23622</v>
      </c>
      <c r="N469">
        <v>62</v>
      </c>
      <c r="O469">
        <v>200025</v>
      </c>
      <c r="P469">
        <v>120015</v>
      </c>
      <c r="Q469">
        <v>315</v>
      </c>
      <c r="R469">
        <v>22.440899999999999</v>
      </c>
      <c r="S469">
        <v>22.440899999999999</v>
      </c>
      <c r="T469">
        <v>0.36194999999999999</v>
      </c>
      <c r="U469">
        <v>114.01425</v>
      </c>
      <c r="V469">
        <v>1</v>
      </c>
      <c r="W469" t="s">
        <v>44</v>
      </c>
      <c r="X469">
        <v>690</v>
      </c>
      <c r="Y469" t="s">
        <v>101</v>
      </c>
      <c r="Z469">
        <v>55</v>
      </c>
      <c r="AA469">
        <v>19.907250000000001</v>
      </c>
      <c r="AB469">
        <v>34925</v>
      </c>
      <c r="AC469">
        <f>MONTH(Table1[[#This Row],[Qtr-Year]])</f>
        <v>3</v>
      </c>
      <c r="AD469">
        <f>Table1[[#This Row],[Month Num]]/3</f>
        <v>1</v>
      </c>
      <c r="AE469">
        <f>YEAR(Table1[[#This Row],[Qtr-Year]])</f>
        <v>2024</v>
      </c>
      <c r="AF469" t="str">
        <f>Table1[[#This Row],[Year]]&amp;" - Q"&amp;Table1[[#This Row],[Qtr]]</f>
        <v>2024 - Q1</v>
      </c>
      <c r="AG469" s="21">
        <f>Table1[[#This Row],[Qtr-Year]]</f>
        <v>45352</v>
      </c>
      <c r="AH469" t="str">
        <f t="shared" si="7"/>
        <v>1BHK</v>
      </c>
    </row>
    <row r="470" spans="1:34" x14ac:dyDescent="0.3">
      <c r="A470" s="1">
        <v>45536</v>
      </c>
      <c r="B470">
        <v>257230</v>
      </c>
      <c r="C470" t="s">
        <v>102</v>
      </c>
      <c r="D470">
        <v>4</v>
      </c>
      <c r="E470" t="s">
        <v>46</v>
      </c>
      <c r="F470">
        <v>367</v>
      </c>
      <c r="G470" t="s">
        <v>100</v>
      </c>
      <c r="H470">
        <v>585</v>
      </c>
      <c r="I470">
        <v>975</v>
      </c>
      <c r="J470">
        <v>5211</v>
      </c>
      <c r="K470">
        <v>8685</v>
      </c>
      <c r="L470">
        <v>89700</v>
      </c>
      <c r="M470">
        <v>53820</v>
      </c>
      <c r="N470">
        <v>92</v>
      </c>
      <c r="O470">
        <v>187200</v>
      </c>
      <c r="P470">
        <v>112320</v>
      </c>
      <c r="Q470">
        <v>192</v>
      </c>
      <c r="R470">
        <v>46.742669999999997</v>
      </c>
      <c r="S470">
        <v>46.742669999999997</v>
      </c>
      <c r="T470">
        <v>0.50807250000000004</v>
      </c>
      <c r="U470">
        <v>97.54992</v>
      </c>
      <c r="V470">
        <v>1</v>
      </c>
      <c r="W470" t="s">
        <v>44</v>
      </c>
      <c r="X470">
        <v>690</v>
      </c>
      <c r="Y470" t="s">
        <v>101</v>
      </c>
      <c r="Z470">
        <v>49</v>
      </c>
      <c r="AA470">
        <v>24.895552500000001</v>
      </c>
      <c r="AB470">
        <v>47775</v>
      </c>
      <c r="AC470">
        <f>MONTH(Table1[[#This Row],[Qtr-Year]])</f>
        <v>9</v>
      </c>
      <c r="AD470">
        <f>Table1[[#This Row],[Month Num]]/3</f>
        <v>3</v>
      </c>
      <c r="AE470">
        <f>YEAR(Table1[[#This Row],[Qtr-Year]])</f>
        <v>2024</v>
      </c>
      <c r="AF470" t="str">
        <f>Table1[[#This Row],[Year]]&amp;" - Q"&amp;Table1[[#This Row],[Qtr]]</f>
        <v>2024 - Q3</v>
      </c>
      <c r="AG470" s="21">
        <f>Table1[[#This Row],[Qtr-Year]]</f>
        <v>45536</v>
      </c>
      <c r="AH470" t="str">
        <f t="shared" si="7"/>
        <v>2BHK</v>
      </c>
    </row>
    <row r="471" spans="1:34" x14ac:dyDescent="0.3">
      <c r="A471" s="1">
        <v>45627</v>
      </c>
      <c r="B471">
        <v>257230</v>
      </c>
      <c r="C471" t="s">
        <v>102</v>
      </c>
      <c r="D471">
        <v>4</v>
      </c>
      <c r="E471" t="s">
        <v>46</v>
      </c>
      <c r="F471">
        <v>367</v>
      </c>
      <c r="G471" t="s">
        <v>100</v>
      </c>
      <c r="H471">
        <v>585</v>
      </c>
      <c r="I471">
        <v>975</v>
      </c>
      <c r="J471">
        <v>5879</v>
      </c>
      <c r="K471">
        <v>9799</v>
      </c>
      <c r="L471">
        <v>86775</v>
      </c>
      <c r="M471">
        <v>52065</v>
      </c>
      <c r="N471">
        <v>89</v>
      </c>
      <c r="O471">
        <v>187200</v>
      </c>
      <c r="P471">
        <v>112320</v>
      </c>
      <c r="Q471">
        <v>192</v>
      </c>
      <c r="R471">
        <v>51.015022500000001</v>
      </c>
      <c r="S471">
        <v>51.018493499999998</v>
      </c>
      <c r="T471">
        <v>0.57320249999999995</v>
      </c>
      <c r="U471">
        <v>110.05488</v>
      </c>
      <c r="V471">
        <v>1</v>
      </c>
      <c r="W471" t="s">
        <v>44</v>
      </c>
      <c r="X471">
        <v>690</v>
      </c>
      <c r="Y471" t="s">
        <v>101</v>
      </c>
      <c r="Z471">
        <v>3</v>
      </c>
      <c r="AA471">
        <v>1.7196075</v>
      </c>
      <c r="AB471">
        <v>2925</v>
      </c>
      <c r="AC471">
        <f>MONTH(Table1[[#This Row],[Qtr-Year]])</f>
        <v>12</v>
      </c>
      <c r="AD471">
        <f>Table1[[#This Row],[Month Num]]/3</f>
        <v>4</v>
      </c>
      <c r="AE471">
        <f>YEAR(Table1[[#This Row],[Qtr-Year]])</f>
        <v>2024</v>
      </c>
      <c r="AF471" t="str">
        <f>Table1[[#This Row],[Year]]&amp;" - Q"&amp;Table1[[#This Row],[Qtr]]</f>
        <v>2024 - Q4</v>
      </c>
      <c r="AG471" s="21">
        <f>Table1[[#This Row],[Qtr-Year]]</f>
        <v>45627</v>
      </c>
      <c r="AH471" t="str">
        <f t="shared" si="7"/>
        <v>2BHK</v>
      </c>
    </row>
    <row r="472" spans="1:34" x14ac:dyDescent="0.3">
      <c r="A472" s="1">
        <v>45627</v>
      </c>
      <c r="B472">
        <v>257230</v>
      </c>
      <c r="C472" t="s">
        <v>102</v>
      </c>
      <c r="D472">
        <v>3</v>
      </c>
      <c r="E472" t="s">
        <v>42</v>
      </c>
      <c r="F472">
        <v>367</v>
      </c>
      <c r="G472" t="s">
        <v>100</v>
      </c>
      <c r="H472">
        <v>522</v>
      </c>
      <c r="I472">
        <v>870</v>
      </c>
      <c r="J472">
        <v>5879</v>
      </c>
      <c r="K472">
        <v>9799</v>
      </c>
      <c r="L472">
        <v>43500</v>
      </c>
      <c r="M472">
        <v>26100</v>
      </c>
      <c r="N472">
        <v>50</v>
      </c>
      <c r="O472">
        <v>222720</v>
      </c>
      <c r="P472">
        <v>133632</v>
      </c>
      <c r="Q472">
        <v>256</v>
      </c>
      <c r="R472">
        <v>25.573650000000001</v>
      </c>
      <c r="S472">
        <v>25.575389999999999</v>
      </c>
      <c r="T472">
        <v>0.51147299999999996</v>
      </c>
      <c r="U472">
        <v>130.93708799999999</v>
      </c>
      <c r="V472">
        <v>1</v>
      </c>
      <c r="W472" t="s">
        <v>44</v>
      </c>
      <c r="X472">
        <v>690</v>
      </c>
      <c r="Y472" t="s">
        <v>101</v>
      </c>
      <c r="Z472">
        <v>4</v>
      </c>
      <c r="AA472">
        <v>2.0458919999999998</v>
      </c>
      <c r="AB472">
        <v>3480</v>
      </c>
      <c r="AC472">
        <f>MONTH(Table1[[#This Row],[Qtr-Year]])</f>
        <v>12</v>
      </c>
      <c r="AD472">
        <f>Table1[[#This Row],[Month Num]]/3</f>
        <v>4</v>
      </c>
      <c r="AE472">
        <f>YEAR(Table1[[#This Row],[Qtr-Year]])</f>
        <v>2024</v>
      </c>
      <c r="AF472" t="str">
        <f>Table1[[#This Row],[Year]]&amp;" - Q"&amp;Table1[[#This Row],[Qtr]]</f>
        <v>2024 - Q4</v>
      </c>
      <c r="AG472" s="21">
        <f>Table1[[#This Row],[Qtr-Year]]</f>
        <v>45627</v>
      </c>
      <c r="AH472" t="str">
        <f t="shared" si="7"/>
        <v>1BHK</v>
      </c>
    </row>
    <row r="473" spans="1:34" x14ac:dyDescent="0.3">
      <c r="A473" s="1">
        <v>45717</v>
      </c>
      <c r="B473">
        <v>257230</v>
      </c>
      <c r="C473" t="s">
        <v>102</v>
      </c>
      <c r="D473">
        <v>3</v>
      </c>
      <c r="E473" t="s">
        <v>42</v>
      </c>
      <c r="F473">
        <v>367</v>
      </c>
      <c r="G473" t="s">
        <v>100</v>
      </c>
      <c r="H473">
        <v>522</v>
      </c>
      <c r="I473">
        <v>870</v>
      </c>
      <c r="J473">
        <v>5833</v>
      </c>
      <c r="K473">
        <v>9722</v>
      </c>
      <c r="L473">
        <v>40020</v>
      </c>
      <c r="M473">
        <v>24012</v>
      </c>
      <c r="N473">
        <v>46</v>
      </c>
      <c r="O473">
        <v>222720</v>
      </c>
      <c r="P473">
        <v>133632</v>
      </c>
      <c r="Q473">
        <v>256</v>
      </c>
      <c r="R473">
        <v>23.343665999999999</v>
      </c>
      <c r="S473">
        <v>23.344466400000002</v>
      </c>
      <c r="T473">
        <v>0.50747100000000001</v>
      </c>
      <c r="U473">
        <v>129.912576</v>
      </c>
      <c r="V473">
        <v>1</v>
      </c>
      <c r="W473" t="s">
        <v>44</v>
      </c>
      <c r="X473">
        <v>690</v>
      </c>
      <c r="Y473" t="s">
        <v>101</v>
      </c>
      <c r="Z473">
        <v>4</v>
      </c>
      <c r="AA473">
        <v>2.029884</v>
      </c>
      <c r="AB473">
        <v>3480</v>
      </c>
      <c r="AC473">
        <f>MONTH(Table1[[#This Row],[Qtr-Year]])</f>
        <v>3</v>
      </c>
      <c r="AD473">
        <f>Table1[[#This Row],[Month Num]]/3</f>
        <v>1</v>
      </c>
      <c r="AE473">
        <f>YEAR(Table1[[#This Row],[Qtr-Year]])</f>
        <v>2025</v>
      </c>
      <c r="AF473" t="str">
        <f>Table1[[#This Row],[Year]]&amp;" - Q"&amp;Table1[[#This Row],[Qtr]]</f>
        <v>2025 - Q1</v>
      </c>
      <c r="AG473" s="21">
        <f>Table1[[#This Row],[Qtr-Year]]</f>
        <v>45717</v>
      </c>
      <c r="AH473" t="str">
        <f t="shared" si="7"/>
        <v>1BHK</v>
      </c>
    </row>
    <row r="474" spans="1:34" x14ac:dyDescent="0.3">
      <c r="A474" s="1">
        <v>45261</v>
      </c>
      <c r="B474">
        <v>257230</v>
      </c>
      <c r="C474" t="s">
        <v>102</v>
      </c>
      <c r="D474">
        <v>3</v>
      </c>
      <c r="E474" t="s">
        <v>42</v>
      </c>
      <c r="F474">
        <v>367</v>
      </c>
      <c r="G474" t="s">
        <v>100</v>
      </c>
      <c r="H474">
        <v>400</v>
      </c>
      <c r="I474">
        <v>667</v>
      </c>
      <c r="J474">
        <v>5700</v>
      </c>
      <c r="K474">
        <v>9500</v>
      </c>
      <c r="L474">
        <v>43355</v>
      </c>
      <c r="M474">
        <v>26000</v>
      </c>
      <c r="N474">
        <v>65</v>
      </c>
      <c r="O474">
        <v>210105</v>
      </c>
      <c r="P474">
        <v>126000</v>
      </c>
      <c r="Q474">
        <v>315</v>
      </c>
      <c r="R474">
        <v>24.712350000000001</v>
      </c>
      <c r="S474">
        <v>24.7</v>
      </c>
      <c r="T474">
        <v>0.38018999999999997</v>
      </c>
      <c r="U474">
        <v>119.75985</v>
      </c>
      <c r="V474">
        <v>1</v>
      </c>
      <c r="W474" t="s">
        <v>44</v>
      </c>
      <c r="X474">
        <v>690</v>
      </c>
      <c r="Y474" t="s">
        <v>101</v>
      </c>
      <c r="Z474">
        <v>37</v>
      </c>
      <c r="AA474">
        <v>14.067030000000001</v>
      </c>
      <c r="AB474">
        <v>24679</v>
      </c>
      <c r="AC474">
        <f>MONTH(Table1[[#This Row],[Qtr-Year]])</f>
        <v>12</v>
      </c>
      <c r="AD474">
        <f>Table1[[#This Row],[Month Num]]/3</f>
        <v>4</v>
      </c>
      <c r="AE474">
        <f>YEAR(Table1[[#This Row],[Qtr-Year]])</f>
        <v>2023</v>
      </c>
      <c r="AF474" t="str">
        <f>Table1[[#This Row],[Year]]&amp;" - Q"&amp;Table1[[#This Row],[Qtr]]</f>
        <v>2023 - Q4</v>
      </c>
      <c r="AG474" s="21">
        <f>Table1[[#This Row],[Qtr-Year]]</f>
        <v>45261</v>
      </c>
      <c r="AH474" t="str">
        <f t="shared" si="7"/>
        <v>1BHK</v>
      </c>
    </row>
    <row r="475" spans="1:34" x14ac:dyDescent="0.3">
      <c r="A475" s="1">
        <v>45536</v>
      </c>
      <c r="B475">
        <v>257230</v>
      </c>
      <c r="C475" t="s">
        <v>102</v>
      </c>
      <c r="D475">
        <v>3</v>
      </c>
      <c r="E475" t="s">
        <v>42</v>
      </c>
      <c r="F475">
        <v>367</v>
      </c>
      <c r="G475" t="s">
        <v>100</v>
      </c>
      <c r="H475">
        <v>522</v>
      </c>
      <c r="I475">
        <v>870</v>
      </c>
      <c r="J475">
        <v>5211</v>
      </c>
      <c r="K475">
        <v>8685</v>
      </c>
      <c r="L475">
        <v>46980</v>
      </c>
      <c r="M475">
        <v>28188</v>
      </c>
      <c r="N475">
        <v>54</v>
      </c>
      <c r="O475">
        <v>222720</v>
      </c>
      <c r="P475">
        <v>133632</v>
      </c>
      <c r="Q475">
        <v>256</v>
      </c>
      <c r="R475">
        <v>24.481278</v>
      </c>
      <c r="S475">
        <v>24.481278</v>
      </c>
      <c r="T475">
        <v>0.45335700000000001</v>
      </c>
      <c r="U475">
        <v>116.059392</v>
      </c>
      <c r="V475">
        <v>1</v>
      </c>
      <c r="W475" t="s">
        <v>44</v>
      </c>
      <c r="X475">
        <v>690</v>
      </c>
      <c r="Y475" t="s">
        <v>101</v>
      </c>
      <c r="Z475">
        <v>55</v>
      </c>
      <c r="AA475">
        <v>24.934635</v>
      </c>
      <c r="AB475">
        <v>47850</v>
      </c>
      <c r="AC475">
        <f>MONTH(Table1[[#This Row],[Qtr-Year]])</f>
        <v>9</v>
      </c>
      <c r="AD475">
        <f>Table1[[#This Row],[Month Num]]/3</f>
        <v>3</v>
      </c>
      <c r="AE475">
        <f>YEAR(Table1[[#This Row],[Qtr-Year]])</f>
        <v>2024</v>
      </c>
      <c r="AF475" t="str">
        <f>Table1[[#This Row],[Year]]&amp;" - Q"&amp;Table1[[#This Row],[Qtr]]</f>
        <v>2024 - Q3</v>
      </c>
      <c r="AG475" s="21">
        <f>Table1[[#This Row],[Qtr-Year]]</f>
        <v>45536</v>
      </c>
      <c r="AH475" t="str">
        <f t="shared" si="7"/>
        <v>1BHK</v>
      </c>
    </row>
    <row r="476" spans="1:34" x14ac:dyDescent="0.3">
      <c r="A476" s="1">
        <v>45261</v>
      </c>
      <c r="B476">
        <v>257230</v>
      </c>
      <c r="C476" t="s">
        <v>102</v>
      </c>
      <c r="D476">
        <v>4</v>
      </c>
      <c r="E476" t="s">
        <v>46</v>
      </c>
      <c r="F476">
        <v>367</v>
      </c>
      <c r="G476" t="s">
        <v>100</v>
      </c>
      <c r="H476">
        <v>520</v>
      </c>
      <c r="I476">
        <v>867</v>
      </c>
      <c r="J476">
        <v>5700</v>
      </c>
      <c r="K476">
        <v>9500</v>
      </c>
      <c r="L476">
        <v>36414</v>
      </c>
      <c r="M476">
        <v>21840</v>
      </c>
      <c r="N476">
        <v>42</v>
      </c>
      <c r="O476">
        <v>75429</v>
      </c>
      <c r="P476">
        <v>45240</v>
      </c>
      <c r="Q476">
        <v>87</v>
      </c>
      <c r="R476">
        <v>20.755980000000001</v>
      </c>
      <c r="S476">
        <v>20.748000000000001</v>
      </c>
      <c r="T476">
        <v>0.49419000000000002</v>
      </c>
      <c r="U476">
        <v>42.994529999999997</v>
      </c>
      <c r="V476">
        <v>1</v>
      </c>
      <c r="W476" t="s">
        <v>44</v>
      </c>
      <c r="X476">
        <v>690</v>
      </c>
      <c r="Y476" t="s">
        <v>101</v>
      </c>
      <c r="Z476">
        <v>45</v>
      </c>
      <c r="AA476">
        <v>22.23855</v>
      </c>
      <c r="AB476">
        <v>39015</v>
      </c>
      <c r="AC476">
        <f>MONTH(Table1[[#This Row],[Qtr-Year]])</f>
        <v>12</v>
      </c>
      <c r="AD476">
        <f>Table1[[#This Row],[Month Num]]/3</f>
        <v>4</v>
      </c>
      <c r="AE476">
        <f>YEAR(Table1[[#This Row],[Qtr-Year]])</f>
        <v>2023</v>
      </c>
      <c r="AF476" t="str">
        <f>Table1[[#This Row],[Year]]&amp;" - Q"&amp;Table1[[#This Row],[Qtr]]</f>
        <v>2023 - Q4</v>
      </c>
      <c r="AG476" s="21">
        <f>Table1[[#This Row],[Qtr-Year]]</f>
        <v>45261</v>
      </c>
      <c r="AH476" t="str">
        <f t="shared" si="7"/>
        <v>2BHK</v>
      </c>
    </row>
    <row r="477" spans="1:34" x14ac:dyDescent="0.3">
      <c r="A477" s="1">
        <v>45717</v>
      </c>
      <c r="B477">
        <v>257230</v>
      </c>
      <c r="C477" t="s">
        <v>102</v>
      </c>
      <c r="D477">
        <v>4</v>
      </c>
      <c r="E477" t="s">
        <v>46</v>
      </c>
      <c r="F477">
        <v>367</v>
      </c>
      <c r="G477" t="s">
        <v>100</v>
      </c>
      <c r="H477">
        <v>585</v>
      </c>
      <c r="I477">
        <v>975</v>
      </c>
      <c r="J477">
        <v>5833</v>
      </c>
      <c r="K477">
        <v>9722</v>
      </c>
      <c r="L477">
        <v>75075</v>
      </c>
      <c r="M477">
        <v>45045</v>
      </c>
      <c r="N477">
        <v>77</v>
      </c>
      <c r="O477">
        <v>187200</v>
      </c>
      <c r="P477">
        <v>112320</v>
      </c>
      <c r="Q477">
        <v>192</v>
      </c>
      <c r="R477">
        <v>43.791247499999997</v>
      </c>
      <c r="S477">
        <v>43.792749000000001</v>
      </c>
      <c r="T477">
        <v>0.56871749999999999</v>
      </c>
      <c r="U477">
        <v>109.19376</v>
      </c>
      <c r="V477">
        <v>1</v>
      </c>
      <c r="W477" t="s">
        <v>44</v>
      </c>
      <c r="X477">
        <v>690</v>
      </c>
      <c r="Y477" t="s">
        <v>101</v>
      </c>
      <c r="Z477">
        <v>12</v>
      </c>
      <c r="AA477">
        <v>6.8246099999999998</v>
      </c>
      <c r="AB477">
        <v>11700</v>
      </c>
      <c r="AC477">
        <f>MONTH(Table1[[#This Row],[Qtr-Year]])</f>
        <v>3</v>
      </c>
      <c r="AD477">
        <f>Table1[[#This Row],[Month Num]]/3</f>
        <v>1</v>
      </c>
      <c r="AE477">
        <f>YEAR(Table1[[#This Row],[Qtr-Year]])</f>
        <v>2025</v>
      </c>
      <c r="AF477" t="str">
        <f>Table1[[#This Row],[Year]]&amp;" - Q"&amp;Table1[[#This Row],[Qtr]]</f>
        <v>2025 - Q1</v>
      </c>
      <c r="AG477" s="21">
        <f>Table1[[#This Row],[Qtr-Year]]</f>
        <v>45717</v>
      </c>
      <c r="AH477" t="str">
        <f t="shared" si="7"/>
        <v>2BHK</v>
      </c>
    </row>
    <row r="478" spans="1:34" x14ac:dyDescent="0.3">
      <c r="A478" s="1">
        <v>45536</v>
      </c>
      <c r="B478">
        <v>257581</v>
      </c>
      <c r="C478" t="s">
        <v>103</v>
      </c>
      <c r="D478">
        <v>4</v>
      </c>
      <c r="E478" t="s">
        <v>46</v>
      </c>
      <c r="F478">
        <v>316</v>
      </c>
      <c r="G478" t="s">
        <v>76</v>
      </c>
      <c r="H478">
        <v>927</v>
      </c>
      <c r="I478">
        <v>1325</v>
      </c>
      <c r="J478">
        <v>7300</v>
      </c>
      <c r="K478">
        <v>10429</v>
      </c>
      <c r="L478">
        <v>37100</v>
      </c>
      <c r="M478">
        <v>25956</v>
      </c>
      <c r="N478">
        <v>28</v>
      </c>
      <c r="O478">
        <v>120575</v>
      </c>
      <c r="P478">
        <v>84357</v>
      </c>
      <c r="Q478">
        <v>91</v>
      </c>
      <c r="R478">
        <v>27.082999999999998</v>
      </c>
      <c r="S478">
        <v>27.069512400000001</v>
      </c>
      <c r="T478">
        <v>0.96725000000000005</v>
      </c>
      <c r="U478">
        <v>88.019750000000002</v>
      </c>
      <c r="V478">
        <v>4</v>
      </c>
      <c r="W478" t="s">
        <v>77</v>
      </c>
      <c r="X478">
        <v>2276</v>
      </c>
      <c r="Y478" t="s">
        <v>78</v>
      </c>
      <c r="Z478">
        <v>11</v>
      </c>
      <c r="AA478">
        <v>10.639749999999999</v>
      </c>
      <c r="AB478">
        <v>14575</v>
      </c>
      <c r="AC478">
        <f>MONTH(Table1[[#This Row],[Qtr-Year]])</f>
        <v>9</v>
      </c>
      <c r="AD478">
        <f>Table1[[#This Row],[Month Num]]/3</f>
        <v>3</v>
      </c>
      <c r="AE478">
        <f>YEAR(Table1[[#This Row],[Qtr-Year]])</f>
        <v>2024</v>
      </c>
      <c r="AF478" t="str">
        <f>Table1[[#This Row],[Year]]&amp;" - Q"&amp;Table1[[#This Row],[Qtr]]</f>
        <v>2024 - Q3</v>
      </c>
      <c r="AG478" s="21">
        <f>Table1[[#This Row],[Qtr-Year]]</f>
        <v>45536</v>
      </c>
      <c r="AH478" t="str">
        <f t="shared" si="7"/>
        <v>2BHK</v>
      </c>
    </row>
    <row r="479" spans="1:34" x14ac:dyDescent="0.3">
      <c r="A479" s="1">
        <v>45536</v>
      </c>
      <c r="B479">
        <v>257581</v>
      </c>
      <c r="C479" t="s">
        <v>103</v>
      </c>
      <c r="D479">
        <v>5</v>
      </c>
      <c r="E479" t="s">
        <v>52</v>
      </c>
      <c r="F479">
        <v>316</v>
      </c>
      <c r="G479" t="s">
        <v>76</v>
      </c>
      <c r="H479">
        <v>1496</v>
      </c>
      <c r="I479">
        <v>2137</v>
      </c>
      <c r="J479">
        <v>7300</v>
      </c>
      <c r="K479">
        <v>10429</v>
      </c>
      <c r="L479">
        <v>196604</v>
      </c>
      <c r="M479">
        <v>137632</v>
      </c>
      <c r="N479">
        <v>92</v>
      </c>
      <c r="O479">
        <v>401756</v>
      </c>
      <c r="P479">
        <v>281248</v>
      </c>
      <c r="Q479">
        <v>188</v>
      </c>
      <c r="R479">
        <v>143.52091999999999</v>
      </c>
      <c r="S479">
        <v>143.53641279999999</v>
      </c>
      <c r="T479">
        <v>1.5600099999999999</v>
      </c>
      <c r="U479">
        <v>293.28188</v>
      </c>
      <c r="V479">
        <v>4</v>
      </c>
      <c r="W479" t="s">
        <v>77</v>
      </c>
      <c r="X479">
        <v>2276</v>
      </c>
      <c r="Y479" t="s">
        <v>78</v>
      </c>
      <c r="Z479">
        <v>33</v>
      </c>
      <c r="AA479">
        <v>51.480330000000002</v>
      </c>
      <c r="AB479">
        <v>70521</v>
      </c>
      <c r="AC479">
        <f>MONTH(Table1[[#This Row],[Qtr-Year]])</f>
        <v>9</v>
      </c>
      <c r="AD479">
        <f>Table1[[#This Row],[Month Num]]/3</f>
        <v>3</v>
      </c>
      <c r="AE479">
        <f>YEAR(Table1[[#This Row],[Qtr-Year]])</f>
        <v>2024</v>
      </c>
      <c r="AF479" t="str">
        <f>Table1[[#This Row],[Year]]&amp;" - Q"&amp;Table1[[#This Row],[Qtr]]</f>
        <v>2024 - Q3</v>
      </c>
      <c r="AG479" s="21">
        <f>Table1[[#This Row],[Qtr-Year]]</f>
        <v>45536</v>
      </c>
      <c r="AH479" t="str">
        <f t="shared" si="7"/>
        <v>3BHK</v>
      </c>
    </row>
    <row r="480" spans="1:34" x14ac:dyDescent="0.3">
      <c r="A480" s="1">
        <v>45536</v>
      </c>
      <c r="B480">
        <v>257581</v>
      </c>
      <c r="C480" t="s">
        <v>103</v>
      </c>
      <c r="D480">
        <v>13</v>
      </c>
      <c r="E480" t="s">
        <v>63</v>
      </c>
      <c r="F480">
        <v>316</v>
      </c>
      <c r="G480" t="s">
        <v>76</v>
      </c>
      <c r="H480">
        <v>1159</v>
      </c>
      <c r="I480">
        <v>1655</v>
      </c>
      <c r="J480">
        <v>7300</v>
      </c>
      <c r="K480">
        <v>10429</v>
      </c>
      <c r="L480">
        <v>114195</v>
      </c>
      <c r="M480">
        <v>79971</v>
      </c>
      <c r="N480">
        <v>69</v>
      </c>
      <c r="O480">
        <v>307830</v>
      </c>
      <c r="P480">
        <v>215574</v>
      </c>
      <c r="Q480">
        <v>186</v>
      </c>
      <c r="R480">
        <v>83.362350000000006</v>
      </c>
      <c r="S480">
        <v>83.401755899999998</v>
      </c>
      <c r="T480">
        <v>1.2081500000000001</v>
      </c>
      <c r="U480">
        <v>224.7159</v>
      </c>
      <c r="V480">
        <v>4</v>
      </c>
      <c r="W480" t="s">
        <v>77</v>
      </c>
      <c r="X480">
        <v>2276</v>
      </c>
      <c r="Y480" t="s">
        <v>78</v>
      </c>
      <c r="Z480">
        <v>62</v>
      </c>
      <c r="AA480">
        <v>74.905299999999997</v>
      </c>
      <c r="AB480">
        <v>102610</v>
      </c>
      <c r="AC480">
        <f>MONTH(Table1[[#This Row],[Qtr-Year]])</f>
        <v>9</v>
      </c>
      <c r="AD480">
        <f>Table1[[#This Row],[Month Num]]/3</f>
        <v>3</v>
      </c>
      <c r="AE480">
        <f>YEAR(Table1[[#This Row],[Qtr-Year]])</f>
        <v>2024</v>
      </c>
      <c r="AF480" t="str">
        <f>Table1[[#This Row],[Year]]&amp;" - Q"&amp;Table1[[#This Row],[Qtr]]</f>
        <v>2024 - Q3</v>
      </c>
      <c r="AG480" s="21">
        <f>Table1[[#This Row],[Qtr-Year]]</f>
        <v>45536</v>
      </c>
      <c r="AH480" t="str">
        <f t="shared" si="7"/>
        <v>2BHK</v>
      </c>
    </row>
    <row r="481" spans="1:34" x14ac:dyDescent="0.3">
      <c r="A481" s="1">
        <v>45261</v>
      </c>
      <c r="B481">
        <v>257581</v>
      </c>
      <c r="C481" t="s">
        <v>103</v>
      </c>
      <c r="D481">
        <v>13</v>
      </c>
      <c r="E481" t="s">
        <v>63</v>
      </c>
      <c r="F481">
        <v>316</v>
      </c>
      <c r="G481" t="s">
        <v>76</v>
      </c>
      <c r="H481">
        <v>1159</v>
      </c>
      <c r="I481">
        <v>1655</v>
      </c>
      <c r="J481">
        <v>7000</v>
      </c>
      <c r="K481">
        <v>10000</v>
      </c>
      <c r="L481">
        <v>274730</v>
      </c>
      <c r="M481">
        <v>192394</v>
      </c>
      <c r="N481">
        <v>166</v>
      </c>
      <c r="O481">
        <v>307830</v>
      </c>
      <c r="P481">
        <v>215574</v>
      </c>
      <c r="Q481">
        <v>186</v>
      </c>
      <c r="R481">
        <v>192.31100000000001</v>
      </c>
      <c r="S481">
        <v>192.39400000000001</v>
      </c>
      <c r="T481">
        <v>1.1585000000000001</v>
      </c>
      <c r="U481">
        <v>215.48099999999999</v>
      </c>
      <c r="V481">
        <v>4</v>
      </c>
      <c r="W481" t="s">
        <v>77</v>
      </c>
      <c r="X481">
        <v>2276</v>
      </c>
      <c r="Y481" t="s">
        <v>78</v>
      </c>
      <c r="Z481">
        <v>20</v>
      </c>
      <c r="AA481">
        <v>23.17</v>
      </c>
      <c r="AB481">
        <v>33100</v>
      </c>
      <c r="AC481">
        <f>MONTH(Table1[[#This Row],[Qtr-Year]])</f>
        <v>12</v>
      </c>
      <c r="AD481">
        <f>Table1[[#This Row],[Month Num]]/3</f>
        <v>4</v>
      </c>
      <c r="AE481">
        <f>YEAR(Table1[[#This Row],[Qtr-Year]])</f>
        <v>2023</v>
      </c>
      <c r="AF481" t="str">
        <f>Table1[[#This Row],[Year]]&amp;" - Q"&amp;Table1[[#This Row],[Qtr]]</f>
        <v>2023 - Q4</v>
      </c>
      <c r="AG481" s="21">
        <f>Table1[[#This Row],[Qtr-Year]]</f>
        <v>45261</v>
      </c>
      <c r="AH481" t="str">
        <f t="shared" si="7"/>
        <v>2BHK</v>
      </c>
    </row>
    <row r="482" spans="1:34" x14ac:dyDescent="0.3">
      <c r="A482" s="1">
        <v>45261</v>
      </c>
      <c r="B482">
        <v>257581</v>
      </c>
      <c r="C482" t="s">
        <v>103</v>
      </c>
      <c r="D482">
        <v>5</v>
      </c>
      <c r="E482" t="s">
        <v>52</v>
      </c>
      <c r="F482">
        <v>316</v>
      </c>
      <c r="G482" t="s">
        <v>76</v>
      </c>
      <c r="H482">
        <v>1497</v>
      </c>
      <c r="I482">
        <v>2138</v>
      </c>
      <c r="J482">
        <v>7000</v>
      </c>
      <c r="K482">
        <v>10000</v>
      </c>
      <c r="L482">
        <v>327114</v>
      </c>
      <c r="M482">
        <v>229041</v>
      </c>
      <c r="N482">
        <v>153</v>
      </c>
      <c r="O482">
        <v>401944</v>
      </c>
      <c r="P482">
        <v>281436</v>
      </c>
      <c r="Q482">
        <v>188</v>
      </c>
      <c r="R482">
        <v>228.97980000000001</v>
      </c>
      <c r="S482">
        <v>229.041</v>
      </c>
      <c r="T482">
        <v>1.4965999999999999</v>
      </c>
      <c r="U482">
        <v>281.36079999999998</v>
      </c>
      <c r="V482">
        <v>4</v>
      </c>
      <c r="W482" t="s">
        <v>77</v>
      </c>
      <c r="X482">
        <v>2276</v>
      </c>
      <c r="Y482" t="s">
        <v>78</v>
      </c>
      <c r="Z482">
        <v>35</v>
      </c>
      <c r="AA482">
        <v>52.381</v>
      </c>
      <c r="AB482">
        <v>74830</v>
      </c>
      <c r="AC482">
        <f>MONTH(Table1[[#This Row],[Qtr-Year]])</f>
        <v>12</v>
      </c>
      <c r="AD482">
        <f>Table1[[#This Row],[Month Num]]/3</f>
        <v>4</v>
      </c>
      <c r="AE482">
        <f>YEAR(Table1[[#This Row],[Qtr-Year]])</f>
        <v>2023</v>
      </c>
      <c r="AF482" t="str">
        <f>Table1[[#This Row],[Year]]&amp;" - Q"&amp;Table1[[#This Row],[Qtr]]</f>
        <v>2023 - Q4</v>
      </c>
      <c r="AG482" s="21">
        <f>Table1[[#This Row],[Qtr-Year]]</f>
        <v>45261</v>
      </c>
      <c r="AH482" t="str">
        <f t="shared" si="7"/>
        <v>3BHK</v>
      </c>
    </row>
    <row r="483" spans="1:34" x14ac:dyDescent="0.3">
      <c r="A483" s="1">
        <v>45261</v>
      </c>
      <c r="B483">
        <v>257581</v>
      </c>
      <c r="C483" t="s">
        <v>103</v>
      </c>
      <c r="D483">
        <v>4</v>
      </c>
      <c r="E483" t="s">
        <v>46</v>
      </c>
      <c r="F483">
        <v>316</v>
      </c>
      <c r="G483" t="s">
        <v>76</v>
      </c>
      <c r="H483">
        <v>927</v>
      </c>
      <c r="I483">
        <v>1325</v>
      </c>
      <c r="J483">
        <v>7000</v>
      </c>
      <c r="K483">
        <v>10000</v>
      </c>
      <c r="L483">
        <v>87450</v>
      </c>
      <c r="M483">
        <v>61182</v>
      </c>
      <c r="N483">
        <v>66</v>
      </c>
      <c r="O483">
        <v>120575</v>
      </c>
      <c r="P483">
        <v>84357</v>
      </c>
      <c r="Q483">
        <v>91</v>
      </c>
      <c r="R483">
        <v>61.215000000000003</v>
      </c>
      <c r="S483">
        <v>61.182000000000002</v>
      </c>
      <c r="T483">
        <v>0.92749999999999999</v>
      </c>
      <c r="U483">
        <v>84.402500000000003</v>
      </c>
      <c r="V483">
        <v>4</v>
      </c>
      <c r="W483" t="s">
        <v>77</v>
      </c>
      <c r="X483">
        <v>2276</v>
      </c>
      <c r="Y483" t="s">
        <v>78</v>
      </c>
      <c r="Z483">
        <v>25</v>
      </c>
      <c r="AA483">
        <v>23.1875</v>
      </c>
      <c r="AB483">
        <v>33125</v>
      </c>
      <c r="AC483">
        <f>MONTH(Table1[[#This Row],[Qtr-Year]])</f>
        <v>12</v>
      </c>
      <c r="AD483">
        <f>Table1[[#This Row],[Month Num]]/3</f>
        <v>4</v>
      </c>
      <c r="AE483">
        <f>YEAR(Table1[[#This Row],[Qtr-Year]])</f>
        <v>2023</v>
      </c>
      <c r="AF483" t="str">
        <f>Table1[[#This Row],[Year]]&amp;" - Q"&amp;Table1[[#This Row],[Qtr]]</f>
        <v>2023 - Q4</v>
      </c>
      <c r="AG483" s="21">
        <f>Table1[[#This Row],[Qtr-Year]]</f>
        <v>45261</v>
      </c>
      <c r="AH483" t="str">
        <f t="shared" si="7"/>
        <v>2BHK</v>
      </c>
    </row>
    <row r="484" spans="1:34" x14ac:dyDescent="0.3">
      <c r="A484" s="1">
        <v>45627</v>
      </c>
      <c r="B484">
        <v>257581</v>
      </c>
      <c r="C484" t="s">
        <v>103</v>
      </c>
      <c r="D484">
        <v>13</v>
      </c>
      <c r="E484" t="s">
        <v>63</v>
      </c>
      <c r="F484">
        <v>316</v>
      </c>
      <c r="G484" t="s">
        <v>76</v>
      </c>
      <c r="H484">
        <v>1159</v>
      </c>
      <c r="I484">
        <v>1655</v>
      </c>
      <c r="J484">
        <v>7300</v>
      </c>
      <c r="K484">
        <v>10429</v>
      </c>
      <c r="L484">
        <v>99300</v>
      </c>
      <c r="M484">
        <v>69540</v>
      </c>
      <c r="N484">
        <v>60</v>
      </c>
      <c r="O484">
        <v>307830</v>
      </c>
      <c r="P484">
        <v>215574</v>
      </c>
      <c r="Q484">
        <v>186</v>
      </c>
      <c r="R484">
        <v>72.489000000000004</v>
      </c>
      <c r="S484">
        <v>72.523266000000007</v>
      </c>
      <c r="T484">
        <v>1.2081500000000001</v>
      </c>
      <c r="U484">
        <v>224.7159</v>
      </c>
      <c r="V484">
        <v>4</v>
      </c>
      <c r="W484" t="s">
        <v>77</v>
      </c>
      <c r="X484">
        <v>2276</v>
      </c>
      <c r="Y484" t="s">
        <v>78</v>
      </c>
      <c r="Z484">
        <v>9</v>
      </c>
      <c r="AA484">
        <v>10.87335</v>
      </c>
      <c r="AB484">
        <v>14895</v>
      </c>
      <c r="AC484">
        <f>MONTH(Table1[[#This Row],[Qtr-Year]])</f>
        <v>12</v>
      </c>
      <c r="AD484">
        <f>Table1[[#This Row],[Month Num]]/3</f>
        <v>4</v>
      </c>
      <c r="AE484">
        <f>YEAR(Table1[[#This Row],[Qtr-Year]])</f>
        <v>2024</v>
      </c>
      <c r="AF484" t="str">
        <f>Table1[[#This Row],[Year]]&amp;" - Q"&amp;Table1[[#This Row],[Qtr]]</f>
        <v>2024 - Q4</v>
      </c>
      <c r="AG484" s="21">
        <f>Table1[[#This Row],[Qtr-Year]]</f>
        <v>45627</v>
      </c>
      <c r="AH484" t="str">
        <f t="shared" si="7"/>
        <v>2BHK</v>
      </c>
    </row>
    <row r="485" spans="1:34" x14ac:dyDescent="0.3">
      <c r="A485" s="1">
        <v>45627</v>
      </c>
      <c r="B485">
        <v>257581</v>
      </c>
      <c r="C485" t="s">
        <v>103</v>
      </c>
      <c r="D485">
        <v>5</v>
      </c>
      <c r="E485" t="s">
        <v>52</v>
      </c>
      <c r="F485">
        <v>316</v>
      </c>
      <c r="G485" t="s">
        <v>76</v>
      </c>
      <c r="H485">
        <v>1496</v>
      </c>
      <c r="I485">
        <v>2137</v>
      </c>
      <c r="J485">
        <v>7300</v>
      </c>
      <c r="K485">
        <v>10429</v>
      </c>
      <c r="L485">
        <v>181645</v>
      </c>
      <c r="M485">
        <v>127160</v>
      </c>
      <c r="N485">
        <v>85</v>
      </c>
      <c r="O485">
        <v>401756</v>
      </c>
      <c r="P485">
        <v>281248</v>
      </c>
      <c r="Q485">
        <v>188</v>
      </c>
      <c r="R485">
        <v>132.60085000000001</v>
      </c>
      <c r="S485">
        <v>132.61516399999999</v>
      </c>
      <c r="T485">
        <v>1.5600099999999999</v>
      </c>
      <c r="U485">
        <v>293.28188</v>
      </c>
      <c r="V485">
        <v>4</v>
      </c>
      <c r="W485" t="s">
        <v>77</v>
      </c>
      <c r="X485">
        <v>2276</v>
      </c>
      <c r="Y485" t="s">
        <v>78</v>
      </c>
      <c r="Z485">
        <v>7</v>
      </c>
      <c r="AA485">
        <v>10.920070000000001</v>
      </c>
      <c r="AB485">
        <v>14959</v>
      </c>
      <c r="AC485">
        <f>MONTH(Table1[[#This Row],[Qtr-Year]])</f>
        <v>12</v>
      </c>
      <c r="AD485">
        <f>Table1[[#This Row],[Month Num]]/3</f>
        <v>4</v>
      </c>
      <c r="AE485">
        <f>YEAR(Table1[[#This Row],[Qtr-Year]])</f>
        <v>2024</v>
      </c>
      <c r="AF485" t="str">
        <f>Table1[[#This Row],[Year]]&amp;" - Q"&amp;Table1[[#This Row],[Qtr]]</f>
        <v>2024 - Q4</v>
      </c>
      <c r="AG485" s="21">
        <f>Table1[[#This Row],[Qtr-Year]]</f>
        <v>45627</v>
      </c>
      <c r="AH485" t="str">
        <f t="shared" si="7"/>
        <v>3BHK</v>
      </c>
    </row>
    <row r="486" spans="1:34" x14ac:dyDescent="0.3">
      <c r="A486" s="1">
        <v>45627</v>
      </c>
      <c r="B486">
        <v>257581</v>
      </c>
      <c r="C486" t="s">
        <v>103</v>
      </c>
      <c r="D486">
        <v>4</v>
      </c>
      <c r="E486" t="s">
        <v>46</v>
      </c>
      <c r="F486">
        <v>316</v>
      </c>
      <c r="G486" t="s">
        <v>76</v>
      </c>
      <c r="H486">
        <v>927</v>
      </c>
      <c r="I486">
        <v>1325</v>
      </c>
      <c r="J486">
        <v>7300</v>
      </c>
      <c r="K486">
        <v>10429</v>
      </c>
      <c r="L486">
        <v>29150</v>
      </c>
      <c r="M486">
        <v>20394</v>
      </c>
      <c r="N486">
        <v>22</v>
      </c>
      <c r="O486">
        <v>120575</v>
      </c>
      <c r="P486">
        <v>84357</v>
      </c>
      <c r="Q486">
        <v>91</v>
      </c>
      <c r="R486">
        <v>21.279499999999999</v>
      </c>
      <c r="S486">
        <v>21.268902600000001</v>
      </c>
      <c r="T486">
        <v>0.96725000000000005</v>
      </c>
      <c r="U486">
        <v>88.019750000000002</v>
      </c>
      <c r="V486">
        <v>4</v>
      </c>
      <c r="W486" t="s">
        <v>77</v>
      </c>
      <c r="X486">
        <v>2276</v>
      </c>
      <c r="Y486" t="s">
        <v>78</v>
      </c>
      <c r="Z486">
        <v>6</v>
      </c>
      <c r="AA486">
        <v>5.8034999999999997</v>
      </c>
      <c r="AB486">
        <v>7950</v>
      </c>
      <c r="AC486">
        <f>MONTH(Table1[[#This Row],[Qtr-Year]])</f>
        <v>12</v>
      </c>
      <c r="AD486">
        <f>Table1[[#This Row],[Month Num]]/3</f>
        <v>4</v>
      </c>
      <c r="AE486">
        <f>YEAR(Table1[[#This Row],[Qtr-Year]])</f>
        <v>2024</v>
      </c>
      <c r="AF486" t="str">
        <f>Table1[[#This Row],[Year]]&amp;" - Q"&amp;Table1[[#This Row],[Qtr]]</f>
        <v>2024 - Q4</v>
      </c>
      <c r="AG486" s="21">
        <f>Table1[[#This Row],[Qtr-Year]]</f>
        <v>45627</v>
      </c>
      <c r="AH486" t="str">
        <f t="shared" si="7"/>
        <v>2BHK</v>
      </c>
    </row>
    <row r="487" spans="1:34" x14ac:dyDescent="0.3">
      <c r="A487" s="1">
        <v>45717</v>
      </c>
      <c r="B487">
        <v>257581</v>
      </c>
      <c r="C487" t="s">
        <v>103</v>
      </c>
      <c r="D487">
        <v>4</v>
      </c>
      <c r="E487" t="s">
        <v>46</v>
      </c>
      <c r="F487">
        <v>316</v>
      </c>
      <c r="G487" t="s">
        <v>76</v>
      </c>
      <c r="H487">
        <v>927</v>
      </c>
      <c r="I487">
        <v>1325</v>
      </c>
      <c r="J487">
        <v>7400</v>
      </c>
      <c r="K487">
        <v>10571</v>
      </c>
      <c r="L487">
        <v>21200</v>
      </c>
      <c r="M487">
        <v>14832</v>
      </c>
      <c r="N487">
        <v>16</v>
      </c>
      <c r="O487">
        <v>120575</v>
      </c>
      <c r="P487">
        <v>84357</v>
      </c>
      <c r="Q487">
        <v>91</v>
      </c>
      <c r="R487">
        <v>15.688000000000001</v>
      </c>
      <c r="S487">
        <v>15.678907199999999</v>
      </c>
      <c r="T487">
        <v>0.98050000000000004</v>
      </c>
      <c r="U487">
        <v>89.225499999999997</v>
      </c>
      <c r="V487">
        <v>4</v>
      </c>
      <c r="W487" t="s">
        <v>77</v>
      </c>
      <c r="X487">
        <v>2276</v>
      </c>
      <c r="Y487" t="s">
        <v>78</v>
      </c>
      <c r="Z487">
        <v>6</v>
      </c>
      <c r="AA487">
        <v>5.883</v>
      </c>
      <c r="AB487">
        <v>7950</v>
      </c>
      <c r="AC487">
        <f>MONTH(Table1[[#This Row],[Qtr-Year]])</f>
        <v>3</v>
      </c>
      <c r="AD487">
        <f>Table1[[#This Row],[Month Num]]/3</f>
        <v>1</v>
      </c>
      <c r="AE487">
        <f>YEAR(Table1[[#This Row],[Qtr-Year]])</f>
        <v>2025</v>
      </c>
      <c r="AF487" t="str">
        <f>Table1[[#This Row],[Year]]&amp;" - Q"&amp;Table1[[#This Row],[Qtr]]</f>
        <v>2025 - Q1</v>
      </c>
      <c r="AG487" s="21">
        <f>Table1[[#This Row],[Qtr-Year]]</f>
        <v>45717</v>
      </c>
      <c r="AH487" t="str">
        <f t="shared" si="7"/>
        <v>2BHK</v>
      </c>
    </row>
    <row r="488" spans="1:34" x14ac:dyDescent="0.3">
      <c r="A488" s="1">
        <v>45717</v>
      </c>
      <c r="B488">
        <v>257581</v>
      </c>
      <c r="C488" t="s">
        <v>103</v>
      </c>
      <c r="D488">
        <v>5</v>
      </c>
      <c r="E488" t="s">
        <v>52</v>
      </c>
      <c r="F488">
        <v>316</v>
      </c>
      <c r="G488" t="s">
        <v>76</v>
      </c>
      <c r="H488">
        <v>1496</v>
      </c>
      <c r="I488">
        <v>2137</v>
      </c>
      <c r="J488">
        <v>7400</v>
      </c>
      <c r="K488">
        <v>10571</v>
      </c>
      <c r="L488">
        <v>42740</v>
      </c>
      <c r="M488">
        <v>29920</v>
      </c>
      <c r="N488">
        <v>20</v>
      </c>
      <c r="O488">
        <v>401756</v>
      </c>
      <c r="P488">
        <v>281248</v>
      </c>
      <c r="Q488">
        <v>188</v>
      </c>
      <c r="R488">
        <v>31.627600000000001</v>
      </c>
      <c r="S488">
        <v>31.628432</v>
      </c>
      <c r="T488">
        <v>1.58138</v>
      </c>
      <c r="U488">
        <v>297.29944</v>
      </c>
      <c r="V488">
        <v>4</v>
      </c>
      <c r="W488" t="s">
        <v>77</v>
      </c>
      <c r="X488">
        <v>2276</v>
      </c>
      <c r="Y488" t="s">
        <v>78</v>
      </c>
      <c r="Z488">
        <v>65</v>
      </c>
      <c r="AA488">
        <v>102.7897</v>
      </c>
      <c r="AB488">
        <v>138905</v>
      </c>
      <c r="AC488">
        <f>MONTH(Table1[[#This Row],[Qtr-Year]])</f>
        <v>3</v>
      </c>
      <c r="AD488">
        <f>Table1[[#This Row],[Month Num]]/3</f>
        <v>1</v>
      </c>
      <c r="AE488">
        <f>YEAR(Table1[[#This Row],[Qtr-Year]])</f>
        <v>2025</v>
      </c>
      <c r="AF488" t="str">
        <f>Table1[[#This Row],[Year]]&amp;" - Q"&amp;Table1[[#This Row],[Qtr]]</f>
        <v>2025 - Q1</v>
      </c>
      <c r="AG488" s="21">
        <f>Table1[[#This Row],[Qtr-Year]]</f>
        <v>45717</v>
      </c>
      <c r="AH488" t="str">
        <f t="shared" si="7"/>
        <v>3BHK</v>
      </c>
    </row>
    <row r="489" spans="1:34" x14ac:dyDescent="0.3">
      <c r="A489" s="1">
        <v>45717</v>
      </c>
      <c r="B489">
        <v>257581</v>
      </c>
      <c r="C489" t="s">
        <v>103</v>
      </c>
      <c r="D489">
        <v>13</v>
      </c>
      <c r="E489" t="s">
        <v>63</v>
      </c>
      <c r="F489">
        <v>316</v>
      </c>
      <c r="G489" t="s">
        <v>76</v>
      </c>
      <c r="H489">
        <v>1159</v>
      </c>
      <c r="I489">
        <v>1655</v>
      </c>
      <c r="J489">
        <v>7400</v>
      </c>
      <c r="K489">
        <v>10571</v>
      </c>
      <c r="L489">
        <v>44685</v>
      </c>
      <c r="M489">
        <v>31293</v>
      </c>
      <c r="N489">
        <v>27</v>
      </c>
      <c r="O489">
        <v>307830</v>
      </c>
      <c r="P489">
        <v>215574</v>
      </c>
      <c r="Q489">
        <v>186</v>
      </c>
      <c r="R489">
        <v>33.066899999999997</v>
      </c>
      <c r="S489">
        <v>33.079830299999998</v>
      </c>
      <c r="T489">
        <v>1.2246999999999999</v>
      </c>
      <c r="U489">
        <v>227.79419999999999</v>
      </c>
      <c r="V489">
        <v>4</v>
      </c>
      <c r="W489" t="s">
        <v>77</v>
      </c>
      <c r="X489">
        <v>2276</v>
      </c>
      <c r="Y489" t="s">
        <v>78</v>
      </c>
      <c r="Z489">
        <v>33</v>
      </c>
      <c r="AA489">
        <v>40.415100000000002</v>
      </c>
      <c r="AB489">
        <v>54615</v>
      </c>
      <c r="AC489">
        <f>MONTH(Table1[[#This Row],[Qtr-Year]])</f>
        <v>3</v>
      </c>
      <c r="AD489">
        <f>Table1[[#This Row],[Month Num]]/3</f>
        <v>1</v>
      </c>
      <c r="AE489">
        <f>YEAR(Table1[[#This Row],[Qtr-Year]])</f>
        <v>2025</v>
      </c>
      <c r="AF489" t="str">
        <f>Table1[[#This Row],[Year]]&amp;" - Q"&amp;Table1[[#This Row],[Qtr]]</f>
        <v>2025 - Q1</v>
      </c>
      <c r="AG489" s="21">
        <f>Table1[[#This Row],[Qtr-Year]]</f>
        <v>45717</v>
      </c>
      <c r="AH489" t="str">
        <f t="shared" si="7"/>
        <v>2BHK</v>
      </c>
    </row>
    <row r="490" spans="1:34" x14ac:dyDescent="0.3">
      <c r="A490" s="1">
        <v>45352</v>
      </c>
      <c r="B490">
        <v>257581</v>
      </c>
      <c r="C490" t="s">
        <v>103</v>
      </c>
      <c r="D490">
        <v>4</v>
      </c>
      <c r="E490" t="s">
        <v>46</v>
      </c>
      <c r="F490">
        <v>316</v>
      </c>
      <c r="G490" t="s">
        <v>76</v>
      </c>
      <c r="H490">
        <v>927</v>
      </c>
      <c r="I490">
        <v>1325</v>
      </c>
      <c r="J490">
        <v>7100</v>
      </c>
      <c r="K490">
        <v>10143</v>
      </c>
      <c r="L490">
        <v>59625</v>
      </c>
      <c r="M490">
        <v>41715</v>
      </c>
      <c r="N490">
        <v>45</v>
      </c>
      <c r="O490">
        <v>120575</v>
      </c>
      <c r="P490">
        <v>84357</v>
      </c>
      <c r="Q490">
        <v>91</v>
      </c>
      <c r="R490">
        <v>42.333750000000002</v>
      </c>
      <c r="S490">
        <v>42.311524499999997</v>
      </c>
      <c r="T490">
        <v>0.94074999999999998</v>
      </c>
      <c r="U490">
        <v>85.608249999999998</v>
      </c>
      <c r="V490">
        <v>4</v>
      </c>
      <c r="W490" t="s">
        <v>77</v>
      </c>
      <c r="X490">
        <v>2276</v>
      </c>
      <c r="Y490" t="s">
        <v>78</v>
      </c>
      <c r="Z490">
        <v>21</v>
      </c>
      <c r="AA490">
        <v>19.755749999999999</v>
      </c>
      <c r="AB490">
        <v>27825</v>
      </c>
      <c r="AC490">
        <f>MONTH(Table1[[#This Row],[Qtr-Year]])</f>
        <v>3</v>
      </c>
      <c r="AD490">
        <f>Table1[[#This Row],[Month Num]]/3</f>
        <v>1</v>
      </c>
      <c r="AE490">
        <f>YEAR(Table1[[#This Row],[Qtr-Year]])</f>
        <v>2024</v>
      </c>
      <c r="AF490" t="str">
        <f>Table1[[#This Row],[Year]]&amp;" - Q"&amp;Table1[[#This Row],[Qtr]]</f>
        <v>2024 - Q1</v>
      </c>
      <c r="AG490" s="21">
        <f>Table1[[#This Row],[Qtr-Year]]</f>
        <v>45352</v>
      </c>
      <c r="AH490" t="str">
        <f t="shared" si="7"/>
        <v>2BHK</v>
      </c>
    </row>
    <row r="491" spans="1:34" x14ac:dyDescent="0.3">
      <c r="A491" s="1">
        <v>45352</v>
      </c>
      <c r="B491">
        <v>257581</v>
      </c>
      <c r="C491" t="s">
        <v>103</v>
      </c>
      <c r="D491">
        <v>5</v>
      </c>
      <c r="E491" t="s">
        <v>52</v>
      </c>
      <c r="F491">
        <v>316</v>
      </c>
      <c r="G491" t="s">
        <v>76</v>
      </c>
      <c r="H491">
        <v>1497</v>
      </c>
      <c r="I491">
        <v>2138</v>
      </c>
      <c r="J491">
        <v>7100</v>
      </c>
      <c r="K491">
        <v>10143</v>
      </c>
      <c r="L491">
        <v>288630</v>
      </c>
      <c r="M491">
        <v>202095</v>
      </c>
      <c r="N491">
        <v>135</v>
      </c>
      <c r="O491">
        <v>401944</v>
      </c>
      <c r="P491">
        <v>281436</v>
      </c>
      <c r="Q491">
        <v>188</v>
      </c>
      <c r="R491">
        <v>204.9273</v>
      </c>
      <c r="S491">
        <v>204.9849585</v>
      </c>
      <c r="T491">
        <v>1.5179800000000001</v>
      </c>
      <c r="U491">
        <v>285.38024000000001</v>
      </c>
      <c r="V491">
        <v>4</v>
      </c>
      <c r="W491" t="s">
        <v>77</v>
      </c>
      <c r="X491">
        <v>2276</v>
      </c>
      <c r="Y491" t="s">
        <v>78</v>
      </c>
      <c r="Z491">
        <v>18</v>
      </c>
      <c r="AA491">
        <v>27.323640000000001</v>
      </c>
      <c r="AB491">
        <v>38484</v>
      </c>
      <c r="AC491">
        <f>MONTH(Table1[[#This Row],[Qtr-Year]])</f>
        <v>3</v>
      </c>
      <c r="AD491">
        <f>Table1[[#This Row],[Month Num]]/3</f>
        <v>1</v>
      </c>
      <c r="AE491">
        <f>YEAR(Table1[[#This Row],[Qtr-Year]])</f>
        <v>2024</v>
      </c>
      <c r="AF491" t="str">
        <f>Table1[[#This Row],[Year]]&amp;" - Q"&amp;Table1[[#This Row],[Qtr]]</f>
        <v>2024 - Q1</v>
      </c>
      <c r="AG491" s="21">
        <f>Table1[[#This Row],[Qtr-Year]]</f>
        <v>45352</v>
      </c>
      <c r="AH491" t="str">
        <f t="shared" si="7"/>
        <v>3BHK</v>
      </c>
    </row>
    <row r="492" spans="1:34" x14ac:dyDescent="0.3">
      <c r="A492" s="1">
        <v>45352</v>
      </c>
      <c r="B492">
        <v>257581</v>
      </c>
      <c r="C492" t="s">
        <v>103</v>
      </c>
      <c r="D492">
        <v>13</v>
      </c>
      <c r="E492" t="s">
        <v>63</v>
      </c>
      <c r="F492">
        <v>316</v>
      </c>
      <c r="G492" t="s">
        <v>76</v>
      </c>
      <c r="H492">
        <v>1159</v>
      </c>
      <c r="I492">
        <v>1655</v>
      </c>
      <c r="J492">
        <v>7100</v>
      </c>
      <c r="K492">
        <v>10143</v>
      </c>
      <c r="L492">
        <v>235010</v>
      </c>
      <c r="M492">
        <v>164578</v>
      </c>
      <c r="N492">
        <v>142</v>
      </c>
      <c r="O492">
        <v>307830</v>
      </c>
      <c r="P492">
        <v>215574</v>
      </c>
      <c r="Q492">
        <v>186</v>
      </c>
      <c r="R492">
        <v>166.8571</v>
      </c>
      <c r="S492">
        <v>166.93146540000001</v>
      </c>
      <c r="T492">
        <v>1.1750499999999999</v>
      </c>
      <c r="U492">
        <v>218.55930000000001</v>
      </c>
      <c r="V492">
        <v>4</v>
      </c>
      <c r="W492" t="s">
        <v>77</v>
      </c>
      <c r="X492">
        <v>2276</v>
      </c>
      <c r="Y492" t="s">
        <v>78</v>
      </c>
      <c r="Z492">
        <v>24</v>
      </c>
      <c r="AA492">
        <v>28.2012</v>
      </c>
      <c r="AB492">
        <v>39720</v>
      </c>
      <c r="AC492">
        <f>MONTH(Table1[[#This Row],[Qtr-Year]])</f>
        <v>3</v>
      </c>
      <c r="AD492">
        <f>Table1[[#This Row],[Month Num]]/3</f>
        <v>1</v>
      </c>
      <c r="AE492">
        <f>YEAR(Table1[[#This Row],[Qtr-Year]])</f>
        <v>2024</v>
      </c>
      <c r="AF492" t="str">
        <f>Table1[[#This Row],[Year]]&amp;" - Q"&amp;Table1[[#This Row],[Qtr]]</f>
        <v>2024 - Q1</v>
      </c>
      <c r="AG492" s="21">
        <f>Table1[[#This Row],[Qtr-Year]]</f>
        <v>45352</v>
      </c>
      <c r="AH492" t="str">
        <f t="shared" si="7"/>
        <v>2BHK</v>
      </c>
    </row>
    <row r="493" spans="1:34" x14ac:dyDescent="0.3">
      <c r="A493" s="1">
        <v>45809</v>
      </c>
      <c r="B493">
        <v>257581</v>
      </c>
      <c r="C493" t="s">
        <v>103</v>
      </c>
      <c r="D493">
        <v>4</v>
      </c>
      <c r="E493" t="s">
        <v>46</v>
      </c>
      <c r="F493">
        <v>316</v>
      </c>
      <c r="G493" t="s">
        <v>76</v>
      </c>
      <c r="H493">
        <v>927</v>
      </c>
      <c r="I493">
        <v>1325</v>
      </c>
      <c r="J493">
        <v>7500</v>
      </c>
      <c r="K493">
        <v>10714</v>
      </c>
      <c r="L493">
        <v>10600</v>
      </c>
      <c r="M493">
        <v>7416</v>
      </c>
      <c r="N493">
        <v>8</v>
      </c>
      <c r="O493">
        <v>120575</v>
      </c>
      <c r="P493">
        <v>84357</v>
      </c>
      <c r="Q493">
        <v>91</v>
      </c>
      <c r="R493">
        <v>7.95</v>
      </c>
      <c r="S493">
        <v>7.9455023999999996</v>
      </c>
      <c r="T493">
        <v>0.99375000000000002</v>
      </c>
      <c r="U493">
        <v>90.431250000000006</v>
      </c>
      <c r="V493">
        <v>4</v>
      </c>
      <c r="W493" t="s">
        <v>77</v>
      </c>
      <c r="X493">
        <v>2276</v>
      </c>
      <c r="Y493" t="s">
        <v>78</v>
      </c>
      <c r="Z493">
        <v>8</v>
      </c>
      <c r="AA493">
        <v>7.95</v>
      </c>
      <c r="AB493">
        <v>10600</v>
      </c>
      <c r="AC493">
        <f>MONTH(Table1[[#This Row],[Qtr-Year]])</f>
        <v>6</v>
      </c>
      <c r="AD493">
        <f>Table1[[#This Row],[Month Num]]/3</f>
        <v>2</v>
      </c>
      <c r="AE493">
        <f>YEAR(Table1[[#This Row],[Qtr-Year]])</f>
        <v>2025</v>
      </c>
      <c r="AF493" t="str">
        <f>Table1[[#This Row],[Year]]&amp;" - Q"&amp;Table1[[#This Row],[Qtr]]</f>
        <v>2025 - Q2</v>
      </c>
      <c r="AG493" s="21">
        <f>Table1[[#This Row],[Qtr-Year]]</f>
        <v>45809</v>
      </c>
      <c r="AH493" t="str">
        <f t="shared" si="7"/>
        <v>2BHK</v>
      </c>
    </row>
    <row r="494" spans="1:34" x14ac:dyDescent="0.3">
      <c r="A494" s="1">
        <v>45809</v>
      </c>
      <c r="B494">
        <v>257581</v>
      </c>
      <c r="C494" t="s">
        <v>103</v>
      </c>
      <c r="D494">
        <v>5</v>
      </c>
      <c r="E494" t="s">
        <v>52</v>
      </c>
      <c r="F494">
        <v>316</v>
      </c>
      <c r="G494" t="s">
        <v>76</v>
      </c>
      <c r="H494">
        <v>1496</v>
      </c>
      <c r="I494">
        <v>2137</v>
      </c>
      <c r="J494">
        <v>7500</v>
      </c>
      <c r="K494">
        <v>10714</v>
      </c>
      <c r="L494">
        <v>34192</v>
      </c>
      <c r="M494">
        <v>23936</v>
      </c>
      <c r="N494">
        <v>16</v>
      </c>
      <c r="O494">
        <v>401756</v>
      </c>
      <c r="P494">
        <v>281248</v>
      </c>
      <c r="Q494">
        <v>188</v>
      </c>
      <c r="R494">
        <v>25.643999999999998</v>
      </c>
      <c r="S494">
        <v>25.6450304</v>
      </c>
      <c r="T494">
        <v>1.6027499999999999</v>
      </c>
      <c r="U494">
        <v>301.31700000000001</v>
      </c>
      <c r="V494">
        <v>4</v>
      </c>
      <c r="W494" t="s">
        <v>77</v>
      </c>
      <c r="X494">
        <v>2276</v>
      </c>
      <c r="Y494" t="s">
        <v>78</v>
      </c>
      <c r="Z494">
        <v>4</v>
      </c>
      <c r="AA494">
        <v>6.4109999999999996</v>
      </c>
      <c r="AB494">
        <v>8548</v>
      </c>
      <c r="AC494">
        <f>MONTH(Table1[[#This Row],[Qtr-Year]])</f>
        <v>6</v>
      </c>
      <c r="AD494">
        <f>Table1[[#This Row],[Month Num]]/3</f>
        <v>2</v>
      </c>
      <c r="AE494">
        <f>YEAR(Table1[[#This Row],[Qtr-Year]])</f>
        <v>2025</v>
      </c>
      <c r="AF494" t="str">
        <f>Table1[[#This Row],[Year]]&amp;" - Q"&amp;Table1[[#This Row],[Qtr]]</f>
        <v>2025 - Q2</v>
      </c>
      <c r="AG494" s="21">
        <f>Table1[[#This Row],[Qtr-Year]]</f>
        <v>45809</v>
      </c>
      <c r="AH494" t="str">
        <f t="shared" si="7"/>
        <v>3BHK</v>
      </c>
    </row>
    <row r="495" spans="1:34" x14ac:dyDescent="0.3">
      <c r="A495" s="1">
        <v>45809</v>
      </c>
      <c r="B495">
        <v>257581</v>
      </c>
      <c r="C495" t="s">
        <v>103</v>
      </c>
      <c r="D495">
        <v>13</v>
      </c>
      <c r="E495" t="s">
        <v>63</v>
      </c>
      <c r="F495">
        <v>316</v>
      </c>
      <c r="G495" t="s">
        <v>76</v>
      </c>
      <c r="H495">
        <v>1159</v>
      </c>
      <c r="I495">
        <v>1655</v>
      </c>
      <c r="J495">
        <v>7500</v>
      </c>
      <c r="K495">
        <v>10714</v>
      </c>
      <c r="L495">
        <v>36410</v>
      </c>
      <c r="M495">
        <v>25498</v>
      </c>
      <c r="N495">
        <v>22</v>
      </c>
      <c r="O495">
        <v>307830</v>
      </c>
      <c r="P495">
        <v>215574</v>
      </c>
      <c r="Q495">
        <v>186</v>
      </c>
      <c r="R495">
        <v>27.307500000000001</v>
      </c>
      <c r="S495">
        <v>27.318557200000001</v>
      </c>
      <c r="T495">
        <v>1.24125</v>
      </c>
      <c r="U495">
        <v>230.8725</v>
      </c>
      <c r="V495">
        <v>4</v>
      </c>
      <c r="W495" t="s">
        <v>77</v>
      </c>
      <c r="X495">
        <v>2276</v>
      </c>
      <c r="Y495" t="s">
        <v>78</v>
      </c>
      <c r="Z495">
        <v>5</v>
      </c>
      <c r="AA495">
        <v>6.2062499999999998</v>
      </c>
      <c r="AB495">
        <v>8275</v>
      </c>
      <c r="AC495">
        <f>MONTH(Table1[[#This Row],[Qtr-Year]])</f>
        <v>6</v>
      </c>
      <c r="AD495">
        <f>Table1[[#This Row],[Month Num]]/3</f>
        <v>2</v>
      </c>
      <c r="AE495">
        <f>YEAR(Table1[[#This Row],[Qtr-Year]])</f>
        <v>2025</v>
      </c>
      <c r="AF495" t="str">
        <f>Table1[[#This Row],[Year]]&amp;" - Q"&amp;Table1[[#This Row],[Qtr]]</f>
        <v>2025 - Q2</v>
      </c>
      <c r="AG495" s="21">
        <f>Table1[[#This Row],[Qtr-Year]]</f>
        <v>45809</v>
      </c>
      <c r="AH495" t="str">
        <f t="shared" si="7"/>
        <v>2BHK</v>
      </c>
    </row>
    <row r="496" spans="1:34" x14ac:dyDescent="0.3">
      <c r="A496" s="1">
        <v>45444</v>
      </c>
      <c r="B496">
        <v>257581</v>
      </c>
      <c r="C496" t="s">
        <v>103</v>
      </c>
      <c r="D496">
        <v>13</v>
      </c>
      <c r="E496" t="s">
        <v>63</v>
      </c>
      <c r="F496">
        <v>316</v>
      </c>
      <c r="G496" t="s">
        <v>76</v>
      </c>
      <c r="H496">
        <v>1159</v>
      </c>
      <c r="I496">
        <v>1655</v>
      </c>
      <c r="J496">
        <v>7100</v>
      </c>
      <c r="K496">
        <v>10143</v>
      </c>
      <c r="L496">
        <v>216805</v>
      </c>
      <c r="M496">
        <v>151829</v>
      </c>
      <c r="N496">
        <v>131</v>
      </c>
      <c r="O496">
        <v>307830</v>
      </c>
      <c r="P496">
        <v>215574</v>
      </c>
      <c r="Q496">
        <v>186</v>
      </c>
      <c r="R496">
        <v>153.93154999999999</v>
      </c>
      <c r="S496">
        <v>154.0001547</v>
      </c>
      <c r="T496">
        <v>1.1750499999999999</v>
      </c>
      <c r="U496">
        <v>218.55930000000001</v>
      </c>
      <c r="V496">
        <v>4</v>
      </c>
      <c r="W496" t="s">
        <v>77</v>
      </c>
      <c r="X496">
        <v>2276</v>
      </c>
      <c r="Y496" t="s">
        <v>78</v>
      </c>
      <c r="Z496">
        <v>11</v>
      </c>
      <c r="AA496">
        <v>12.925549999999999</v>
      </c>
      <c r="AB496">
        <v>18205</v>
      </c>
      <c r="AC496">
        <f>MONTH(Table1[[#This Row],[Qtr-Year]])</f>
        <v>6</v>
      </c>
      <c r="AD496">
        <f>Table1[[#This Row],[Month Num]]/3</f>
        <v>2</v>
      </c>
      <c r="AE496">
        <f>YEAR(Table1[[#This Row],[Qtr-Year]])</f>
        <v>2024</v>
      </c>
      <c r="AF496" t="str">
        <f>Table1[[#This Row],[Year]]&amp;" - Q"&amp;Table1[[#This Row],[Qtr]]</f>
        <v>2024 - Q2</v>
      </c>
      <c r="AG496" s="21">
        <f>Table1[[#This Row],[Qtr-Year]]</f>
        <v>45444</v>
      </c>
      <c r="AH496" t="str">
        <f t="shared" si="7"/>
        <v>2BHK</v>
      </c>
    </row>
    <row r="497" spans="1:34" x14ac:dyDescent="0.3">
      <c r="A497" s="1">
        <v>45444</v>
      </c>
      <c r="B497">
        <v>257581</v>
      </c>
      <c r="C497" t="s">
        <v>103</v>
      </c>
      <c r="D497">
        <v>5</v>
      </c>
      <c r="E497" t="s">
        <v>52</v>
      </c>
      <c r="F497">
        <v>316</v>
      </c>
      <c r="G497" t="s">
        <v>76</v>
      </c>
      <c r="H497">
        <v>1497</v>
      </c>
      <c r="I497">
        <v>2138</v>
      </c>
      <c r="J497">
        <v>7100</v>
      </c>
      <c r="K497">
        <v>10143</v>
      </c>
      <c r="L497">
        <v>267250</v>
      </c>
      <c r="M497">
        <v>187125</v>
      </c>
      <c r="N497">
        <v>125</v>
      </c>
      <c r="O497">
        <v>401944</v>
      </c>
      <c r="P497">
        <v>281436</v>
      </c>
      <c r="Q497">
        <v>188</v>
      </c>
      <c r="R497">
        <v>189.7475</v>
      </c>
      <c r="S497">
        <v>189.80088749999999</v>
      </c>
      <c r="T497">
        <v>1.5179800000000001</v>
      </c>
      <c r="U497">
        <v>285.38024000000001</v>
      </c>
      <c r="V497">
        <v>4</v>
      </c>
      <c r="W497" t="s">
        <v>77</v>
      </c>
      <c r="X497">
        <v>2276</v>
      </c>
      <c r="Y497" t="s">
        <v>78</v>
      </c>
      <c r="Z497">
        <v>10</v>
      </c>
      <c r="AA497">
        <v>15.1798</v>
      </c>
      <c r="AB497">
        <v>21380</v>
      </c>
      <c r="AC497">
        <f>MONTH(Table1[[#This Row],[Qtr-Year]])</f>
        <v>6</v>
      </c>
      <c r="AD497">
        <f>Table1[[#This Row],[Month Num]]/3</f>
        <v>2</v>
      </c>
      <c r="AE497">
        <f>YEAR(Table1[[#This Row],[Qtr-Year]])</f>
        <v>2024</v>
      </c>
      <c r="AF497" t="str">
        <f>Table1[[#This Row],[Year]]&amp;" - Q"&amp;Table1[[#This Row],[Qtr]]</f>
        <v>2024 - Q2</v>
      </c>
      <c r="AG497" s="21">
        <f>Table1[[#This Row],[Qtr-Year]]</f>
        <v>45444</v>
      </c>
      <c r="AH497" t="str">
        <f t="shared" si="7"/>
        <v>3BHK</v>
      </c>
    </row>
    <row r="498" spans="1:34" x14ac:dyDescent="0.3">
      <c r="A498" s="1">
        <v>45444</v>
      </c>
      <c r="B498">
        <v>257581</v>
      </c>
      <c r="C498" t="s">
        <v>103</v>
      </c>
      <c r="D498">
        <v>4</v>
      </c>
      <c r="E498" t="s">
        <v>46</v>
      </c>
      <c r="F498">
        <v>316</v>
      </c>
      <c r="G498" t="s">
        <v>76</v>
      </c>
      <c r="H498">
        <v>927</v>
      </c>
      <c r="I498">
        <v>1325</v>
      </c>
      <c r="J498">
        <v>7100</v>
      </c>
      <c r="K498">
        <v>10143</v>
      </c>
      <c r="L498">
        <v>51675</v>
      </c>
      <c r="M498">
        <v>36153</v>
      </c>
      <c r="N498">
        <v>39</v>
      </c>
      <c r="O498">
        <v>120575</v>
      </c>
      <c r="P498">
        <v>84357</v>
      </c>
      <c r="Q498">
        <v>91</v>
      </c>
      <c r="R498">
        <v>36.689250000000001</v>
      </c>
      <c r="S498">
        <v>36.669987900000002</v>
      </c>
      <c r="T498">
        <v>0.94074999999999998</v>
      </c>
      <c r="U498">
        <v>85.608249999999998</v>
      </c>
      <c r="V498">
        <v>4</v>
      </c>
      <c r="W498" t="s">
        <v>77</v>
      </c>
      <c r="X498">
        <v>2276</v>
      </c>
      <c r="Y498" t="s">
        <v>78</v>
      </c>
      <c r="Z498">
        <v>6</v>
      </c>
      <c r="AA498">
        <v>5.6444999999999999</v>
      </c>
      <c r="AB498">
        <v>7950</v>
      </c>
      <c r="AC498">
        <f>MONTH(Table1[[#This Row],[Qtr-Year]])</f>
        <v>6</v>
      </c>
      <c r="AD498">
        <f>Table1[[#This Row],[Month Num]]/3</f>
        <v>2</v>
      </c>
      <c r="AE498">
        <f>YEAR(Table1[[#This Row],[Qtr-Year]])</f>
        <v>2024</v>
      </c>
      <c r="AF498" t="str">
        <f>Table1[[#This Row],[Year]]&amp;" - Q"&amp;Table1[[#This Row],[Qtr]]</f>
        <v>2024 - Q2</v>
      </c>
      <c r="AG498" s="21">
        <f>Table1[[#This Row],[Qtr-Year]]</f>
        <v>45444</v>
      </c>
      <c r="AH498" t="str">
        <f t="shared" si="7"/>
        <v>2BHK</v>
      </c>
    </row>
    <row r="499" spans="1:34" x14ac:dyDescent="0.3">
      <c r="A499" s="1">
        <v>45261</v>
      </c>
      <c r="B499">
        <v>257680</v>
      </c>
      <c r="C499" t="s">
        <v>104</v>
      </c>
      <c r="D499">
        <v>5</v>
      </c>
      <c r="E499" t="s">
        <v>52</v>
      </c>
      <c r="F499">
        <v>34792</v>
      </c>
      <c r="G499" t="s">
        <v>105</v>
      </c>
      <c r="H499">
        <v>1253</v>
      </c>
      <c r="I499">
        <v>1790</v>
      </c>
      <c r="J499">
        <v>5750</v>
      </c>
      <c r="K499">
        <v>8214</v>
      </c>
      <c r="L499">
        <v>658720</v>
      </c>
      <c r="M499">
        <v>461104</v>
      </c>
      <c r="N499">
        <v>368</v>
      </c>
      <c r="O499">
        <v>676620</v>
      </c>
      <c r="P499">
        <v>473634</v>
      </c>
      <c r="Q499">
        <v>378</v>
      </c>
      <c r="R499">
        <v>378.76400000000001</v>
      </c>
      <c r="S499">
        <v>378.75082559999998</v>
      </c>
      <c r="T499">
        <v>1.02925</v>
      </c>
      <c r="U499">
        <v>389.05650000000003</v>
      </c>
      <c r="V499">
        <v>4</v>
      </c>
      <c r="W499" t="s">
        <v>77</v>
      </c>
      <c r="X499">
        <v>2030</v>
      </c>
      <c r="Y499" t="s">
        <v>106</v>
      </c>
      <c r="Z499">
        <v>10</v>
      </c>
      <c r="AA499">
        <v>10.2925</v>
      </c>
      <c r="AB499">
        <v>17900</v>
      </c>
      <c r="AC499">
        <f>MONTH(Table1[[#This Row],[Qtr-Year]])</f>
        <v>12</v>
      </c>
      <c r="AD499">
        <f>Table1[[#This Row],[Month Num]]/3</f>
        <v>4</v>
      </c>
      <c r="AE499">
        <f>YEAR(Table1[[#This Row],[Qtr-Year]])</f>
        <v>2023</v>
      </c>
      <c r="AF499" t="str">
        <f>Table1[[#This Row],[Year]]&amp;" - Q"&amp;Table1[[#This Row],[Qtr]]</f>
        <v>2023 - Q4</v>
      </c>
      <c r="AG499" s="21">
        <f>Table1[[#This Row],[Qtr-Year]]</f>
        <v>45261</v>
      </c>
      <c r="AH499" t="str">
        <f t="shared" si="7"/>
        <v>3BHK</v>
      </c>
    </row>
    <row r="500" spans="1:34" x14ac:dyDescent="0.3">
      <c r="A500" s="1">
        <v>45261</v>
      </c>
      <c r="B500">
        <v>257680</v>
      </c>
      <c r="C500" t="s">
        <v>104</v>
      </c>
      <c r="D500">
        <v>4</v>
      </c>
      <c r="E500" t="s">
        <v>46</v>
      </c>
      <c r="F500">
        <v>34792</v>
      </c>
      <c r="G500" t="s">
        <v>105</v>
      </c>
      <c r="H500">
        <v>906</v>
      </c>
      <c r="I500">
        <v>1295</v>
      </c>
      <c r="J500">
        <v>5750</v>
      </c>
      <c r="K500">
        <v>8214</v>
      </c>
      <c r="L500">
        <v>41440</v>
      </c>
      <c r="M500">
        <v>28992</v>
      </c>
      <c r="N500">
        <v>32</v>
      </c>
      <c r="O500">
        <v>46620</v>
      </c>
      <c r="P500">
        <v>32616</v>
      </c>
      <c r="Q500">
        <v>36</v>
      </c>
      <c r="R500">
        <v>23.827999999999999</v>
      </c>
      <c r="S500">
        <v>23.814028799999999</v>
      </c>
      <c r="T500">
        <v>0.74462499999999998</v>
      </c>
      <c r="U500">
        <v>26.8065</v>
      </c>
      <c r="V500">
        <v>4</v>
      </c>
      <c r="W500" t="s">
        <v>77</v>
      </c>
      <c r="X500">
        <v>2030</v>
      </c>
      <c r="Y500" t="s">
        <v>106</v>
      </c>
      <c r="Z500">
        <v>4</v>
      </c>
      <c r="AA500">
        <v>2.9784999999999999</v>
      </c>
      <c r="AB500">
        <v>5180</v>
      </c>
      <c r="AC500">
        <f>MONTH(Table1[[#This Row],[Qtr-Year]])</f>
        <v>12</v>
      </c>
      <c r="AD500">
        <f>Table1[[#This Row],[Month Num]]/3</f>
        <v>4</v>
      </c>
      <c r="AE500">
        <f>YEAR(Table1[[#This Row],[Qtr-Year]])</f>
        <v>2023</v>
      </c>
      <c r="AF500" t="str">
        <f>Table1[[#This Row],[Year]]&amp;" - Q"&amp;Table1[[#This Row],[Qtr]]</f>
        <v>2023 - Q4</v>
      </c>
      <c r="AG500" s="21">
        <f>Table1[[#This Row],[Qtr-Year]]</f>
        <v>45261</v>
      </c>
      <c r="AH500" t="str">
        <f t="shared" si="7"/>
        <v>2BHK</v>
      </c>
    </row>
    <row r="501" spans="1:34" x14ac:dyDescent="0.3">
      <c r="A501" s="1">
        <v>45717</v>
      </c>
      <c r="B501">
        <v>257680</v>
      </c>
      <c r="C501" t="s">
        <v>104</v>
      </c>
      <c r="D501">
        <v>5</v>
      </c>
      <c r="E501" t="s">
        <v>52</v>
      </c>
      <c r="F501">
        <v>34792</v>
      </c>
      <c r="G501" t="s">
        <v>105</v>
      </c>
      <c r="H501">
        <v>1295</v>
      </c>
      <c r="I501">
        <v>1850</v>
      </c>
      <c r="J501">
        <v>5949</v>
      </c>
      <c r="K501">
        <v>8499</v>
      </c>
      <c r="L501">
        <v>240500</v>
      </c>
      <c r="M501">
        <v>168350</v>
      </c>
      <c r="N501">
        <v>130</v>
      </c>
      <c r="O501">
        <v>314500</v>
      </c>
      <c r="P501">
        <v>220150</v>
      </c>
      <c r="Q501">
        <v>170</v>
      </c>
      <c r="R501">
        <v>143.07345000000001</v>
      </c>
      <c r="S501">
        <v>143.08066500000001</v>
      </c>
      <c r="T501">
        <v>1.100565</v>
      </c>
      <c r="U501">
        <v>187.09604999999999</v>
      </c>
      <c r="V501">
        <v>4</v>
      </c>
      <c r="W501" t="s">
        <v>77</v>
      </c>
      <c r="X501">
        <v>2030</v>
      </c>
      <c r="Y501" t="s">
        <v>106</v>
      </c>
      <c r="Z501">
        <v>5</v>
      </c>
      <c r="AA501">
        <v>5.5028249999999996</v>
      </c>
      <c r="AB501">
        <v>9250</v>
      </c>
      <c r="AC501">
        <f>MONTH(Table1[[#This Row],[Qtr-Year]])</f>
        <v>3</v>
      </c>
      <c r="AD501">
        <f>Table1[[#This Row],[Month Num]]/3</f>
        <v>1</v>
      </c>
      <c r="AE501">
        <f>YEAR(Table1[[#This Row],[Qtr-Year]])</f>
        <v>2025</v>
      </c>
      <c r="AF501" t="str">
        <f>Table1[[#This Row],[Year]]&amp;" - Q"&amp;Table1[[#This Row],[Qtr]]</f>
        <v>2025 - Q1</v>
      </c>
      <c r="AG501" s="21">
        <f>Table1[[#This Row],[Qtr-Year]]</f>
        <v>45717</v>
      </c>
      <c r="AH501" t="str">
        <f t="shared" si="7"/>
        <v>3BHK</v>
      </c>
    </row>
    <row r="502" spans="1:34" x14ac:dyDescent="0.3">
      <c r="A502" s="1">
        <v>45717</v>
      </c>
      <c r="B502">
        <v>257680</v>
      </c>
      <c r="C502" t="s">
        <v>104</v>
      </c>
      <c r="D502">
        <v>4</v>
      </c>
      <c r="E502" t="s">
        <v>46</v>
      </c>
      <c r="F502">
        <v>34792</v>
      </c>
      <c r="G502" t="s">
        <v>105</v>
      </c>
      <c r="H502">
        <v>904</v>
      </c>
      <c r="I502">
        <v>1292</v>
      </c>
      <c r="J502">
        <v>5949</v>
      </c>
      <c r="K502">
        <v>8499</v>
      </c>
      <c r="L502">
        <v>126616</v>
      </c>
      <c r="M502">
        <v>88592</v>
      </c>
      <c r="N502">
        <v>98</v>
      </c>
      <c r="O502">
        <v>171836</v>
      </c>
      <c r="P502">
        <v>120232</v>
      </c>
      <c r="Q502">
        <v>133</v>
      </c>
      <c r="R502">
        <v>75.323858400000006</v>
      </c>
      <c r="S502">
        <v>75.294340800000001</v>
      </c>
      <c r="T502">
        <v>0.76861080000000004</v>
      </c>
      <c r="U502">
        <v>102.2252364</v>
      </c>
      <c r="V502">
        <v>4</v>
      </c>
      <c r="W502" t="s">
        <v>77</v>
      </c>
      <c r="X502">
        <v>2030</v>
      </c>
      <c r="Y502" t="s">
        <v>106</v>
      </c>
      <c r="Z502">
        <v>17</v>
      </c>
      <c r="AA502">
        <v>13.0663836</v>
      </c>
      <c r="AB502">
        <v>21964</v>
      </c>
      <c r="AC502">
        <f>MONTH(Table1[[#This Row],[Qtr-Year]])</f>
        <v>3</v>
      </c>
      <c r="AD502">
        <f>Table1[[#This Row],[Month Num]]/3</f>
        <v>1</v>
      </c>
      <c r="AE502">
        <f>YEAR(Table1[[#This Row],[Qtr-Year]])</f>
        <v>2025</v>
      </c>
      <c r="AF502" t="str">
        <f>Table1[[#This Row],[Year]]&amp;" - Q"&amp;Table1[[#This Row],[Qtr]]</f>
        <v>2025 - Q1</v>
      </c>
      <c r="AG502" s="21">
        <f>Table1[[#This Row],[Qtr-Year]]</f>
        <v>45717</v>
      </c>
      <c r="AH502" t="str">
        <f t="shared" si="7"/>
        <v>2BHK</v>
      </c>
    </row>
    <row r="503" spans="1:34" x14ac:dyDescent="0.3">
      <c r="A503" s="1">
        <v>45444</v>
      </c>
      <c r="B503">
        <v>257680</v>
      </c>
      <c r="C503" t="s">
        <v>104</v>
      </c>
      <c r="D503">
        <v>4</v>
      </c>
      <c r="E503" t="s">
        <v>46</v>
      </c>
      <c r="F503">
        <v>34792</v>
      </c>
      <c r="G503" t="s">
        <v>105</v>
      </c>
      <c r="H503">
        <v>906</v>
      </c>
      <c r="I503">
        <v>1295</v>
      </c>
      <c r="J503">
        <v>5750</v>
      </c>
      <c r="K503">
        <v>8214</v>
      </c>
      <c r="L503">
        <v>36260</v>
      </c>
      <c r="M503">
        <v>25368</v>
      </c>
      <c r="N503">
        <v>28</v>
      </c>
      <c r="O503">
        <v>46620</v>
      </c>
      <c r="P503">
        <v>32616</v>
      </c>
      <c r="Q503">
        <v>36</v>
      </c>
      <c r="R503">
        <v>20.849499999999999</v>
      </c>
      <c r="S503">
        <v>20.837275200000001</v>
      </c>
      <c r="T503">
        <v>0.74462499999999998</v>
      </c>
      <c r="U503">
        <v>26.8065</v>
      </c>
      <c r="V503">
        <v>4</v>
      </c>
      <c r="W503" t="s">
        <v>77</v>
      </c>
      <c r="X503">
        <v>2030</v>
      </c>
      <c r="Y503" t="s">
        <v>106</v>
      </c>
      <c r="Z503">
        <v>0</v>
      </c>
      <c r="AA503">
        <v>0</v>
      </c>
      <c r="AB503">
        <v>0</v>
      </c>
      <c r="AC503">
        <f>MONTH(Table1[[#This Row],[Qtr-Year]])</f>
        <v>6</v>
      </c>
      <c r="AD503">
        <f>Table1[[#This Row],[Month Num]]/3</f>
        <v>2</v>
      </c>
      <c r="AE503">
        <f>YEAR(Table1[[#This Row],[Qtr-Year]])</f>
        <v>2024</v>
      </c>
      <c r="AF503" t="str">
        <f>Table1[[#This Row],[Year]]&amp;" - Q"&amp;Table1[[#This Row],[Qtr]]</f>
        <v>2024 - Q2</v>
      </c>
      <c r="AG503" s="21">
        <f>Table1[[#This Row],[Qtr-Year]]</f>
        <v>45444</v>
      </c>
      <c r="AH503" t="str">
        <f t="shared" si="7"/>
        <v>2BHK</v>
      </c>
    </row>
    <row r="504" spans="1:34" x14ac:dyDescent="0.3">
      <c r="A504" s="1">
        <v>45444</v>
      </c>
      <c r="B504">
        <v>257680</v>
      </c>
      <c r="C504" t="s">
        <v>104</v>
      </c>
      <c r="D504">
        <v>5</v>
      </c>
      <c r="E504" t="s">
        <v>52</v>
      </c>
      <c r="F504">
        <v>34792</v>
      </c>
      <c r="G504" t="s">
        <v>105</v>
      </c>
      <c r="H504">
        <v>1253</v>
      </c>
      <c r="I504">
        <v>1790</v>
      </c>
      <c r="J504">
        <v>5750</v>
      </c>
      <c r="K504">
        <v>8214</v>
      </c>
      <c r="L504">
        <v>635450</v>
      </c>
      <c r="M504">
        <v>444815</v>
      </c>
      <c r="N504">
        <v>355</v>
      </c>
      <c r="O504">
        <v>676620</v>
      </c>
      <c r="P504">
        <v>473634</v>
      </c>
      <c r="Q504">
        <v>378</v>
      </c>
      <c r="R504">
        <v>365.38375000000002</v>
      </c>
      <c r="S504">
        <v>365.37104099999999</v>
      </c>
      <c r="T504">
        <v>1.02925</v>
      </c>
      <c r="U504">
        <v>389.05650000000003</v>
      </c>
      <c r="V504">
        <v>4</v>
      </c>
      <c r="W504" t="s">
        <v>77</v>
      </c>
      <c r="X504">
        <v>2030</v>
      </c>
      <c r="Y504" t="s">
        <v>106</v>
      </c>
      <c r="Z504">
        <v>8</v>
      </c>
      <c r="AA504">
        <v>8.234</v>
      </c>
      <c r="AB504">
        <v>14320</v>
      </c>
      <c r="AC504">
        <f>MONTH(Table1[[#This Row],[Qtr-Year]])</f>
        <v>6</v>
      </c>
      <c r="AD504">
        <f>Table1[[#This Row],[Month Num]]/3</f>
        <v>2</v>
      </c>
      <c r="AE504">
        <f>YEAR(Table1[[#This Row],[Qtr-Year]])</f>
        <v>2024</v>
      </c>
      <c r="AF504" t="str">
        <f>Table1[[#This Row],[Year]]&amp;" - Q"&amp;Table1[[#This Row],[Qtr]]</f>
        <v>2024 - Q2</v>
      </c>
      <c r="AG504" s="21">
        <f>Table1[[#This Row],[Qtr-Year]]</f>
        <v>45444</v>
      </c>
      <c r="AH504" t="str">
        <f t="shared" si="7"/>
        <v>3BHK</v>
      </c>
    </row>
    <row r="505" spans="1:34" x14ac:dyDescent="0.3">
      <c r="A505" s="1">
        <v>45536</v>
      </c>
      <c r="B505">
        <v>257680</v>
      </c>
      <c r="C505" t="s">
        <v>104</v>
      </c>
      <c r="D505">
        <v>4</v>
      </c>
      <c r="E505" t="s">
        <v>46</v>
      </c>
      <c r="F505">
        <v>34792</v>
      </c>
      <c r="G505" t="s">
        <v>105</v>
      </c>
      <c r="H505">
        <v>906</v>
      </c>
      <c r="I505">
        <v>1295</v>
      </c>
      <c r="J505">
        <v>5950</v>
      </c>
      <c r="K505">
        <v>8500</v>
      </c>
      <c r="L505">
        <v>27195</v>
      </c>
      <c r="M505">
        <v>19026</v>
      </c>
      <c r="N505">
        <v>21</v>
      </c>
      <c r="O505">
        <v>46620</v>
      </c>
      <c r="P505">
        <v>32616</v>
      </c>
      <c r="Q505">
        <v>36</v>
      </c>
      <c r="R505">
        <v>16.181025000000002</v>
      </c>
      <c r="S505">
        <v>16.1721</v>
      </c>
      <c r="T505">
        <v>0.77052500000000002</v>
      </c>
      <c r="U505">
        <v>27.738900000000001</v>
      </c>
      <c r="V505">
        <v>4</v>
      </c>
      <c r="W505" t="s">
        <v>77</v>
      </c>
      <c r="X505">
        <v>2030</v>
      </c>
      <c r="Y505" t="s">
        <v>106</v>
      </c>
      <c r="Z505">
        <v>7</v>
      </c>
      <c r="AA505">
        <v>5.393675</v>
      </c>
      <c r="AB505">
        <v>9065</v>
      </c>
      <c r="AC505">
        <f>MONTH(Table1[[#This Row],[Qtr-Year]])</f>
        <v>9</v>
      </c>
      <c r="AD505">
        <f>Table1[[#This Row],[Month Num]]/3</f>
        <v>3</v>
      </c>
      <c r="AE505">
        <f>YEAR(Table1[[#This Row],[Qtr-Year]])</f>
        <v>2024</v>
      </c>
      <c r="AF505" t="str">
        <f>Table1[[#This Row],[Year]]&amp;" - Q"&amp;Table1[[#This Row],[Qtr]]</f>
        <v>2024 - Q3</v>
      </c>
      <c r="AG505" s="21">
        <f>Table1[[#This Row],[Qtr-Year]]</f>
        <v>45536</v>
      </c>
      <c r="AH505" t="str">
        <f t="shared" si="7"/>
        <v>2BHK</v>
      </c>
    </row>
    <row r="506" spans="1:34" x14ac:dyDescent="0.3">
      <c r="A506" s="1">
        <v>45627</v>
      </c>
      <c r="B506">
        <v>257680</v>
      </c>
      <c r="C506" t="s">
        <v>104</v>
      </c>
      <c r="D506">
        <v>5</v>
      </c>
      <c r="E506" t="s">
        <v>52</v>
      </c>
      <c r="F506">
        <v>34792</v>
      </c>
      <c r="G506" t="s">
        <v>105</v>
      </c>
      <c r="H506">
        <v>1253</v>
      </c>
      <c r="I506">
        <v>1790</v>
      </c>
      <c r="J506">
        <v>5950</v>
      </c>
      <c r="K506">
        <v>8500</v>
      </c>
      <c r="L506">
        <v>144990</v>
      </c>
      <c r="M506">
        <v>101493</v>
      </c>
      <c r="N506">
        <v>81</v>
      </c>
      <c r="O506">
        <v>676620</v>
      </c>
      <c r="P506">
        <v>473634</v>
      </c>
      <c r="Q506">
        <v>378</v>
      </c>
      <c r="R506">
        <v>86.269049999999993</v>
      </c>
      <c r="S506">
        <v>86.269049999999993</v>
      </c>
      <c r="T506">
        <v>1.0650500000000001</v>
      </c>
      <c r="U506">
        <v>402.58890000000002</v>
      </c>
      <c r="V506">
        <v>4</v>
      </c>
      <c r="W506" t="s">
        <v>77</v>
      </c>
      <c r="X506">
        <v>2030</v>
      </c>
      <c r="Y506" t="s">
        <v>106</v>
      </c>
      <c r="Z506">
        <v>6</v>
      </c>
      <c r="AA506">
        <v>6.3902999999999999</v>
      </c>
      <c r="AB506">
        <v>10740</v>
      </c>
      <c r="AC506">
        <f>MONTH(Table1[[#This Row],[Qtr-Year]])</f>
        <v>12</v>
      </c>
      <c r="AD506">
        <f>Table1[[#This Row],[Month Num]]/3</f>
        <v>4</v>
      </c>
      <c r="AE506">
        <f>YEAR(Table1[[#This Row],[Qtr-Year]])</f>
        <v>2024</v>
      </c>
      <c r="AF506" t="str">
        <f>Table1[[#This Row],[Year]]&amp;" - Q"&amp;Table1[[#This Row],[Qtr]]</f>
        <v>2024 - Q4</v>
      </c>
      <c r="AG506" s="21">
        <f>Table1[[#This Row],[Qtr-Year]]</f>
        <v>45627</v>
      </c>
      <c r="AH506" t="str">
        <f t="shared" si="7"/>
        <v>3BHK</v>
      </c>
    </row>
    <row r="507" spans="1:34" x14ac:dyDescent="0.3">
      <c r="A507" s="1">
        <v>45627</v>
      </c>
      <c r="B507">
        <v>257680</v>
      </c>
      <c r="C507" t="s">
        <v>104</v>
      </c>
      <c r="D507">
        <v>4</v>
      </c>
      <c r="E507" t="s">
        <v>46</v>
      </c>
      <c r="F507">
        <v>34792</v>
      </c>
      <c r="G507" t="s">
        <v>105</v>
      </c>
      <c r="H507">
        <v>906</v>
      </c>
      <c r="I507">
        <v>1295</v>
      </c>
      <c r="J507">
        <v>5950</v>
      </c>
      <c r="K507">
        <v>8500</v>
      </c>
      <c r="L507">
        <v>23310</v>
      </c>
      <c r="M507">
        <v>16308</v>
      </c>
      <c r="N507">
        <v>18</v>
      </c>
      <c r="O507">
        <v>46620</v>
      </c>
      <c r="P507">
        <v>32616</v>
      </c>
      <c r="Q507">
        <v>36</v>
      </c>
      <c r="R507">
        <v>13.869450000000001</v>
      </c>
      <c r="S507">
        <v>13.861800000000001</v>
      </c>
      <c r="T507">
        <v>0.77052500000000002</v>
      </c>
      <c r="U507">
        <v>27.738900000000001</v>
      </c>
      <c r="V507">
        <v>4</v>
      </c>
      <c r="W507" t="s">
        <v>77</v>
      </c>
      <c r="X507">
        <v>2030</v>
      </c>
      <c r="Y507" t="s">
        <v>106</v>
      </c>
      <c r="Z507">
        <v>3</v>
      </c>
      <c r="AA507">
        <v>2.3115749999999999</v>
      </c>
      <c r="AB507">
        <v>3885</v>
      </c>
      <c r="AC507">
        <f>MONTH(Table1[[#This Row],[Qtr-Year]])</f>
        <v>12</v>
      </c>
      <c r="AD507">
        <f>Table1[[#This Row],[Month Num]]/3</f>
        <v>4</v>
      </c>
      <c r="AE507">
        <f>YEAR(Table1[[#This Row],[Qtr-Year]])</f>
        <v>2024</v>
      </c>
      <c r="AF507" t="str">
        <f>Table1[[#This Row],[Year]]&amp;" - Q"&amp;Table1[[#This Row],[Qtr]]</f>
        <v>2024 - Q4</v>
      </c>
      <c r="AG507" s="21">
        <f>Table1[[#This Row],[Qtr-Year]]</f>
        <v>45627</v>
      </c>
      <c r="AH507" t="str">
        <f t="shared" si="7"/>
        <v>2BHK</v>
      </c>
    </row>
    <row r="508" spans="1:34" x14ac:dyDescent="0.3">
      <c r="A508" s="1">
        <v>45809</v>
      </c>
      <c r="B508">
        <v>257680</v>
      </c>
      <c r="C508" t="s">
        <v>104</v>
      </c>
      <c r="D508">
        <v>5</v>
      </c>
      <c r="E508" t="s">
        <v>52</v>
      </c>
      <c r="F508">
        <v>34792</v>
      </c>
      <c r="G508" t="s">
        <v>105</v>
      </c>
      <c r="H508">
        <v>1295</v>
      </c>
      <c r="I508">
        <v>1850</v>
      </c>
      <c r="J508">
        <v>5949</v>
      </c>
      <c r="K508">
        <v>8499</v>
      </c>
      <c r="L508">
        <v>192400</v>
      </c>
      <c r="M508">
        <v>134680</v>
      </c>
      <c r="N508">
        <v>104</v>
      </c>
      <c r="O508">
        <v>314500</v>
      </c>
      <c r="P508">
        <v>220150</v>
      </c>
      <c r="Q508">
        <v>170</v>
      </c>
      <c r="R508">
        <v>114.45876</v>
      </c>
      <c r="S508">
        <v>114.46453200000001</v>
      </c>
      <c r="T508">
        <v>1.100565</v>
      </c>
      <c r="U508">
        <v>187.09604999999999</v>
      </c>
      <c r="V508">
        <v>4</v>
      </c>
      <c r="W508" t="s">
        <v>77</v>
      </c>
      <c r="X508">
        <v>2030</v>
      </c>
      <c r="Y508" t="s">
        <v>106</v>
      </c>
      <c r="Z508">
        <v>26</v>
      </c>
      <c r="AA508">
        <v>28.61469</v>
      </c>
      <c r="AB508">
        <v>48100</v>
      </c>
      <c r="AC508">
        <f>MONTH(Table1[[#This Row],[Qtr-Year]])</f>
        <v>6</v>
      </c>
      <c r="AD508">
        <f>Table1[[#This Row],[Month Num]]/3</f>
        <v>2</v>
      </c>
      <c r="AE508">
        <f>YEAR(Table1[[#This Row],[Qtr-Year]])</f>
        <v>2025</v>
      </c>
      <c r="AF508" t="str">
        <f>Table1[[#This Row],[Year]]&amp;" - Q"&amp;Table1[[#This Row],[Qtr]]</f>
        <v>2025 - Q2</v>
      </c>
      <c r="AG508" s="21">
        <f>Table1[[#This Row],[Qtr-Year]]</f>
        <v>45809</v>
      </c>
      <c r="AH508" t="str">
        <f t="shared" si="7"/>
        <v>3BHK</v>
      </c>
    </row>
    <row r="509" spans="1:34" x14ac:dyDescent="0.3">
      <c r="A509" s="1">
        <v>45809</v>
      </c>
      <c r="B509">
        <v>257680</v>
      </c>
      <c r="C509" t="s">
        <v>104</v>
      </c>
      <c r="D509">
        <v>4</v>
      </c>
      <c r="E509" t="s">
        <v>46</v>
      </c>
      <c r="F509">
        <v>34792</v>
      </c>
      <c r="G509" t="s">
        <v>105</v>
      </c>
      <c r="H509">
        <v>905</v>
      </c>
      <c r="I509">
        <v>1293</v>
      </c>
      <c r="J509">
        <v>5949</v>
      </c>
      <c r="K509">
        <v>8499</v>
      </c>
      <c r="L509">
        <v>121542</v>
      </c>
      <c r="M509">
        <v>85070</v>
      </c>
      <c r="N509">
        <v>94</v>
      </c>
      <c r="O509">
        <v>171969</v>
      </c>
      <c r="P509">
        <v>120365</v>
      </c>
      <c r="Q509">
        <v>133</v>
      </c>
      <c r="R509">
        <v>72.305335799999995</v>
      </c>
      <c r="S509">
        <v>72.300993000000005</v>
      </c>
      <c r="T509">
        <v>0.76920569999999999</v>
      </c>
      <c r="U509">
        <v>102.3043581</v>
      </c>
      <c r="V509">
        <v>4</v>
      </c>
      <c r="W509" t="s">
        <v>77</v>
      </c>
      <c r="X509">
        <v>2030</v>
      </c>
      <c r="Y509" t="s">
        <v>106</v>
      </c>
      <c r="Z509">
        <v>4</v>
      </c>
      <c r="AA509">
        <v>3.0768228</v>
      </c>
      <c r="AB509">
        <v>5172</v>
      </c>
      <c r="AC509">
        <f>MONTH(Table1[[#This Row],[Qtr-Year]])</f>
        <v>6</v>
      </c>
      <c r="AD509">
        <f>Table1[[#This Row],[Month Num]]/3</f>
        <v>2</v>
      </c>
      <c r="AE509">
        <f>YEAR(Table1[[#This Row],[Qtr-Year]])</f>
        <v>2025</v>
      </c>
      <c r="AF509" t="str">
        <f>Table1[[#This Row],[Year]]&amp;" - Q"&amp;Table1[[#This Row],[Qtr]]</f>
        <v>2025 - Q2</v>
      </c>
      <c r="AG509" s="21">
        <f>Table1[[#This Row],[Qtr-Year]]</f>
        <v>45809</v>
      </c>
      <c r="AH509" t="str">
        <f t="shared" si="7"/>
        <v>2BHK</v>
      </c>
    </row>
    <row r="510" spans="1:34" x14ac:dyDescent="0.3">
      <c r="A510" s="1">
        <v>45536</v>
      </c>
      <c r="B510">
        <v>257680</v>
      </c>
      <c r="C510" t="s">
        <v>104</v>
      </c>
      <c r="D510">
        <v>5</v>
      </c>
      <c r="E510" t="s">
        <v>52</v>
      </c>
      <c r="F510">
        <v>34792</v>
      </c>
      <c r="G510" t="s">
        <v>105</v>
      </c>
      <c r="H510">
        <v>1253</v>
      </c>
      <c r="I510">
        <v>1790</v>
      </c>
      <c r="J510">
        <v>5950</v>
      </c>
      <c r="K510">
        <v>8500</v>
      </c>
      <c r="L510">
        <v>144990</v>
      </c>
      <c r="M510">
        <v>101493</v>
      </c>
      <c r="N510">
        <v>81</v>
      </c>
      <c r="O510">
        <v>676620</v>
      </c>
      <c r="P510">
        <v>473634</v>
      </c>
      <c r="Q510">
        <v>378</v>
      </c>
      <c r="R510">
        <v>86.269049999999993</v>
      </c>
      <c r="S510">
        <v>86.269049999999993</v>
      </c>
      <c r="T510">
        <v>1.0650500000000001</v>
      </c>
      <c r="U510">
        <v>402.58890000000002</v>
      </c>
      <c r="V510">
        <v>4</v>
      </c>
      <c r="W510" t="s">
        <v>77</v>
      </c>
      <c r="X510">
        <v>2030</v>
      </c>
      <c r="Y510" t="s">
        <v>106</v>
      </c>
      <c r="Z510">
        <v>6</v>
      </c>
      <c r="AA510">
        <v>6.3902999999999999</v>
      </c>
      <c r="AB510">
        <v>10740</v>
      </c>
      <c r="AC510">
        <f>MONTH(Table1[[#This Row],[Qtr-Year]])</f>
        <v>9</v>
      </c>
      <c r="AD510">
        <f>Table1[[#This Row],[Month Num]]/3</f>
        <v>3</v>
      </c>
      <c r="AE510">
        <f>YEAR(Table1[[#This Row],[Qtr-Year]])</f>
        <v>2024</v>
      </c>
      <c r="AF510" t="str">
        <f>Table1[[#This Row],[Year]]&amp;" - Q"&amp;Table1[[#This Row],[Qtr]]</f>
        <v>2024 - Q3</v>
      </c>
      <c r="AG510" s="21">
        <f>Table1[[#This Row],[Qtr-Year]]</f>
        <v>45536</v>
      </c>
      <c r="AH510" t="str">
        <f t="shared" si="7"/>
        <v>3BHK</v>
      </c>
    </row>
    <row r="511" spans="1:34" x14ac:dyDescent="0.3">
      <c r="A511" s="1">
        <v>45352</v>
      </c>
      <c r="B511">
        <v>257680</v>
      </c>
      <c r="C511" t="s">
        <v>104</v>
      </c>
      <c r="D511">
        <v>4</v>
      </c>
      <c r="E511" t="s">
        <v>46</v>
      </c>
      <c r="F511">
        <v>34792</v>
      </c>
      <c r="G511" t="s">
        <v>105</v>
      </c>
      <c r="H511">
        <v>906</v>
      </c>
      <c r="I511">
        <v>1295</v>
      </c>
      <c r="J511">
        <v>5750</v>
      </c>
      <c r="K511">
        <v>8214</v>
      </c>
      <c r="L511">
        <v>36260</v>
      </c>
      <c r="M511">
        <v>25368</v>
      </c>
      <c r="N511">
        <v>28</v>
      </c>
      <c r="O511">
        <v>46620</v>
      </c>
      <c r="P511">
        <v>32616</v>
      </c>
      <c r="Q511">
        <v>36</v>
      </c>
      <c r="R511">
        <v>20.849499999999999</v>
      </c>
      <c r="S511">
        <v>20.837275200000001</v>
      </c>
      <c r="T511">
        <v>0.74462499999999998</v>
      </c>
      <c r="U511">
        <v>26.8065</v>
      </c>
      <c r="V511">
        <v>4</v>
      </c>
      <c r="W511" t="s">
        <v>77</v>
      </c>
      <c r="X511">
        <v>2030</v>
      </c>
      <c r="Y511" t="s">
        <v>106</v>
      </c>
      <c r="Z511">
        <v>4</v>
      </c>
      <c r="AA511">
        <v>2.9784999999999999</v>
      </c>
      <c r="AB511">
        <v>5180</v>
      </c>
      <c r="AC511">
        <f>MONTH(Table1[[#This Row],[Qtr-Year]])</f>
        <v>3</v>
      </c>
      <c r="AD511">
        <f>Table1[[#This Row],[Month Num]]/3</f>
        <v>1</v>
      </c>
      <c r="AE511">
        <f>YEAR(Table1[[#This Row],[Qtr-Year]])</f>
        <v>2024</v>
      </c>
      <c r="AF511" t="str">
        <f>Table1[[#This Row],[Year]]&amp;" - Q"&amp;Table1[[#This Row],[Qtr]]</f>
        <v>2024 - Q1</v>
      </c>
      <c r="AG511" s="21">
        <f>Table1[[#This Row],[Qtr-Year]]</f>
        <v>45352</v>
      </c>
      <c r="AH511" t="str">
        <f t="shared" si="7"/>
        <v>2BHK</v>
      </c>
    </row>
    <row r="512" spans="1:34" x14ac:dyDescent="0.3">
      <c r="A512" s="1">
        <v>45352</v>
      </c>
      <c r="B512">
        <v>257680</v>
      </c>
      <c r="C512" t="s">
        <v>104</v>
      </c>
      <c r="D512">
        <v>5</v>
      </c>
      <c r="E512" t="s">
        <v>52</v>
      </c>
      <c r="F512">
        <v>34792</v>
      </c>
      <c r="G512" t="s">
        <v>105</v>
      </c>
      <c r="H512">
        <v>1253</v>
      </c>
      <c r="I512">
        <v>1790</v>
      </c>
      <c r="J512">
        <v>5750</v>
      </c>
      <c r="K512">
        <v>8214</v>
      </c>
      <c r="L512">
        <v>649770</v>
      </c>
      <c r="M512">
        <v>454839</v>
      </c>
      <c r="N512">
        <v>363</v>
      </c>
      <c r="O512">
        <v>676620</v>
      </c>
      <c r="P512">
        <v>473634</v>
      </c>
      <c r="Q512">
        <v>378</v>
      </c>
      <c r="R512">
        <v>373.61775</v>
      </c>
      <c r="S512">
        <v>373.60475459999998</v>
      </c>
      <c r="T512">
        <v>1.02925</v>
      </c>
      <c r="U512">
        <v>389.05650000000003</v>
      </c>
      <c r="V512">
        <v>4</v>
      </c>
      <c r="W512" t="s">
        <v>77</v>
      </c>
      <c r="X512">
        <v>2030</v>
      </c>
      <c r="Y512" t="s">
        <v>106</v>
      </c>
      <c r="Z512">
        <v>5</v>
      </c>
      <c r="AA512">
        <v>5.1462500000000002</v>
      </c>
      <c r="AB512">
        <v>8950</v>
      </c>
      <c r="AC512">
        <f>MONTH(Table1[[#This Row],[Qtr-Year]])</f>
        <v>3</v>
      </c>
      <c r="AD512">
        <f>Table1[[#This Row],[Month Num]]/3</f>
        <v>1</v>
      </c>
      <c r="AE512">
        <f>YEAR(Table1[[#This Row],[Qtr-Year]])</f>
        <v>2024</v>
      </c>
      <c r="AF512" t="str">
        <f>Table1[[#This Row],[Year]]&amp;" - Q"&amp;Table1[[#This Row],[Qtr]]</f>
        <v>2024 - Q1</v>
      </c>
      <c r="AG512" s="21">
        <f>Table1[[#This Row],[Qtr-Year]]</f>
        <v>45352</v>
      </c>
      <c r="AH512" t="str">
        <f t="shared" si="7"/>
        <v>3BHK</v>
      </c>
    </row>
    <row r="513" spans="1:34" x14ac:dyDescent="0.3">
      <c r="A513" s="1">
        <v>45261</v>
      </c>
      <c r="B513">
        <v>257901</v>
      </c>
      <c r="C513" t="s">
        <v>107</v>
      </c>
      <c r="D513">
        <v>4</v>
      </c>
      <c r="E513" t="s">
        <v>46</v>
      </c>
      <c r="F513">
        <v>13</v>
      </c>
      <c r="G513" t="s">
        <v>108</v>
      </c>
      <c r="H513">
        <v>551</v>
      </c>
      <c r="I513">
        <v>919</v>
      </c>
      <c r="J513">
        <v>7600</v>
      </c>
      <c r="K513">
        <v>12667</v>
      </c>
      <c r="L513">
        <v>57897</v>
      </c>
      <c r="M513">
        <v>34713</v>
      </c>
      <c r="N513">
        <v>63</v>
      </c>
      <c r="O513">
        <v>68925</v>
      </c>
      <c r="P513">
        <v>41325</v>
      </c>
      <c r="Q513">
        <v>75</v>
      </c>
      <c r="R513">
        <v>44.001719999999999</v>
      </c>
      <c r="S513">
        <v>43.9709571</v>
      </c>
      <c r="T513">
        <v>0.69843999999999995</v>
      </c>
      <c r="U513">
        <v>52.383000000000003</v>
      </c>
      <c r="V513">
        <v>3</v>
      </c>
      <c r="W513" t="s">
        <v>35</v>
      </c>
      <c r="X513">
        <v>1868</v>
      </c>
      <c r="Y513" t="s">
        <v>53</v>
      </c>
      <c r="Z513">
        <v>12</v>
      </c>
      <c r="AA513">
        <v>8.3812800000000003</v>
      </c>
      <c r="AB513">
        <v>11028</v>
      </c>
      <c r="AC513">
        <f>MONTH(Table1[[#This Row],[Qtr-Year]])</f>
        <v>12</v>
      </c>
      <c r="AD513">
        <f>Table1[[#This Row],[Month Num]]/3</f>
        <v>4</v>
      </c>
      <c r="AE513">
        <f>YEAR(Table1[[#This Row],[Qtr-Year]])</f>
        <v>2023</v>
      </c>
      <c r="AF513" t="str">
        <f>Table1[[#This Row],[Year]]&amp;" - Q"&amp;Table1[[#This Row],[Qtr]]</f>
        <v>2023 - Q4</v>
      </c>
      <c r="AG513" s="21">
        <f>Table1[[#This Row],[Qtr-Year]]</f>
        <v>45261</v>
      </c>
      <c r="AH513" t="str">
        <f t="shared" si="7"/>
        <v>2BHK</v>
      </c>
    </row>
    <row r="514" spans="1:34" x14ac:dyDescent="0.3">
      <c r="A514" s="1">
        <v>45261</v>
      </c>
      <c r="B514">
        <v>257901</v>
      </c>
      <c r="C514" t="s">
        <v>107</v>
      </c>
      <c r="D514">
        <v>3</v>
      </c>
      <c r="E514" t="s">
        <v>42</v>
      </c>
      <c r="F514">
        <v>13</v>
      </c>
      <c r="G514" t="s">
        <v>108</v>
      </c>
      <c r="H514">
        <v>368</v>
      </c>
      <c r="I514">
        <v>614</v>
      </c>
      <c r="J514">
        <v>7600</v>
      </c>
      <c r="K514">
        <v>12667</v>
      </c>
      <c r="L514">
        <v>146132</v>
      </c>
      <c r="M514">
        <v>87584</v>
      </c>
      <c r="N514">
        <v>238</v>
      </c>
      <c r="O514">
        <v>153500</v>
      </c>
      <c r="P514">
        <v>92000</v>
      </c>
      <c r="Q514">
        <v>250</v>
      </c>
      <c r="R514">
        <v>111.06032</v>
      </c>
      <c r="S514">
        <v>110.9426528</v>
      </c>
      <c r="T514">
        <v>0.46664</v>
      </c>
      <c r="U514">
        <v>116.66</v>
      </c>
      <c r="V514">
        <v>3</v>
      </c>
      <c r="W514" t="s">
        <v>35</v>
      </c>
      <c r="X514">
        <v>1868</v>
      </c>
      <c r="Y514" t="s">
        <v>53</v>
      </c>
      <c r="Z514">
        <v>12</v>
      </c>
      <c r="AA514">
        <v>5.5996800000000002</v>
      </c>
      <c r="AB514">
        <v>7368</v>
      </c>
      <c r="AC514">
        <f>MONTH(Table1[[#This Row],[Qtr-Year]])</f>
        <v>12</v>
      </c>
      <c r="AD514">
        <f>Table1[[#This Row],[Month Num]]/3</f>
        <v>4</v>
      </c>
      <c r="AE514">
        <f>YEAR(Table1[[#This Row],[Qtr-Year]])</f>
        <v>2023</v>
      </c>
      <c r="AF514" t="str">
        <f>Table1[[#This Row],[Year]]&amp;" - Q"&amp;Table1[[#This Row],[Qtr]]</f>
        <v>2023 - Q4</v>
      </c>
      <c r="AG514" s="21">
        <f>Table1[[#This Row],[Qtr-Year]]</f>
        <v>45261</v>
      </c>
      <c r="AH514" t="str">
        <f t="shared" ref="AH514:AH577" si="8" xml:space="preserve"> IF(OR(ISNUMBER(SEARCH("studio", E514)), ISNUMBER(SEARCH("1rk", E514))),
     "Studio",
     IF(ISNUMBER(SEARCH("penthouse", E514)),
        "Penthouse",
        IF(OR(ISNUMBER(SEARCH("2 1/2", E514)), ISNUMBER(SEARCH("2 ½", E514))),
           "2BHK",
           IF(OR(ISNUMBER(SEARCH("3 1/2", E514)), ISNUMBER(SEARCH("3 ½", E514))),
              "3BHK",
              IF(ISNUMBER(SEARCH("4bhk", E514)),
                 "4BHK",
                 IF(ISNUMBER(SEARCH("3bhk", E514)),
                    "3BHK",
                    IF(ISNUMBER(SEARCH("2bhk", E514)),
                       "2BHK",
                       IF(ISNUMBER(SEARCH("1bhk", E514)), "1BHK", "Other"))))))))</f>
        <v>1BHK</v>
      </c>
    </row>
    <row r="515" spans="1:34" x14ac:dyDescent="0.3">
      <c r="A515" s="1">
        <v>45261</v>
      </c>
      <c r="B515">
        <v>257901</v>
      </c>
      <c r="C515" t="s">
        <v>107</v>
      </c>
      <c r="D515">
        <v>5</v>
      </c>
      <c r="E515" t="s">
        <v>52</v>
      </c>
      <c r="F515">
        <v>13</v>
      </c>
      <c r="G515" t="s">
        <v>108</v>
      </c>
      <c r="H515">
        <v>560</v>
      </c>
      <c r="I515">
        <v>933</v>
      </c>
      <c r="J515">
        <v>7600</v>
      </c>
      <c r="K515">
        <v>12667</v>
      </c>
      <c r="L515">
        <v>11196</v>
      </c>
      <c r="M515">
        <v>6720</v>
      </c>
      <c r="N515">
        <v>12</v>
      </c>
      <c r="O515">
        <v>22392</v>
      </c>
      <c r="P515">
        <v>13440</v>
      </c>
      <c r="Q515">
        <v>24</v>
      </c>
      <c r="R515">
        <v>8.5089600000000001</v>
      </c>
      <c r="S515">
        <v>8.5122239999999998</v>
      </c>
      <c r="T515">
        <v>0.70908000000000004</v>
      </c>
      <c r="U515">
        <v>17.01792</v>
      </c>
      <c r="V515">
        <v>3</v>
      </c>
      <c r="W515" t="s">
        <v>35</v>
      </c>
      <c r="X515">
        <v>1868</v>
      </c>
      <c r="Y515" t="s">
        <v>53</v>
      </c>
      <c r="Z515">
        <v>12</v>
      </c>
      <c r="AA515">
        <v>8.5089600000000001</v>
      </c>
      <c r="AB515">
        <v>11196</v>
      </c>
      <c r="AC515">
        <f>MONTH(Table1[[#This Row],[Qtr-Year]])</f>
        <v>12</v>
      </c>
      <c r="AD515">
        <f>Table1[[#This Row],[Month Num]]/3</f>
        <v>4</v>
      </c>
      <c r="AE515">
        <f>YEAR(Table1[[#This Row],[Qtr-Year]])</f>
        <v>2023</v>
      </c>
      <c r="AF515" t="str">
        <f>Table1[[#This Row],[Year]]&amp;" - Q"&amp;Table1[[#This Row],[Qtr]]</f>
        <v>2023 - Q4</v>
      </c>
      <c r="AG515" s="21">
        <f>Table1[[#This Row],[Qtr-Year]]</f>
        <v>45261</v>
      </c>
      <c r="AH515" t="str">
        <f t="shared" si="8"/>
        <v>3BHK</v>
      </c>
    </row>
    <row r="516" spans="1:34" x14ac:dyDescent="0.3">
      <c r="A516" s="1">
        <v>45627</v>
      </c>
      <c r="B516">
        <v>257901</v>
      </c>
      <c r="C516" t="s">
        <v>107</v>
      </c>
      <c r="D516">
        <v>3</v>
      </c>
      <c r="E516" t="s">
        <v>42</v>
      </c>
      <c r="F516">
        <v>13</v>
      </c>
      <c r="G516" t="s">
        <v>108</v>
      </c>
      <c r="H516">
        <v>368</v>
      </c>
      <c r="I516">
        <v>614</v>
      </c>
      <c r="J516">
        <v>8000</v>
      </c>
      <c r="K516">
        <v>13333</v>
      </c>
      <c r="L516">
        <v>0</v>
      </c>
      <c r="M516">
        <v>0</v>
      </c>
      <c r="N516">
        <v>0</v>
      </c>
      <c r="O516">
        <v>153500</v>
      </c>
      <c r="P516">
        <v>92000</v>
      </c>
      <c r="Q516">
        <v>250</v>
      </c>
      <c r="R516">
        <v>0</v>
      </c>
      <c r="S516">
        <v>0</v>
      </c>
      <c r="T516">
        <v>0.49120000000000003</v>
      </c>
      <c r="U516">
        <v>122.8</v>
      </c>
      <c r="V516">
        <v>3</v>
      </c>
      <c r="W516" t="s">
        <v>35</v>
      </c>
      <c r="X516">
        <v>1868</v>
      </c>
      <c r="Y516" t="s">
        <v>53</v>
      </c>
      <c r="Z516">
        <v>1</v>
      </c>
      <c r="AA516">
        <v>0.49120000000000003</v>
      </c>
      <c r="AB516">
        <v>614</v>
      </c>
      <c r="AC516">
        <f>MONTH(Table1[[#This Row],[Qtr-Year]])</f>
        <v>12</v>
      </c>
      <c r="AD516">
        <f>Table1[[#This Row],[Month Num]]/3</f>
        <v>4</v>
      </c>
      <c r="AE516">
        <f>YEAR(Table1[[#This Row],[Qtr-Year]])</f>
        <v>2024</v>
      </c>
      <c r="AF516" t="str">
        <f>Table1[[#This Row],[Year]]&amp;" - Q"&amp;Table1[[#This Row],[Qtr]]</f>
        <v>2024 - Q4</v>
      </c>
      <c r="AG516" s="21">
        <f>Table1[[#This Row],[Qtr-Year]]</f>
        <v>45627</v>
      </c>
      <c r="AH516" t="str">
        <f t="shared" si="8"/>
        <v>1BHK</v>
      </c>
    </row>
    <row r="517" spans="1:34" x14ac:dyDescent="0.3">
      <c r="A517" s="1">
        <v>45627</v>
      </c>
      <c r="B517">
        <v>257901</v>
      </c>
      <c r="C517" t="s">
        <v>107</v>
      </c>
      <c r="D517">
        <v>4</v>
      </c>
      <c r="E517" t="s">
        <v>46</v>
      </c>
      <c r="F517">
        <v>13</v>
      </c>
      <c r="G517" t="s">
        <v>108</v>
      </c>
      <c r="H517">
        <v>551</v>
      </c>
      <c r="I517">
        <v>919</v>
      </c>
      <c r="J517">
        <v>8000</v>
      </c>
      <c r="K517">
        <v>13333</v>
      </c>
      <c r="L517">
        <v>0</v>
      </c>
      <c r="M517">
        <v>0</v>
      </c>
      <c r="N517">
        <v>0</v>
      </c>
      <c r="O517">
        <v>68925</v>
      </c>
      <c r="P517">
        <v>41325</v>
      </c>
      <c r="Q517">
        <v>75</v>
      </c>
      <c r="R517">
        <v>0</v>
      </c>
      <c r="S517">
        <v>0</v>
      </c>
      <c r="T517">
        <v>0.73519999999999996</v>
      </c>
      <c r="U517">
        <v>55.14</v>
      </c>
      <c r="V517">
        <v>3</v>
      </c>
      <c r="W517" t="s">
        <v>35</v>
      </c>
      <c r="X517">
        <v>1868</v>
      </c>
      <c r="Y517" t="s">
        <v>53</v>
      </c>
      <c r="Z517">
        <v>0</v>
      </c>
      <c r="AA517">
        <v>0</v>
      </c>
      <c r="AB517">
        <v>0</v>
      </c>
      <c r="AC517">
        <f>MONTH(Table1[[#This Row],[Qtr-Year]])</f>
        <v>12</v>
      </c>
      <c r="AD517">
        <f>Table1[[#This Row],[Month Num]]/3</f>
        <v>4</v>
      </c>
      <c r="AE517">
        <f>YEAR(Table1[[#This Row],[Qtr-Year]])</f>
        <v>2024</v>
      </c>
      <c r="AF517" t="str">
        <f>Table1[[#This Row],[Year]]&amp;" - Q"&amp;Table1[[#This Row],[Qtr]]</f>
        <v>2024 - Q4</v>
      </c>
      <c r="AG517" s="21">
        <f>Table1[[#This Row],[Qtr-Year]]</f>
        <v>45627</v>
      </c>
      <c r="AH517" t="str">
        <f t="shared" si="8"/>
        <v>2BHK</v>
      </c>
    </row>
    <row r="518" spans="1:34" x14ac:dyDescent="0.3">
      <c r="A518" s="1">
        <v>45627</v>
      </c>
      <c r="B518">
        <v>257901</v>
      </c>
      <c r="C518" t="s">
        <v>107</v>
      </c>
      <c r="D518">
        <v>5</v>
      </c>
      <c r="E518" t="s">
        <v>52</v>
      </c>
      <c r="F518">
        <v>13</v>
      </c>
      <c r="G518" t="s">
        <v>108</v>
      </c>
      <c r="H518">
        <v>752</v>
      </c>
      <c r="I518">
        <v>1254</v>
      </c>
      <c r="J518">
        <v>8000</v>
      </c>
      <c r="K518">
        <v>13333</v>
      </c>
      <c r="L518">
        <v>0</v>
      </c>
      <c r="M518">
        <v>0</v>
      </c>
      <c r="N518">
        <v>0</v>
      </c>
      <c r="O518">
        <v>30096</v>
      </c>
      <c r="P518">
        <v>18048</v>
      </c>
      <c r="Q518">
        <v>24</v>
      </c>
      <c r="R518">
        <v>0</v>
      </c>
      <c r="S518">
        <v>0</v>
      </c>
      <c r="T518">
        <v>1.0032000000000001</v>
      </c>
      <c r="U518">
        <v>24.076799999999999</v>
      </c>
      <c r="V518">
        <v>3</v>
      </c>
      <c r="W518" t="s">
        <v>35</v>
      </c>
      <c r="X518">
        <v>1868</v>
      </c>
      <c r="Y518" t="s">
        <v>53</v>
      </c>
      <c r="Z518">
        <v>0</v>
      </c>
      <c r="AA518">
        <v>0</v>
      </c>
      <c r="AB518">
        <v>0</v>
      </c>
      <c r="AC518">
        <f>MONTH(Table1[[#This Row],[Qtr-Year]])</f>
        <v>12</v>
      </c>
      <c r="AD518">
        <f>Table1[[#This Row],[Month Num]]/3</f>
        <v>4</v>
      </c>
      <c r="AE518">
        <f>YEAR(Table1[[#This Row],[Qtr-Year]])</f>
        <v>2024</v>
      </c>
      <c r="AF518" t="str">
        <f>Table1[[#This Row],[Year]]&amp;" - Q"&amp;Table1[[#This Row],[Qtr]]</f>
        <v>2024 - Q4</v>
      </c>
      <c r="AG518" s="21">
        <f>Table1[[#This Row],[Qtr-Year]]</f>
        <v>45627</v>
      </c>
      <c r="AH518" t="str">
        <f t="shared" si="8"/>
        <v>3BHK</v>
      </c>
    </row>
    <row r="519" spans="1:34" x14ac:dyDescent="0.3">
      <c r="A519" s="1">
        <v>45444</v>
      </c>
      <c r="B519">
        <v>257901</v>
      </c>
      <c r="C519" t="s">
        <v>107</v>
      </c>
      <c r="D519">
        <v>3</v>
      </c>
      <c r="E519" t="s">
        <v>42</v>
      </c>
      <c r="F519">
        <v>13</v>
      </c>
      <c r="G519" t="s">
        <v>108</v>
      </c>
      <c r="H519">
        <v>368</v>
      </c>
      <c r="I519">
        <v>614</v>
      </c>
      <c r="J519">
        <v>8000</v>
      </c>
      <c r="K519">
        <v>13333</v>
      </c>
      <c r="L519">
        <v>1228</v>
      </c>
      <c r="M519">
        <v>736</v>
      </c>
      <c r="N519">
        <v>2</v>
      </c>
      <c r="O519">
        <v>153500</v>
      </c>
      <c r="P519">
        <v>92000</v>
      </c>
      <c r="Q519">
        <v>250</v>
      </c>
      <c r="R519">
        <v>0.98240000000000005</v>
      </c>
      <c r="S519">
        <v>0.98130879999999998</v>
      </c>
      <c r="T519">
        <v>0.49120000000000003</v>
      </c>
      <c r="U519">
        <v>122.8</v>
      </c>
      <c r="V519">
        <v>3</v>
      </c>
      <c r="W519" t="s">
        <v>35</v>
      </c>
      <c r="X519">
        <v>1868</v>
      </c>
      <c r="Y519" t="s">
        <v>53</v>
      </c>
      <c r="Z519">
        <v>8</v>
      </c>
      <c r="AA519">
        <v>3.9296000000000002</v>
      </c>
      <c r="AB519">
        <v>4912</v>
      </c>
      <c r="AC519">
        <f>MONTH(Table1[[#This Row],[Qtr-Year]])</f>
        <v>6</v>
      </c>
      <c r="AD519">
        <f>Table1[[#This Row],[Month Num]]/3</f>
        <v>2</v>
      </c>
      <c r="AE519">
        <f>YEAR(Table1[[#This Row],[Qtr-Year]])</f>
        <v>2024</v>
      </c>
      <c r="AF519" t="str">
        <f>Table1[[#This Row],[Year]]&amp;" - Q"&amp;Table1[[#This Row],[Qtr]]</f>
        <v>2024 - Q2</v>
      </c>
      <c r="AG519" s="21">
        <f>Table1[[#This Row],[Qtr-Year]]</f>
        <v>45444</v>
      </c>
      <c r="AH519" t="str">
        <f t="shared" si="8"/>
        <v>1BHK</v>
      </c>
    </row>
    <row r="520" spans="1:34" x14ac:dyDescent="0.3">
      <c r="A520" s="1">
        <v>45444</v>
      </c>
      <c r="B520">
        <v>257901</v>
      </c>
      <c r="C520" t="s">
        <v>107</v>
      </c>
      <c r="D520">
        <v>4</v>
      </c>
      <c r="E520" t="s">
        <v>46</v>
      </c>
      <c r="F520">
        <v>13</v>
      </c>
      <c r="G520" t="s">
        <v>108</v>
      </c>
      <c r="H520">
        <v>551</v>
      </c>
      <c r="I520">
        <v>919</v>
      </c>
      <c r="J520">
        <v>8000</v>
      </c>
      <c r="K520">
        <v>13333</v>
      </c>
      <c r="L520">
        <v>0</v>
      </c>
      <c r="M520">
        <v>0</v>
      </c>
      <c r="N520">
        <v>0</v>
      </c>
      <c r="O520">
        <v>68925</v>
      </c>
      <c r="P520">
        <v>41325</v>
      </c>
      <c r="Q520">
        <v>75</v>
      </c>
      <c r="R520">
        <v>0</v>
      </c>
      <c r="S520">
        <v>0</v>
      </c>
      <c r="T520">
        <v>0.73519999999999996</v>
      </c>
      <c r="U520">
        <v>55.14</v>
      </c>
      <c r="V520">
        <v>3</v>
      </c>
      <c r="W520" t="s">
        <v>35</v>
      </c>
      <c r="X520">
        <v>1868</v>
      </c>
      <c r="Y520" t="s">
        <v>53</v>
      </c>
      <c r="Z520">
        <v>0</v>
      </c>
      <c r="AA520">
        <v>0</v>
      </c>
      <c r="AB520">
        <v>0</v>
      </c>
      <c r="AC520">
        <f>MONTH(Table1[[#This Row],[Qtr-Year]])</f>
        <v>6</v>
      </c>
      <c r="AD520">
        <f>Table1[[#This Row],[Month Num]]/3</f>
        <v>2</v>
      </c>
      <c r="AE520">
        <f>YEAR(Table1[[#This Row],[Qtr-Year]])</f>
        <v>2024</v>
      </c>
      <c r="AF520" t="str">
        <f>Table1[[#This Row],[Year]]&amp;" - Q"&amp;Table1[[#This Row],[Qtr]]</f>
        <v>2024 - Q2</v>
      </c>
      <c r="AG520" s="21">
        <f>Table1[[#This Row],[Qtr-Year]]</f>
        <v>45444</v>
      </c>
      <c r="AH520" t="str">
        <f t="shared" si="8"/>
        <v>2BHK</v>
      </c>
    </row>
    <row r="521" spans="1:34" x14ac:dyDescent="0.3">
      <c r="A521" s="1">
        <v>45444</v>
      </c>
      <c r="B521">
        <v>257901</v>
      </c>
      <c r="C521" t="s">
        <v>107</v>
      </c>
      <c r="D521">
        <v>5</v>
      </c>
      <c r="E521" t="s">
        <v>52</v>
      </c>
      <c r="F521">
        <v>13</v>
      </c>
      <c r="G521" t="s">
        <v>108</v>
      </c>
      <c r="H521">
        <v>752</v>
      </c>
      <c r="I521">
        <v>1254</v>
      </c>
      <c r="J521">
        <v>8000</v>
      </c>
      <c r="K521">
        <v>13333</v>
      </c>
      <c r="L521">
        <v>0</v>
      </c>
      <c r="M521">
        <v>0</v>
      </c>
      <c r="N521">
        <v>0</v>
      </c>
      <c r="O521">
        <v>30096</v>
      </c>
      <c r="P521">
        <v>18048</v>
      </c>
      <c r="Q521">
        <v>24</v>
      </c>
      <c r="R521">
        <v>0</v>
      </c>
      <c r="S521">
        <v>0</v>
      </c>
      <c r="T521">
        <v>1.0032000000000001</v>
      </c>
      <c r="U521">
        <v>24.076799999999999</v>
      </c>
      <c r="V521">
        <v>3</v>
      </c>
      <c r="W521" t="s">
        <v>35</v>
      </c>
      <c r="X521">
        <v>1868</v>
      </c>
      <c r="Y521" t="s">
        <v>53</v>
      </c>
      <c r="Z521">
        <v>0</v>
      </c>
      <c r="AA521">
        <v>0</v>
      </c>
      <c r="AB521">
        <v>0</v>
      </c>
      <c r="AC521">
        <f>MONTH(Table1[[#This Row],[Qtr-Year]])</f>
        <v>6</v>
      </c>
      <c r="AD521">
        <f>Table1[[#This Row],[Month Num]]/3</f>
        <v>2</v>
      </c>
      <c r="AE521">
        <f>YEAR(Table1[[#This Row],[Qtr-Year]])</f>
        <v>2024</v>
      </c>
      <c r="AF521" t="str">
        <f>Table1[[#This Row],[Year]]&amp;" - Q"&amp;Table1[[#This Row],[Qtr]]</f>
        <v>2024 - Q2</v>
      </c>
      <c r="AG521" s="21">
        <f>Table1[[#This Row],[Qtr-Year]]</f>
        <v>45444</v>
      </c>
      <c r="AH521" t="str">
        <f t="shared" si="8"/>
        <v>3BHK</v>
      </c>
    </row>
    <row r="522" spans="1:34" x14ac:dyDescent="0.3">
      <c r="A522" s="1">
        <v>45536</v>
      </c>
      <c r="B522">
        <v>257901</v>
      </c>
      <c r="C522" t="s">
        <v>107</v>
      </c>
      <c r="D522">
        <v>5</v>
      </c>
      <c r="E522" t="s">
        <v>52</v>
      </c>
      <c r="F522">
        <v>13</v>
      </c>
      <c r="G522" t="s">
        <v>108</v>
      </c>
      <c r="H522">
        <v>752</v>
      </c>
      <c r="I522">
        <v>1254</v>
      </c>
      <c r="J522">
        <v>8000</v>
      </c>
      <c r="K522">
        <v>13333</v>
      </c>
      <c r="L522">
        <v>0</v>
      </c>
      <c r="M522">
        <v>0</v>
      </c>
      <c r="N522">
        <v>0</v>
      </c>
      <c r="O522">
        <v>30096</v>
      </c>
      <c r="P522">
        <v>18048</v>
      </c>
      <c r="Q522">
        <v>24</v>
      </c>
      <c r="R522">
        <v>0</v>
      </c>
      <c r="S522">
        <v>0</v>
      </c>
      <c r="T522">
        <v>1.0032000000000001</v>
      </c>
      <c r="U522">
        <v>24.076799999999999</v>
      </c>
      <c r="V522">
        <v>3</v>
      </c>
      <c r="W522" t="s">
        <v>35</v>
      </c>
      <c r="X522">
        <v>1868</v>
      </c>
      <c r="Y522" t="s">
        <v>53</v>
      </c>
      <c r="Z522">
        <v>0</v>
      </c>
      <c r="AA522">
        <v>0</v>
      </c>
      <c r="AB522">
        <v>0</v>
      </c>
      <c r="AC522">
        <f>MONTH(Table1[[#This Row],[Qtr-Year]])</f>
        <v>9</v>
      </c>
      <c r="AD522">
        <f>Table1[[#This Row],[Month Num]]/3</f>
        <v>3</v>
      </c>
      <c r="AE522">
        <f>YEAR(Table1[[#This Row],[Qtr-Year]])</f>
        <v>2024</v>
      </c>
      <c r="AF522" t="str">
        <f>Table1[[#This Row],[Year]]&amp;" - Q"&amp;Table1[[#This Row],[Qtr]]</f>
        <v>2024 - Q3</v>
      </c>
      <c r="AG522" s="21">
        <f>Table1[[#This Row],[Qtr-Year]]</f>
        <v>45536</v>
      </c>
      <c r="AH522" t="str">
        <f t="shared" si="8"/>
        <v>3BHK</v>
      </c>
    </row>
    <row r="523" spans="1:34" x14ac:dyDescent="0.3">
      <c r="A523" s="1">
        <v>45536</v>
      </c>
      <c r="B523">
        <v>257901</v>
      </c>
      <c r="C523" t="s">
        <v>107</v>
      </c>
      <c r="D523">
        <v>4</v>
      </c>
      <c r="E523" t="s">
        <v>46</v>
      </c>
      <c r="F523">
        <v>13</v>
      </c>
      <c r="G523" t="s">
        <v>108</v>
      </c>
      <c r="H523">
        <v>551</v>
      </c>
      <c r="I523">
        <v>919</v>
      </c>
      <c r="J523">
        <v>8000</v>
      </c>
      <c r="K523">
        <v>13333</v>
      </c>
      <c r="L523">
        <v>0</v>
      </c>
      <c r="M523">
        <v>0</v>
      </c>
      <c r="N523">
        <v>0</v>
      </c>
      <c r="O523">
        <v>68925</v>
      </c>
      <c r="P523">
        <v>41325</v>
      </c>
      <c r="Q523">
        <v>75</v>
      </c>
      <c r="R523">
        <v>0</v>
      </c>
      <c r="S523">
        <v>0</v>
      </c>
      <c r="T523">
        <v>0.73519999999999996</v>
      </c>
      <c r="U523">
        <v>55.14</v>
      </c>
      <c r="V523">
        <v>3</v>
      </c>
      <c r="W523" t="s">
        <v>35</v>
      </c>
      <c r="X523">
        <v>1868</v>
      </c>
      <c r="Y523" t="s">
        <v>53</v>
      </c>
      <c r="Z523">
        <v>0</v>
      </c>
      <c r="AA523">
        <v>0</v>
      </c>
      <c r="AB523">
        <v>0</v>
      </c>
      <c r="AC523">
        <f>MONTH(Table1[[#This Row],[Qtr-Year]])</f>
        <v>9</v>
      </c>
      <c r="AD523">
        <f>Table1[[#This Row],[Month Num]]/3</f>
        <v>3</v>
      </c>
      <c r="AE523">
        <f>YEAR(Table1[[#This Row],[Qtr-Year]])</f>
        <v>2024</v>
      </c>
      <c r="AF523" t="str">
        <f>Table1[[#This Row],[Year]]&amp;" - Q"&amp;Table1[[#This Row],[Qtr]]</f>
        <v>2024 - Q3</v>
      </c>
      <c r="AG523" s="21">
        <f>Table1[[#This Row],[Qtr-Year]]</f>
        <v>45536</v>
      </c>
      <c r="AH523" t="str">
        <f t="shared" si="8"/>
        <v>2BHK</v>
      </c>
    </row>
    <row r="524" spans="1:34" x14ac:dyDescent="0.3">
      <c r="A524" s="1">
        <v>45536</v>
      </c>
      <c r="B524">
        <v>257901</v>
      </c>
      <c r="C524" t="s">
        <v>107</v>
      </c>
      <c r="D524">
        <v>3</v>
      </c>
      <c r="E524" t="s">
        <v>42</v>
      </c>
      <c r="F524">
        <v>13</v>
      </c>
      <c r="G524" t="s">
        <v>108</v>
      </c>
      <c r="H524">
        <v>368</v>
      </c>
      <c r="I524">
        <v>614</v>
      </c>
      <c r="J524">
        <v>8000</v>
      </c>
      <c r="K524">
        <v>13333</v>
      </c>
      <c r="L524">
        <v>614</v>
      </c>
      <c r="M524">
        <v>368</v>
      </c>
      <c r="N524">
        <v>1</v>
      </c>
      <c r="O524">
        <v>153500</v>
      </c>
      <c r="P524">
        <v>92000</v>
      </c>
      <c r="Q524">
        <v>250</v>
      </c>
      <c r="R524">
        <v>0.49120000000000003</v>
      </c>
      <c r="S524">
        <v>0.49065439999999999</v>
      </c>
      <c r="T524">
        <v>0.49120000000000003</v>
      </c>
      <c r="U524">
        <v>122.8</v>
      </c>
      <c r="V524">
        <v>3</v>
      </c>
      <c r="W524" t="s">
        <v>35</v>
      </c>
      <c r="X524">
        <v>1868</v>
      </c>
      <c r="Y524" t="s">
        <v>53</v>
      </c>
      <c r="Z524">
        <v>1</v>
      </c>
      <c r="AA524">
        <v>0.49120000000000003</v>
      </c>
      <c r="AB524">
        <v>614</v>
      </c>
      <c r="AC524">
        <f>MONTH(Table1[[#This Row],[Qtr-Year]])</f>
        <v>9</v>
      </c>
      <c r="AD524">
        <f>Table1[[#This Row],[Month Num]]/3</f>
        <v>3</v>
      </c>
      <c r="AE524">
        <f>YEAR(Table1[[#This Row],[Qtr-Year]])</f>
        <v>2024</v>
      </c>
      <c r="AF524" t="str">
        <f>Table1[[#This Row],[Year]]&amp;" - Q"&amp;Table1[[#This Row],[Qtr]]</f>
        <v>2024 - Q3</v>
      </c>
      <c r="AG524" s="21">
        <f>Table1[[#This Row],[Qtr-Year]]</f>
        <v>45536</v>
      </c>
      <c r="AH524" t="str">
        <f t="shared" si="8"/>
        <v>1BHK</v>
      </c>
    </row>
    <row r="525" spans="1:34" x14ac:dyDescent="0.3">
      <c r="A525" s="1">
        <v>45352</v>
      </c>
      <c r="B525">
        <v>257901</v>
      </c>
      <c r="C525" t="s">
        <v>107</v>
      </c>
      <c r="D525">
        <v>5</v>
      </c>
      <c r="E525" t="s">
        <v>52</v>
      </c>
      <c r="F525">
        <v>13</v>
      </c>
      <c r="G525" t="s">
        <v>108</v>
      </c>
      <c r="H525">
        <v>560</v>
      </c>
      <c r="I525">
        <v>933</v>
      </c>
      <c r="J525">
        <v>7800</v>
      </c>
      <c r="K525">
        <v>13000</v>
      </c>
      <c r="L525">
        <v>0</v>
      </c>
      <c r="M525">
        <v>0</v>
      </c>
      <c r="N525">
        <v>0</v>
      </c>
      <c r="O525">
        <v>22392</v>
      </c>
      <c r="P525">
        <v>13440</v>
      </c>
      <c r="Q525">
        <v>24</v>
      </c>
      <c r="R525">
        <v>0</v>
      </c>
      <c r="S525">
        <v>0</v>
      </c>
      <c r="T525">
        <v>0.72774000000000005</v>
      </c>
      <c r="U525">
        <v>17.46576</v>
      </c>
      <c r="V525">
        <v>3</v>
      </c>
      <c r="W525" t="s">
        <v>35</v>
      </c>
      <c r="X525">
        <v>1868</v>
      </c>
      <c r="Y525" t="s">
        <v>53</v>
      </c>
      <c r="Z525">
        <v>12</v>
      </c>
      <c r="AA525">
        <v>8.7328799999999998</v>
      </c>
      <c r="AB525">
        <v>11196</v>
      </c>
      <c r="AC525">
        <f>MONTH(Table1[[#This Row],[Qtr-Year]])</f>
        <v>3</v>
      </c>
      <c r="AD525">
        <f>Table1[[#This Row],[Month Num]]/3</f>
        <v>1</v>
      </c>
      <c r="AE525">
        <f>YEAR(Table1[[#This Row],[Qtr-Year]])</f>
        <v>2024</v>
      </c>
      <c r="AF525" t="str">
        <f>Table1[[#This Row],[Year]]&amp;" - Q"&amp;Table1[[#This Row],[Qtr]]</f>
        <v>2024 - Q1</v>
      </c>
      <c r="AG525" s="21">
        <f>Table1[[#This Row],[Qtr-Year]]</f>
        <v>45352</v>
      </c>
      <c r="AH525" t="str">
        <f t="shared" si="8"/>
        <v>3BHK</v>
      </c>
    </row>
    <row r="526" spans="1:34" x14ac:dyDescent="0.3">
      <c r="A526" s="1">
        <v>45352</v>
      </c>
      <c r="B526">
        <v>257901</v>
      </c>
      <c r="C526" t="s">
        <v>107</v>
      </c>
      <c r="D526">
        <v>4</v>
      </c>
      <c r="E526" t="s">
        <v>46</v>
      </c>
      <c r="F526">
        <v>13</v>
      </c>
      <c r="G526" t="s">
        <v>108</v>
      </c>
      <c r="H526">
        <v>551</v>
      </c>
      <c r="I526">
        <v>919</v>
      </c>
      <c r="J526">
        <v>7800</v>
      </c>
      <c r="K526">
        <v>13000</v>
      </c>
      <c r="L526">
        <v>0</v>
      </c>
      <c r="M526">
        <v>0</v>
      </c>
      <c r="N526">
        <v>0</v>
      </c>
      <c r="O526">
        <v>68925</v>
      </c>
      <c r="P526">
        <v>41325</v>
      </c>
      <c r="Q526">
        <v>75</v>
      </c>
      <c r="R526">
        <v>0</v>
      </c>
      <c r="S526">
        <v>0</v>
      </c>
      <c r="T526">
        <v>0.71682000000000001</v>
      </c>
      <c r="U526">
        <v>53.761499999999998</v>
      </c>
      <c r="V526">
        <v>3</v>
      </c>
      <c r="W526" t="s">
        <v>35</v>
      </c>
      <c r="X526">
        <v>1868</v>
      </c>
      <c r="Y526" t="s">
        <v>53</v>
      </c>
      <c r="Z526">
        <v>63</v>
      </c>
      <c r="AA526">
        <v>45.159660000000002</v>
      </c>
      <c r="AB526">
        <v>57897</v>
      </c>
      <c r="AC526">
        <f>MONTH(Table1[[#This Row],[Qtr-Year]])</f>
        <v>3</v>
      </c>
      <c r="AD526">
        <f>Table1[[#This Row],[Month Num]]/3</f>
        <v>1</v>
      </c>
      <c r="AE526">
        <f>YEAR(Table1[[#This Row],[Qtr-Year]])</f>
        <v>2024</v>
      </c>
      <c r="AF526" t="str">
        <f>Table1[[#This Row],[Year]]&amp;" - Q"&amp;Table1[[#This Row],[Qtr]]</f>
        <v>2024 - Q1</v>
      </c>
      <c r="AG526" s="21">
        <f>Table1[[#This Row],[Qtr-Year]]</f>
        <v>45352</v>
      </c>
      <c r="AH526" t="str">
        <f t="shared" si="8"/>
        <v>2BHK</v>
      </c>
    </row>
    <row r="527" spans="1:34" x14ac:dyDescent="0.3">
      <c r="A527" s="1">
        <v>45352</v>
      </c>
      <c r="B527">
        <v>257901</v>
      </c>
      <c r="C527" t="s">
        <v>107</v>
      </c>
      <c r="D527">
        <v>3</v>
      </c>
      <c r="E527" t="s">
        <v>42</v>
      </c>
      <c r="F527">
        <v>13</v>
      </c>
      <c r="G527" t="s">
        <v>108</v>
      </c>
      <c r="H527">
        <v>368</v>
      </c>
      <c r="I527">
        <v>614</v>
      </c>
      <c r="J527">
        <v>7800</v>
      </c>
      <c r="K527">
        <v>13000</v>
      </c>
      <c r="L527">
        <v>6140</v>
      </c>
      <c r="M527">
        <v>3680</v>
      </c>
      <c r="N527">
        <v>10</v>
      </c>
      <c r="O527">
        <v>153500</v>
      </c>
      <c r="P527">
        <v>92000</v>
      </c>
      <c r="Q527">
        <v>250</v>
      </c>
      <c r="R527">
        <v>4.7892000000000001</v>
      </c>
      <c r="S527">
        <v>4.7839999999999998</v>
      </c>
      <c r="T527">
        <v>0.47892000000000001</v>
      </c>
      <c r="U527">
        <v>119.73</v>
      </c>
      <c r="V527">
        <v>3</v>
      </c>
      <c r="W527" t="s">
        <v>35</v>
      </c>
      <c r="X527">
        <v>1868</v>
      </c>
      <c r="Y527" t="s">
        <v>53</v>
      </c>
      <c r="Z527">
        <v>228</v>
      </c>
      <c r="AA527">
        <v>109.19376</v>
      </c>
      <c r="AB527">
        <v>139992</v>
      </c>
      <c r="AC527">
        <f>MONTH(Table1[[#This Row],[Qtr-Year]])</f>
        <v>3</v>
      </c>
      <c r="AD527">
        <f>Table1[[#This Row],[Month Num]]/3</f>
        <v>1</v>
      </c>
      <c r="AE527">
        <f>YEAR(Table1[[#This Row],[Qtr-Year]])</f>
        <v>2024</v>
      </c>
      <c r="AF527" t="str">
        <f>Table1[[#This Row],[Year]]&amp;" - Q"&amp;Table1[[#This Row],[Qtr]]</f>
        <v>2024 - Q1</v>
      </c>
      <c r="AG527" s="21">
        <f>Table1[[#This Row],[Qtr-Year]]</f>
        <v>45352</v>
      </c>
      <c r="AH527" t="str">
        <f t="shared" si="8"/>
        <v>1BHK</v>
      </c>
    </row>
    <row r="528" spans="1:34" x14ac:dyDescent="0.3">
      <c r="A528" s="1">
        <v>45261</v>
      </c>
      <c r="B528">
        <v>257906</v>
      </c>
      <c r="C528" t="s">
        <v>109</v>
      </c>
      <c r="D528">
        <v>3</v>
      </c>
      <c r="E528" t="s">
        <v>42</v>
      </c>
      <c r="F528">
        <v>13</v>
      </c>
      <c r="G528" t="s">
        <v>108</v>
      </c>
      <c r="H528">
        <v>368</v>
      </c>
      <c r="I528">
        <v>614</v>
      </c>
      <c r="J528">
        <v>7600</v>
      </c>
      <c r="K528">
        <v>12667</v>
      </c>
      <c r="L528">
        <v>136308</v>
      </c>
      <c r="M528">
        <v>81696</v>
      </c>
      <c r="N528">
        <v>222</v>
      </c>
      <c r="O528">
        <v>138764</v>
      </c>
      <c r="P528">
        <v>83168</v>
      </c>
      <c r="Q528">
        <v>226</v>
      </c>
      <c r="R528">
        <v>103.59408000000001</v>
      </c>
      <c r="S528">
        <v>103.48432320000001</v>
      </c>
      <c r="T528">
        <v>0.46664</v>
      </c>
      <c r="U528">
        <v>105.46064</v>
      </c>
      <c r="V528">
        <v>3</v>
      </c>
      <c r="W528" t="s">
        <v>35</v>
      </c>
      <c r="X528">
        <v>1868</v>
      </c>
      <c r="Y528" t="s">
        <v>53</v>
      </c>
      <c r="Z528">
        <v>4</v>
      </c>
      <c r="AA528">
        <v>1.86656</v>
      </c>
      <c r="AB528">
        <v>2456</v>
      </c>
      <c r="AC528">
        <f>MONTH(Table1[[#This Row],[Qtr-Year]])</f>
        <v>12</v>
      </c>
      <c r="AD528">
        <f>Table1[[#This Row],[Month Num]]/3</f>
        <v>4</v>
      </c>
      <c r="AE528">
        <f>YEAR(Table1[[#This Row],[Qtr-Year]])</f>
        <v>2023</v>
      </c>
      <c r="AF528" t="str">
        <f>Table1[[#This Row],[Year]]&amp;" - Q"&amp;Table1[[#This Row],[Qtr]]</f>
        <v>2023 - Q4</v>
      </c>
      <c r="AG528" s="21">
        <f>Table1[[#This Row],[Qtr-Year]]</f>
        <v>45261</v>
      </c>
      <c r="AH528" t="str">
        <f t="shared" si="8"/>
        <v>1BHK</v>
      </c>
    </row>
    <row r="529" spans="1:34" x14ac:dyDescent="0.3">
      <c r="A529" s="1">
        <v>45261</v>
      </c>
      <c r="B529">
        <v>257906</v>
      </c>
      <c r="C529" t="s">
        <v>109</v>
      </c>
      <c r="D529">
        <v>4</v>
      </c>
      <c r="E529" t="s">
        <v>46</v>
      </c>
      <c r="F529">
        <v>13</v>
      </c>
      <c r="G529" t="s">
        <v>108</v>
      </c>
      <c r="H529">
        <v>551</v>
      </c>
      <c r="I529">
        <v>919</v>
      </c>
      <c r="J529">
        <v>7600</v>
      </c>
      <c r="K529">
        <v>12667</v>
      </c>
      <c r="L529">
        <v>111199</v>
      </c>
      <c r="M529">
        <v>66671</v>
      </c>
      <c r="N529">
        <v>121</v>
      </c>
      <c r="O529">
        <v>113037</v>
      </c>
      <c r="P529">
        <v>67773</v>
      </c>
      <c r="Q529">
        <v>123</v>
      </c>
      <c r="R529">
        <v>84.511240000000001</v>
      </c>
      <c r="S529">
        <v>84.452155700000006</v>
      </c>
      <c r="T529">
        <v>0.69843999999999995</v>
      </c>
      <c r="U529">
        <v>85.908119999999997</v>
      </c>
      <c r="V529">
        <v>3</v>
      </c>
      <c r="W529" t="s">
        <v>35</v>
      </c>
      <c r="X529">
        <v>1868</v>
      </c>
      <c r="Y529" t="s">
        <v>53</v>
      </c>
      <c r="Z529">
        <v>2</v>
      </c>
      <c r="AA529">
        <v>1.3968799999999999</v>
      </c>
      <c r="AB529">
        <v>1838</v>
      </c>
      <c r="AC529">
        <f>MONTH(Table1[[#This Row],[Qtr-Year]])</f>
        <v>12</v>
      </c>
      <c r="AD529">
        <f>Table1[[#This Row],[Month Num]]/3</f>
        <v>4</v>
      </c>
      <c r="AE529">
        <f>YEAR(Table1[[#This Row],[Qtr-Year]])</f>
        <v>2023</v>
      </c>
      <c r="AF529" t="str">
        <f>Table1[[#This Row],[Year]]&amp;" - Q"&amp;Table1[[#This Row],[Qtr]]</f>
        <v>2023 - Q4</v>
      </c>
      <c r="AG529" s="21">
        <f>Table1[[#This Row],[Qtr-Year]]</f>
        <v>45261</v>
      </c>
      <c r="AH529" t="str">
        <f t="shared" si="8"/>
        <v>2BHK</v>
      </c>
    </row>
    <row r="530" spans="1:34" x14ac:dyDescent="0.3">
      <c r="A530" s="1">
        <v>45444</v>
      </c>
      <c r="B530">
        <v>257906</v>
      </c>
      <c r="C530" t="s">
        <v>109</v>
      </c>
      <c r="D530">
        <v>3</v>
      </c>
      <c r="E530" t="s">
        <v>42</v>
      </c>
      <c r="F530">
        <v>13</v>
      </c>
      <c r="G530" t="s">
        <v>108</v>
      </c>
      <c r="H530">
        <v>368</v>
      </c>
      <c r="I530">
        <v>614</v>
      </c>
      <c r="J530">
        <v>8000</v>
      </c>
      <c r="K530">
        <v>13333</v>
      </c>
      <c r="L530">
        <v>0</v>
      </c>
      <c r="M530">
        <v>0</v>
      </c>
      <c r="N530">
        <v>0</v>
      </c>
      <c r="O530">
        <v>138764</v>
      </c>
      <c r="P530">
        <v>83168</v>
      </c>
      <c r="Q530">
        <v>226</v>
      </c>
      <c r="R530">
        <v>0</v>
      </c>
      <c r="S530">
        <v>0</v>
      </c>
      <c r="T530">
        <v>0.49120000000000003</v>
      </c>
      <c r="U530">
        <v>111.0112</v>
      </c>
      <c r="V530">
        <v>3</v>
      </c>
      <c r="W530" t="s">
        <v>35</v>
      </c>
      <c r="X530">
        <v>1868</v>
      </c>
      <c r="Y530" t="s">
        <v>53</v>
      </c>
      <c r="Z530">
        <v>0</v>
      </c>
      <c r="AA530">
        <v>0</v>
      </c>
      <c r="AB530">
        <v>0</v>
      </c>
      <c r="AC530">
        <f>MONTH(Table1[[#This Row],[Qtr-Year]])</f>
        <v>6</v>
      </c>
      <c r="AD530">
        <f>Table1[[#This Row],[Month Num]]/3</f>
        <v>2</v>
      </c>
      <c r="AE530">
        <f>YEAR(Table1[[#This Row],[Qtr-Year]])</f>
        <v>2024</v>
      </c>
      <c r="AF530" t="str">
        <f>Table1[[#This Row],[Year]]&amp;" - Q"&amp;Table1[[#This Row],[Qtr]]</f>
        <v>2024 - Q2</v>
      </c>
      <c r="AG530" s="21">
        <f>Table1[[#This Row],[Qtr-Year]]</f>
        <v>45444</v>
      </c>
      <c r="AH530" t="str">
        <f t="shared" si="8"/>
        <v>1BHK</v>
      </c>
    </row>
    <row r="531" spans="1:34" x14ac:dyDescent="0.3">
      <c r="A531" s="1">
        <v>45444</v>
      </c>
      <c r="B531">
        <v>257906</v>
      </c>
      <c r="C531" t="s">
        <v>109</v>
      </c>
      <c r="D531">
        <v>4</v>
      </c>
      <c r="E531" t="s">
        <v>46</v>
      </c>
      <c r="F531">
        <v>13</v>
      </c>
      <c r="G531" t="s">
        <v>108</v>
      </c>
      <c r="H531">
        <v>551</v>
      </c>
      <c r="I531">
        <v>919</v>
      </c>
      <c r="J531">
        <v>8000</v>
      </c>
      <c r="K531">
        <v>13333</v>
      </c>
      <c r="L531">
        <v>0</v>
      </c>
      <c r="M531">
        <v>0</v>
      </c>
      <c r="N531">
        <v>0</v>
      </c>
      <c r="O531">
        <v>113037</v>
      </c>
      <c r="P531">
        <v>67773</v>
      </c>
      <c r="Q531">
        <v>123</v>
      </c>
      <c r="R531">
        <v>0</v>
      </c>
      <c r="S531">
        <v>0</v>
      </c>
      <c r="T531">
        <v>0.73519999999999996</v>
      </c>
      <c r="U531">
        <v>90.429599999999994</v>
      </c>
      <c r="V531">
        <v>3</v>
      </c>
      <c r="W531" t="s">
        <v>35</v>
      </c>
      <c r="X531">
        <v>1868</v>
      </c>
      <c r="Y531" t="s">
        <v>53</v>
      </c>
      <c r="Z531">
        <v>0</v>
      </c>
      <c r="AA531">
        <v>0</v>
      </c>
      <c r="AB531">
        <v>0</v>
      </c>
      <c r="AC531">
        <f>MONTH(Table1[[#This Row],[Qtr-Year]])</f>
        <v>6</v>
      </c>
      <c r="AD531">
        <f>Table1[[#This Row],[Month Num]]/3</f>
        <v>2</v>
      </c>
      <c r="AE531">
        <f>YEAR(Table1[[#This Row],[Qtr-Year]])</f>
        <v>2024</v>
      </c>
      <c r="AF531" t="str">
        <f>Table1[[#This Row],[Year]]&amp;" - Q"&amp;Table1[[#This Row],[Qtr]]</f>
        <v>2024 - Q2</v>
      </c>
      <c r="AG531" s="21">
        <f>Table1[[#This Row],[Qtr-Year]]</f>
        <v>45444</v>
      </c>
      <c r="AH531" t="str">
        <f t="shared" si="8"/>
        <v>2BHK</v>
      </c>
    </row>
    <row r="532" spans="1:34" x14ac:dyDescent="0.3">
      <c r="A532" s="1">
        <v>45352</v>
      </c>
      <c r="B532">
        <v>257906</v>
      </c>
      <c r="C532" t="s">
        <v>109</v>
      </c>
      <c r="D532">
        <v>4</v>
      </c>
      <c r="E532" t="s">
        <v>46</v>
      </c>
      <c r="F532">
        <v>13</v>
      </c>
      <c r="G532" t="s">
        <v>108</v>
      </c>
      <c r="H532">
        <v>551</v>
      </c>
      <c r="I532">
        <v>919</v>
      </c>
      <c r="J532">
        <v>7800</v>
      </c>
      <c r="K532">
        <v>13000</v>
      </c>
      <c r="L532">
        <v>0</v>
      </c>
      <c r="M532">
        <v>0</v>
      </c>
      <c r="N532">
        <v>0</v>
      </c>
      <c r="O532">
        <v>113037</v>
      </c>
      <c r="P532">
        <v>67773</v>
      </c>
      <c r="Q532">
        <v>123</v>
      </c>
      <c r="R532">
        <v>0</v>
      </c>
      <c r="S532">
        <v>0</v>
      </c>
      <c r="T532">
        <v>0.71682000000000001</v>
      </c>
      <c r="U532">
        <v>88.168859999999995</v>
      </c>
      <c r="V532">
        <v>3</v>
      </c>
      <c r="W532" t="s">
        <v>35</v>
      </c>
      <c r="X532">
        <v>1868</v>
      </c>
      <c r="Y532" t="s">
        <v>53</v>
      </c>
      <c r="Z532">
        <v>121</v>
      </c>
      <c r="AA532">
        <v>86.735219999999998</v>
      </c>
      <c r="AB532">
        <v>111199</v>
      </c>
      <c r="AC532">
        <f>MONTH(Table1[[#This Row],[Qtr-Year]])</f>
        <v>3</v>
      </c>
      <c r="AD532">
        <f>Table1[[#This Row],[Month Num]]/3</f>
        <v>1</v>
      </c>
      <c r="AE532">
        <f>YEAR(Table1[[#This Row],[Qtr-Year]])</f>
        <v>2024</v>
      </c>
      <c r="AF532" t="str">
        <f>Table1[[#This Row],[Year]]&amp;" - Q"&amp;Table1[[#This Row],[Qtr]]</f>
        <v>2024 - Q1</v>
      </c>
      <c r="AG532" s="21">
        <f>Table1[[#This Row],[Qtr-Year]]</f>
        <v>45352</v>
      </c>
      <c r="AH532" t="str">
        <f t="shared" si="8"/>
        <v>2BHK</v>
      </c>
    </row>
    <row r="533" spans="1:34" x14ac:dyDescent="0.3">
      <c r="A533" s="1">
        <v>45352</v>
      </c>
      <c r="B533">
        <v>257906</v>
      </c>
      <c r="C533" t="s">
        <v>109</v>
      </c>
      <c r="D533">
        <v>3</v>
      </c>
      <c r="E533" t="s">
        <v>42</v>
      </c>
      <c r="F533">
        <v>13</v>
      </c>
      <c r="G533" t="s">
        <v>108</v>
      </c>
      <c r="H533">
        <v>368</v>
      </c>
      <c r="I533">
        <v>614</v>
      </c>
      <c r="J533">
        <v>7800</v>
      </c>
      <c r="K533">
        <v>13000</v>
      </c>
      <c r="L533">
        <v>0</v>
      </c>
      <c r="M533">
        <v>0</v>
      </c>
      <c r="N533">
        <v>0</v>
      </c>
      <c r="O533">
        <v>138764</v>
      </c>
      <c r="P533">
        <v>83168</v>
      </c>
      <c r="Q533">
        <v>226</v>
      </c>
      <c r="R533">
        <v>0</v>
      </c>
      <c r="S533">
        <v>0</v>
      </c>
      <c r="T533">
        <v>0.47892000000000001</v>
      </c>
      <c r="U533">
        <v>108.23591999999999</v>
      </c>
      <c r="V533">
        <v>3</v>
      </c>
      <c r="W533" t="s">
        <v>35</v>
      </c>
      <c r="X533">
        <v>1868</v>
      </c>
      <c r="Y533" t="s">
        <v>53</v>
      </c>
      <c r="Z533">
        <v>222</v>
      </c>
      <c r="AA533">
        <v>106.32024</v>
      </c>
      <c r="AB533">
        <v>136308</v>
      </c>
      <c r="AC533">
        <f>MONTH(Table1[[#This Row],[Qtr-Year]])</f>
        <v>3</v>
      </c>
      <c r="AD533">
        <f>Table1[[#This Row],[Month Num]]/3</f>
        <v>1</v>
      </c>
      <c r="AE533">
        <f>YEAR(Table1[[#This Row],[Qtr-Year]])</f>
        <v>2024</v>
      </c>
      <c r="AF533" t="str">
        <f>Table1[[#This Row],[Year]]&amp;" - Q"&amp;Table1[[#This Row],[Qtr]]</f>
        <v>2024 - Q1</v>
      </c>
      <c r="AG533" s="21">
        <f>Table1[[#This Row],[Qtr-Year]]</f>
        <v>45352</v>
      </c>
      <c r="AH533" t="str">
        <f t="shared" si="8"/>
        <v>1BHK</v>
      </c>
    </row>
    <row r="534" spans="1:34" x14ac:dyDescent="0.3">
      <c r="A534" s="1">
        <v>45627</v>
      </c>
      <c r="B534">
        <v>260270</v>
      </c>
      <c r="C534" t="s">
        <v>110</v>
      </c>
      <c r="D534">
        <v>5</v>
      </c>
      <c r="E534" t="s">
        <v>52</v>
      </c>
      <c r="F534">
        <v>65</v>
      </c>
      <c r="G534" t="s">
        <v>34</v>
      </c>
      <c r="H534">
        <v>616</v>
      </c>
      <c r="I534">
        <v>1026</v>
      </c>
      <c r="J534">
        <v>8000</v>
      </c>
      <c r="K534">
        <v>13333</v>
      </c>
      <c r="L534">
        <v>35910</v>
      </c>
      <c r="M534">
        <v>21560</v>
      </c>
      <c r="N534">
        <v>35</v>
      </c>
      <c r="O534">
        <v>405270</v>
      </c>
      <c r="P534">
        <v>243320</v>
      </c>
      <c r="Q534">
        <v>395</v>
      </c>
      <c r="R534">
        <v>28.728000000000002</v>
      </c>
      <c r="S534">
        <v>28.745947999999999</v>
      </c>
      <c r="T534">
        <v>0.82079999999999997</v>
      </c>
      <c r="U534">
        <v>324.21600000000001</v>
      </c>
      <c r="V534">
        <v>3</v>
      </c>
      <c r="W534" t="s">
        <v>35</v>
      </c>
      <c r="X534">
        <v>1868</v>
      </c>
      <c r="Y534" t="s">
        <v>53</v>
      </c>
      <c r="Z534">
        <v>55</v>
      </c>
      <c r="AA534">
        <v>45.143999999999998</v>
      </c>
      <c r="AB534">
        <v>56430</v>
      </c>
      <c r="AC534">
        <f>MONTH(Table1[[#This Row],[Qtr-Year]])</f>
        <v>12</v>
      </c>
      <c r="AD534">
        <f>Table1[[#This Row],[Month Num]]/3</f>
        <v>4</v>
      </c>
      <c r="AE534">
        <f>YEAR(Table1[[#This Row],[Qtr-Year]])</f>
        <v>2024</v>
      </c>
      <c r="AF534" t="str">
        <f>Table1[[#This Row],[Year]]&amp;" - Q"&amp;Table1[[#This Row],[Qtr]]</f>
        <v>2024 - Q4</v>
      </c>
      <c r="AG534" s="21">
        <f>Table1[[#This Row],[Qtr-Year]]</f>
        <v>45627</v>
      </c>
      <c r="AH534" t="str">
        <f t="shared" si="8"/>
        <v>3BHK</v>
      </c>
    </row>
    <row r="535" spans="1:34" x14ac:dyDescent="0.3">
      <c r="A535" s="1">
        <v>45627</v>
      </c>
      <c r="B535">
        <v>260270</v>
      </c>
      <c r="C535" t="s">
        <v>110</v>
      </c>
      <c r="D535">
        <v>4</v>
      </c>
      <c r="E535" t="s">
        <v>46</v>
      </c>
      <c r="F535">
        <v>65</v>
      </c>
      <c r="G535" t="s">
        <v>34</v>
      </c>
      <c r="H535">
        <v>563</v>
      </c>
      <c r="I535">
        <v>938</v>
      </c>
      <c r="J535">
        <v>8000</v>
      </c>
      <c r="K535">
        <v>13333</v>
      </c>
      <c r="L535">
        <v>0</v>
      </c>
      <c r="M535">
        <v>0</v>
      </c>
      <c r="N535">
        <v>0</v>
      </c>
      <c r="O535">
        <v>121940</v>
      </c>
      <c r="P535">
        <v>73190</v>
      </c>
      <c r="Q535">
        <v>130</v>
      </c>
      <c r="R535">
        <v>0</v>
      </c>
      <c r="S535">
        <v>0</v>
      </c>
      <c r="T535">
        <v>0.75039999999999996</v>
      </c>
      <c r="U535">
        <v>97.552000000000007</v>
      </c>
      <c r="V535">
        <v>3</v>
      </c>
      <c r="W535" t="s">
        <v>35</v>
      </c>
      <c r="X535">
        <v>1868</v>
      </c>
      <c r="Y535" t="s">
        <v>53</v>
      </c>
      <c r="Z535">
        <v>0</v>
      </c>
      <c r="AA535">
        <v>0</v>
      </c>
      <c r="AB535">
        <v>0</v>
      </c>
      <c r="AC535">
        <f>MONTH(Table1[[#This Row],[Qtr-Year]])</f>
        <v>12</v>
      </c>
      <c r="AD535">
        <f>Table1[[#This Row],[Month Num]]/3</f>
        <v>4</v>
      </c>
      <c r="AE535">
        <f>YEAR(Table1[[#This Row],[Qtr-Year]])</f>
        <v>2024</v>
      </c>
      <c r="AF535" t="str">
        <f>Table1[[#This Row],[Year]]&amp;" - Q"&amp;Table1[[#This Row],[Qtr]]</f>
        <v>2024 - Q4</v>
      </c>
      <c r="AG535" s="21">
        <f>Table1[[#This Row],[Qtr-Year]]</f>
        <v>45627</v>
      </c>
      <c r="AH535" t="str">
        <f t="shared" si="8"/>
        <v>2BHK</v>
      </c>
    </row>
    <row r="536" spans="1:34" x14ac:dyDescent="0.3">
      <c r="A536" s="1">
        <v>45536</v>
      </c>
      <c r="B536">
        <v>260270</v>
      </c>
      <c r="C536" t="s">
        <v>110</v>
      </c>
      <c r="D536">
        <v>4</v>
      </c>
      <c r="E536" t="s">
        <v>46</v>
      </c>
      <c r="F536">
        <v>65</v>
      </c>
      <c r="G536" t="s">
        <v>34</v>
      </c>
      <c r="H536">
        <v>563</v>
      </c>
      <c r="I536">
        <v>938</v>
      </c>
      <c r="J536">
        <v>8000</v>
      </c>
      <c r="K536">
        <v>13333</v>
      </c>
      <c r="L536">
        <v>0</v>
      </c>
      <c r="M536">
        <v>0</v>
      </c>
      <c r="N536">
        <v>0</v>
      </c>
      <c r="O536">
        <v>121940</v>
      </c>
      <c r="P536">
        <v>73190</v>
      </c>
      <c r="Q536">
        <v>130</v>
      </c>
      <c r="R536">
        <v>0</v>
      </c>
      <c r="S536">
        <v>0</v>
      </c>
      <c r="T536">
        <v>0.75039999999999996</v>
      </c>
      <c r="U536">
        <v>97.552000000000007</v>
      </c>
      <c r="V536">
        <v>3</v>
      </c>
      <c r="W536" t="s">
        <v>35</v>
      </c>
      <c r="X536">
        <v>1868</v>
      </c>
      <c r="Y536" t="s">
        <v>53</v>
      </c>
      <c r="Z536">
        <v>65</v>
      </c>
      <c r="AA536">
        <v>48.776000000000003</v>
      </c>
      <c r="AB536">
        <v>60970</v>
      </c>
      <c r="AC536">
        <f>MONTH(Table1[[#This Row],[Qtr-Year]])</f>
        <v>9</v>
      </c>
      <c r="AD536">
        <f>Table1[[#This Row],[Month Num]]/3</f>
        <v>3</v>
      </c>
      <c r="AE536">
        <f>YEAR(Table1[[#This Row],[Qtr-Year]])</f>
        <v>2024</v>
      </c>
      <c r="AF536" t="str">
        <f>Table1[[#This Row],[Year]]&amp;" - Q"&amp;Table1[[#This Row],[Qtr]]</f>
        <v>2024 - Q3</v>
      </c>
      <c r="AG536" s="21">
        <f>Table1[[#This Row],[Qtr-Year]]</f>
        <v>45536</v>
      </c>
      <c r="AH536" t="str">
        <f t="shared" si="8"/>
        <v>2BHK</v>
      </c>
    </row>
    <row r="537" spans="1:34" x14ac:dyDescent="0.3">
      <c r="A537" s="1">
        <v>45444</v>
      </c>
      <c r="B537">
        <v>260270</v>
      </c>
      <c r="C537" t="s">
        <v>110</v>
      </c>
      <c r="D537">
        <v>5</v>
      </c>
      <c r="E537" t="s">
        <v>52</v>
      </c>
      <c r="F537">
        <v>65</v>
      </c>
      <c r="G537" t="s">
        <v>34</v>
      </c>
      <c r="H537">
        <v>616</v>
      </c>
      <c r="I537">
        <v>1026</v>
      </c>
      <c r="J537">
        <v>6500</v>
      </c>
      <c r="K537">
        <v>10833</v>
      </c>
      <c r="L537">
        <v>298566</v>
      </c>
      <c r="M537">
        <v>179256</v>
      </c>
      <c r="N537">
        <v>291</v>
      </c>
      <c r="O537">
        <v>405270</v>
      </c>
      <c r="P537">
        <v>243320</v>
      </c>
      <c r="Q537">
        <v>395</v>
      </c>
      <c r="R537">
        <v>194.06790000000001</v>
      </c>
      <c r="S537">
        <v>194.18802479999999</v>
      </c>
      <c r="T537">
        <v>0.66690000000000005</v>
      </c>
      <c r="U537">
        <v>263.4255</v>
      </c>
      <c r="V537">
        <v>3</v>
      </c>
      <c r="W537" t="s">
        <v>35</v>
      </c>
      <c r="X537">
        <v>1868</v>
      </c>
      <c r="Y537" t="s">
        <v>53</v>
      </c>
      <c r="Z537">
        <v>49</v>
      </c>
      <c r="AA537">
        <v>32.678100000000001</v>
      </c>
      <c r="AB537">
        <v>50274</v>
      </c>
      <c r="AC537">
        <f>MONTH(Table1[[#This Row],[Qtr-Year]])</f>
        <v>6</v>
      </c>
      <c r="AD537">
        <f>Table1[[#This Row],[Month Num]]/3</f>
        <v>2</v>
      </c>
      <c r="AE537">
        <f>YEAR(Table1[[#This Row],[Qtr-Year]])</f>
        <v>2024</v>
      </c>
      <c r="AF537" t="str">
        <f>Table1[[#This Row],[Year]]&amp;" - Q"&amp;Table1[[#This Row],[Qtr]]</f>
        <v>2024 - Q2</v>
      </c>
      <c r="AG537" s="21">
        <f>Table1[[#This Row],[Qtr-Year]]</f>
        <v>45444</v>
      </c>
      <c r="AH537" t="str">
        <f t="shared" si="8"/>
        <v>3BHK</v>
      </c>
    </row>
    <row r="538" spans="1:34" x14ac:dyDescent="0.3">
      <c r="A538" s="1">
        <v>45444</v>
      </c>
      <c r="B538">
        <v>260270</v>
      </c>
      <c r="C538" t="s">
        <v>110</v>
      </c>
      <c r="D538">
        <v>4</v>
      </c>
      <c r="E538" t="s">
        <v>46</v>
      </c>
      <c r="F538">
        <v>65</v>
      </c>
      <c r="G538" t="s">
        <v>34</v>
      </c>
      <c r="H538">
        <v>563</v>
      </c>
      <c r="I538">
        <v>938</v>
      </c>
      <c r="J538">
        <v>6500</v>
      </c>
      <c r="K538">
        <v>10833</v>
      </c>
      <c r="L538">
        <v>60970</v>
      </c>
      <c r="M538">
        <v>36595</v>
      </c>
      <c r="N538">
        <v>65</v>
      </c>
      <c r="O538">
        <v>121940</v>
      </c>
      <c r="P538">
        <v>73190</v>
      </c>
      <c r="Q538">
        <v>130</v>
      </c>
      <c r="R538">
        <v>39.630499999999998</v>
      </c>
      <c r="S538">
        <v>39.6433635</v>
      </c>
      <c r="T538">
        <v>0.60970000000000002</v>
      </c>
      <c r="U538">
        <v>79.260999999999996</v>
      </c>
      <c r="V538">
        <v>3</v>
      </c>
      <c r="W538" t="s">
        <v>35</v>
      </c>
      <c r="X538">
        <v>1868</v>
      </c>
      <c r="Y538" t="s">
        <v>53</v>
      </c>
      <c r="Z538">
        <v>10</v>
      </c>
      <c r="AA538">
        <v>6.0970000000000004</v>
      </c>
      <c r="AB538">
        <v>9380</v>
      </c>
      <c r="AC538">
        <f>MONTH(Table1[[#This Row],[Qtr-Year]])</f>
        <v>6</v>
      </c>
      <c r="AD538">
        <f>Table1[[#This Row],[Month Num]]/3</f>
        <v>2</v>
      </c>
      <c r="AE538">
        <f>YEAR(Table1[[#This Row],[Qtr-Year]])</f>
        <v>2024</v>
      </c>
      <c r="AF538" t="str">
        <f>Table1[[#This Row],[Year]]&amp;" - Q"&amp;Table1[[#This Row],[Qtr]]</f>
        <v>2024 - Q2</v>
      </c>
      <c r="AG538" s="21">
        <f>Table1[[#This Row],[Qtr-Year]]</f>
        <v>45444</v>
      </c>
      <c r="AH538" t="str">
        <f t="shared" si="8"/>
        <v>2BHK</v>
      </c>
    </row>
    <row r="539" spans="1:34" x14ac:dyDescent="0.3">
      <c r="A539" s="1">
        <v>45536</v>
      </c>
      <c r="B539">
        <v>260270</v>
      </c>
      <c r="C539" t="s">
        <v>110</v>
      </c>
      <c r="D539">
        <v>5</v>
      </c>
      <c r="E539" t="s">
        <v>52</v>
      </c>
      <c r="F539">
        <v>65</v>
      </c>
      <c r="G539" t="s">
        <v>34</v>
      </c>
      <c r="H539">
        <v>616</v>
      </c>
      <c r="I539">
        <v>1026</v>
      </c>
      <c r="J539">
        <v>8000</v>
      </c>
      <c r="K539">
        <v>13333</v>
      </c>
      <c r="L539">
        <v>92340</v>
      </c>
      <c r="M539">
        <v>55440</v>
      </c>
      <c r="N539">
        <v>90</v>
      </c>
      <c r="O539">
        <v>405270</v>
      </c>
      <c r="P539">
        <v>243320</v>
      </c>
      <c r="Q539">
        <v>395</v>
      </c>
      <c r="R539">
        <v>73.872</v>
      </c>
      <c r="S539">
        <v>73.918152000000006</v>
      </c>
      <c r="T539">
        <v>0.82079999999999997</v>
      </c>
      <c r="U539">
        <v>324.21600000000001</v>
      </c>
      <c r="V539">
        <v>3</v>
      </c>
      <c r="W539" t="s">
        <v>35</v>
      </c>
      <c r="X539">
        <v>1868</v>
      </c>
      <c r="Y539" t="s">
        <v>53</v>
      </c>
      <c r="Z539">
        <v>201</v>
      </c>
      <c r="AA539">
        <v>164.98079999999999</v>
      </c>
      <c r="AB539">
        <v>206226</v>
      </c>
      <c r="AC539">
        <f>MONTH(Table1[[#This Row],[Qtr-Year]])</f>
        <v>9</v>
      </c>
      <c r="AD539">
        <f>Table1[[#This Row],[Month Num]]/3</f>
        <v>3</v>
      </c>
      <c r="AE539">
        <f>YEAR(Table1[[#This Row],[Qtr-Year]])</f>
        <v>2024</v>
      </c>
      <c r="AF539" t="str">
        <f>Table1[[#This Row],[Year]]&amp;" - Q"&amp;Table1[[#This Row],[Qtr]]</f>
        <v>2024 - Q3</v>
      </c>
      <c r="AG539" s="21">
        <f>Table1[[#This Row],[Qtr-Year]]</f>
        <v>45536</v>
      </c>
      <c r="AH539" t="str">
        <f t="shared" si="8"/>
        <v>3BHK</v>
      </c>
    </row>
    <row r="540" spans="1:34" x14ac:dyDescent="0.3">
      <c r="A540" s="1">
        <v>45809</v>
      </c>
      <c r="B540">
        <v>260270</v>
      </c>
      <c r="C540" t="s">
        <v>110</v>
      </c>
      <c r="D540">
        <v>4</v>
      </c>
      <c r="E540" t="s">
        <v>46</v>
      </c>
      <c r="F540">
        <v>65</v>
      </c>
      <c r="G540" t="s">
        <v>34</v>
      </c>
      <c r="H540">
        <v>563</v>
      </c>
      <c r="I540">
        <v>938</v>
      </c>
      <c r="J540">
        <v>8000</v>
      </c>
      <c r="K540">
        <v>13333</v>
      </c>
      <c r="L540">
        <v>0</v>
      </c>
      <c r="M540">
        <v>0</v>
      </c>
      <c r="N540">
        <v>0</v>
      </c>
      <c r="O540">
        <v>121940</v>
      </c>
      <c r="P540">
        <v>73190</v>
      </c>
      <c r="Q540">
        <v>130</v>
      </c>
      <c r="R540">
        <v>0</v>
      </c>
      <c r="S540">
        <v>0</v>
      </c>
      <c r="T540">
        <v>0.75039999999999996</v>
      </c>
      <c r="U540">
        <v>97.552000000000007</v>
      </c>
      <c r="V540">
        <v>3</v>
      </c>
      <c r="W540" t="s">
        <v>35</v>
      </c>
      <c r="X540">
        <v>1868</v>
      </c>
      <c r="Y540" t="s">
        <v>53</v>
      </c>
      <c r="Z540">
        <v>0</v>
      </c>
      <c r="AA540">
        <v>0</v>
      </c>
      <c r="AB540">
        <v>0</v>
      </c>
      <c r="AC540">
        <f>MONTH(Table1[[#This Row],[Qtr-Year]])</f>
        <v>6</v>
      </c>
      <c r="AD540">
        <f>Table1[[#This Row],[Month Num]]/3</f>
        <v>2</v>
      </c>
      <c r="AE540">
        <f>YEAR(Table1[[#This Row],[Qtr-Year]])</f>
        <v>2025</v>
      </c>
      <c r="AF540" t="str">
        <f>Table1[[#This Row],[Year]]&amp;" - Q"&amp;Table1[[#This Row],[Qtr]]</f>
        <v>2025 - Q2</v>
      </c>
      <c r="AG540" s="21">
        <f>Table1[[#This Row],[Qtr-Year]]</f>
        <v>45809</v>
      </c>
      <c r="AH540" t="str">
        <f t="shared" si="8"/>
        <v>2BHK</v>
      </c>
    </row>
    <row r="541" spans="1:34" x14ac:dyDescent="0.3">
      <c r="A541" s="1">
        <v>45809</v>
      </c>
      <c r="B541">
        <v>260270</v>
      </c>
      <c r="C541" t="s">
        <v>110</v>
      </c>
      <c r="D541">
        <v>5</v>
      </c>
      <c r="E541" t="s">
        <v>52</v>
      </c>
      <c r="F541">
        <v>65</v>
      </c>
      <c r="G541" t="s">
        <v>34</v>
      </c>
      <c r="H541">
        <v>616</v>
      </c>
      <c r="I541">
        <v>1026</v>
      </c>
      <c r="J541">
        <v>8000</v>
      </c>
      <c r="K541">
        <v>13333</v>
      </c>
      <c r="L541">
        <v>0</v>
      </c>
      <c r="M541">
        <v>0</v>
      </c>
      <c r="N541">
        <v>0</v>
      </c>
      <c r="O541">
        <v>405270</v>
      </c>
      <c r="P541">
        <v>243320</v>
      </c>
      <c r="Q541">
        <v>395</v>
      </c>
      <c r="R541">
        <v>0</v>
      </c>
      <c r="S541">
        <v>0</v>
      </c>
      <c r="T541">
        <v>0.82079999999999997</v>
      </c>
      <c r="U541">
        <v>324.21600000000001</v>
      </c>
      <c r="V541">
        <v>3</v>
      </c>
      <c r="W541" t="s">
        <v>35</v>
      </c>
      <c r="X541">
        <v>1868</v>
      </c>
      <c r="Y541" t="s">
        <v>53</v>
      </c>
      <c r="Z541">
        <v>0</v>
      </c>
      <c r="AA541">
        <v>0</v>
      </c>
      <c r="AB541">
        <v>0</v>
      </c>
      <c r="AC541">
        <f>MONTH(Table1[[#This Row],[Qtr-Year]])</f>
        <v>6</v>
      </c>
      <c r="AD541">
        <f>Table1[[#This Row],[Month Num]]/3</f>
        <v>2</v>
      </c>
      <c r="AE541">
        <f>YEAR(Table1[[#This Row],[Qtr-Year]])</f>
        <v>2025</v>
      </c>
      <c r="AF541" t="str">
        <f>Table1[[#This Row],[Year]]&amp;" - Q"&amp;Table1[[#This Row],[Qtr]]</f>
        <v>2025 - Q2</v>
      </c>
      <c r="AG541" s="21">
        <f>Table1[[#This Row],[Qtr-Year]]</f>
        <v>45809</v>
      </c>
      <c r="AH541" t="str">
        <f t="shared" si="8"/>
        <v>3BHK</v>
      </c>
    </row>
    <row r="542" spans="1:34" x14ac:dyDescent="0.3">
      <c r="A542" s="1">
        <v>45352</v>
      </c>
      <c r="B542">
        <v>260270</v>
      </c>
      <c r="C542" t="s">
        <v>110</v>
      </c>
      <c r="D542">
        <v>5</v>
      </c>
      <c r="E542" t="s">
        <v>52</v>
      </c>
      <c r="F542">
        <v>65</v>
      </c>
      <c r="G542" t="s">
        <v>34</v>
      </c>
      <c r="H542">
        <v>616</v>
      </c>
      <c r="I542">
        <v>1026</v>
      </c>
      <c r="J542">
        <v>6500</v>
      </c>
      <c r="K542">
        <v>10833</v>
      </c>
      <c r="L542">
        <v>348840</v>
      </c>
      <c r="M542">
        <v>209440</v>
      </c>
      <c r="N542">
        <v>340</v>
      </c>
      <c r="O542">
        <v>405270</v>
      </c>
      <c r="P542">
        <v>243320</v>
      </c>
      <c r="Q542">
        <v>395</v>
      </c>
      <c r="R542">
        <v>226.74600000000001</v>
      </c>
      <c r="S542">
        <v>226.88635199999999</v>
      </c>
      <c r="T542">
        <v>0.66690000000000005</v>
      </c>
      <c r="U542">
        <v>263.4255</v>
      </c>
      <c r="V542">
        <v>3</v>
      </c>
      <c r="W542" t="s">
        <v>35</v>
      </c>
      <c r="X542">
        <v>1868</v>
      </c>
      <c r="Y542" t="s">
        <v>53</v>
      </c>
      <c r="Z542">
        <v>55</v>
      </c>
      <c r="AA542">
        <v>36.679499999999997</v>
      </c>
      <c r="AB542">
        <v>56430</v>
      </c>
      <c r="AC542">
        <f>MONTH(Table1[[#This Row],[Qtr-Year]])</f>
        <v>3</v>
      </c>
      <c r="AD542">
        <f>Table1[[#This Row],[Month Num]]/3</f>
        <v>1</v>
      </c>
      <c r="AE542">
        <f>YEAR(Table1[[#This Row],[Qtr-Year]])</f>
        <v>2024</v>
      </c>
      <c r="AF542" t="str">
        <f>Table1[[#This Row],[Year]]&amp;" - Q"&amp;Table1[[#This Row],[Qtr]]</f>
        <v>2024 - Q1</v>
      </c>
      <c r="AG542" s="21">
        <f>Table1[[#This Row],[Qtr-Year]]</f>
        <v>45352</v>
      </c>
      <c r="AH542" t="str">
        <f t="shared" si="8"/>
        <v>3BHK</v>
      </c>
    </row>
    <row r="543" spans="1:34" x14ac:dyDescent="0.3">
      <c r="A543" s="1">
        <v>45352</v>
      </c>
      <c r="B543">
        <v>260270</v>
      </c>
      <c r="C543" t="s">
        <v>110</v>
      </c>
      <c r="D543">
        <v>4</v>
      </c>
      <c r="E543" t="s">
        <v>46</v>
      </c>
      <c r="F543">
        <v>65</v>
      </c>
      <c r="G543" t="s">
        <v>34</v>
      </c>
      <c r="H543">
        <v>563</v>
      </c>
      <c r="I543">
        <v>938</v>
      </c>
      <c r="J543">
        <v>6500</v>
      </c>
      <c r="K543">
        <v>10833</v>
      </c>
      <c r="L543">
        <v>70350</v>
      </c>
      <c r="M543">
        <v>42225</v>
      </c>
      <c r="N543">
        <v>75</v>
      </c>
      <c r="O543">
        <v>121940</v>
      </c>
      <c r="P543">
        <v>73190</v>
      </c>
      <c r="Q543">
        <v>130</v>
      </c>
      <c r="R543">
        <v>45.727499999999999</v>
      </c>
      <c r="S543">
        <v>45.742342499999999</v>
      </c>
      <c r="T543">
        <v>0.60970000000000002</v>
      </c>
      <c r="U543">
        <v>79.260999999999996</v>
      </c>
      <c r="V543">
        <v>3</v>
      </c>
      <c r="W543" t="s">
        <v>35</v>
      </c>
      <c r="X543">
        <v>1868</v>
      </c>
      <c r="Y543" t="s">
        <v>53</v>
      </c>
      <c r="Z543">
        <v>55</v>
      </c>
      <c r="AA543">
        <v>33.533499999999997</v>
      </c>
      <c r="AB543">
        <v>51590</v>
      </c>
      <c r="AC543">
        <f>MONTH(Table1[[#This Row],[Qtr-Year]])</f>
        <v>3</v>
      </c>
      <c r="AD543">
        <f>Table1[[#This Row],[Month Num]]/3</f>
        <v>1</v>
      </c>
      <c r="AE543">
        <f>YEAR(Table1[[#This Row],[Qtr-Year]])</f>
        <v>2024</v>
      </c>
      <c r="AF543" t="str">
        <f>Table1[[#This Row],[Year]]&amp;" - Q"&amp;Table1[[#This Row],[Qtr]]</f>
        <v>2024 - Q1</v>
      </c>
      <c r="AG543" s="21">
        <f>Table1[[#This Row],[Qtr-Year]]</f>
        <v>45352</v>
      </c>
      <c r="AH543" t="str">
        <f t="shared" si="8"/>
        <v>2BHK</v>
      </c>
    </row>
    <row r="544" spans="1:34" x14ac:dyDescent="0.3">
      <c r="A544" s="1">
        <v>45717</v>
      </c>
      <c r="B544">
        <v>260270</v>
      </c>
      <c r="C544" t="s">
        <v>110</v>
      </c>
      <c r="D544">
        <v>4</v>
      </c>
      <c r="E544" t="s">
        <v>46</v>
      </c>
      <c r="F544">
        <v>65</v>
      </c>
      <c r="G544" t="s">
        <v>34</v>
      </c>
      <c r="H544">
        <v>563</v>
      </c>
      <c r="I544">
        <v>938</v>
      </c>
      <c r="J544">
        <v>8000</v>
      </c>
      <c r="K544">
        <v>13333</v>
      </c>
      <c r="L544">
        <v>0</v>
      </c>
      <c r="M544">
        <v>0</v>
      </c>
      <c r="N544">
        <v>0</v>
      </c>
      <c r="O544">
        <v>121940</v>
      </c>
      <c r="P544">
        <v>73190</v>
      </c>
      <c r="Q544">
        <v>130</v>
      </c>
      <c r="R544">
        <v>0</v>
      </c>
      <c r="S544">
        <v>0</v>
      </c>
      <c r="T544">
        <v>0.75039999999999996</v>
      </c>
      <c r="U544">
        <v>97.552000000000007</v>
      </c>
      <c r="V544">
        <v>3</v>
      </c>
      <c r="W544" t="s">
        <v>35</v>
      </c>
      <c r="X544">
        <v>1868</v>
      </c>
      <c r="Y544" t="s">
        <v>53</v>
      </c>
      <c r="Z544">
        <v>0</v>
      </c>
      <c r="AA544">
        <v>0</v>
      </c>
      <c r="AB544">
        <v>0</v>
      </c>
      <c r="AC544">
        <f>MONTH(Table1[[#This Row],[Qtr-Year]])</f>
        <v>3</v>
      </c>
      <c r="AD544">
        <f>Table1[[#This Row],[Month Num]]/3</f>
        <v>1</v>
      </c>
      <c r="AE544">
        <f>YEAR(Table1[[#This Row],[Qtr-Year]])</f>
        <v>2025</v>
      </c>
      <c r="AF544" t="str">
        <f>Table1[[#This Row],[Year]]&amp;" - Q"&amp;Table1[[#This Row],[Qtr]]</f>
        <v>2025 - Q1</v>
      </c>
      <c r="AG544" s="21">
        <f>Table1[[#This Row],[Qtr-Year]]</f>
        <v>45717</v>
      </c>
      <c r="AH544" t="str">
        <f t="shared" si="8"/>
        <v>2BHK</v>
      </c>
    </row>
    <row r="545" spans="1:34" x14ac:dyDescent="0.3">
      <c r="A545" s="1">
        <v>45717</v>
      </c>
      <c r="B545">
        <v>260270</v>
      </c>
      <c r="C545" t="s">
        <v>110</v>
      </c>
      <c r="D545">
        <v>5</v>
      </c>
      <c r="E545" t="s">
        <v>52</v>
      </c>
      <c r="F545">
        <v>65</v>
      </c>
      <c r="G545" t="s">
        <v>34</v>
      </c>
      <c r="H545">
        <v>616</v>
      </c>
      <c r="I545">
        <v>1026</v>
      </c>
      <c r="J545">
        <v>8000</v>
      </c>
      <c r="K545">
        <v>13333</v>
      </c>
      <c r="L545">
        <v>0</v>
      </c>
      <c r="M545">
        <v>0</v>
      </c>
      <c r="N545">
        <v>0</v>
      </c>
      <c r="O545">
        <v>405270</v>
      </c>
      <c r="P545">
        <v>243320</v>
      </c>
      <c r="Q545">
        <v>395</v>
      </c>
      <c r="R545">
        <v>0</v>
      </c>
      <c r="S545">
        <v>0</v>
      </c>
      <c r="T545">
        <v>0.82079999999999997</v>
      </c>
      <c r="U545">
        <v>324.21600000000001</v>
      </c>
      <c r="V545">
        <v>3</v>
      </c>
      <c r="W545" t="s">
        <v>35</v>
      </c>
      <c r="X545">
        <v>1868</v>
      </c>
      <c r="Y545" t="s">
        <v>53</v>
      </c>
      <c r="Z545">
        <v>35</v>
      </c>
      <c r="AA545">
        <v>28.728000000000002</v>
      </c>
      <c r="AB545">
        <v>35910</v>
      </c>
      <c r="AC545">
        <f>MONTH(Table1[[#This Row],[Qtr-Year]])</f>
        <v>3</v>
      </c>
      <c r="AD545">
        <f>Table1[[#This Row],[Month Num]]/3</f>
        <v>1</v>
      </c>
      <c r="AE545">
        <f>YEAR(Table1[[#This Row],[Qtr-Year]])</f>
        <v>2025</v>
      </c>
      <c r="AF545" t="str">
        <f>Table1[[#This Row],[Year]]&amp;" - Q"&amp;Table1[[#This Row],[Qtr]]</f>
        <v>2025 - Q1</v>
      </c>
      <c r="AG545" s="21">
        <f>Table1[[#This Row],[Qtr-Year]]</f>
        <v>45717</v>
      </c>
      <c r="AH545" t="str">
        <f t="shared" si="8"/>
        <v>3BHK</v>
      </c>
    </row>
    <row r="546" spans="1:34" x14ac:dyDescent="0.3">
      <c r="A546" s="1">
        <v>45717</v>
      </c>
      <c r="B546">
        <v>261135</v>
      </c>
      <c r="C546" t="s">
        <v>111</v>
      </c>
      <c r="D546">
        <v>3</v>
      </c>
      <c r="E546" t="s">
        <v>42</v>
      </c>
      <c r="F546">
        <v>35698</v>
      </c>
      <c r="G546" t="s">
        <v>112</v>
      </c>
      <c r="H546">
        <v>1288</v>
      </c>
      <c r="I546">
        <v>1717</v>
      </c>
      <c r="J546">
        <v>15000</v>
      </c>
      <c r="K546">
        <v>20000</v>
      </c>
      <c r="L546">
        <v>252399</v>
      </c>
      <c r="M546">
        <v>189336</v>
      </c>
      <c r="N546">
        <v>147</v>
      </c>
      <c r="O546">
        <v>721140</v>
      </c>
      <c r="P546">
        <v>540960</v>
      </c>
      <c r="Q546">
        <v>420</v>
      </c>
      <c r="R546">
        <v>378.5985</v>
      </c>
      <c r="S546">
        <v>378.67200000000003</v>
      </c>
      <c r="T546">
        <v>2.5754999999999999</v>
      </c>
      <c r="U546">
        <v>1081.71</v>
      </c>
      <c r="V546">
        <v>22</v>
      </c>
      <c r="W546" t="s">
        <v>113</v>
      </c>
      <c r="X546">
        <v>6296</v>
      </c>
      <c r="Y546" t="s">
        <v>114</v>
      </c>
      <c r="Z546">
        <v>3</v>
      </c>
      <c r="AA546">
        <v>7.7264999999999997</v>
      </c>
      <c r="AB546">
        <v>5151</v>
      </c>
      <c r="AC546">
        <f>MONTH(Table1[[#This Row],[Qtr-Year]])</f>
        <v>3</v>
      </c>
      <c r="AD546">
        <f>Table1[[#This Row],[Month Num]]/3</f>
        <v>1</v>
      </c>
      <c r="AE546">
        <f>YEAR(Table1[[#This Row],[Qtr-Year]])</f>
        <v>2025</v>
      </c>
      <c r="AF546" t="str">
        <f>Table1[[#This Row],[Year]]&amp;" - Q"&amp;Table1[[#This Row],[Qtr]]</f>
        <v>2025 - Q1</v>
      </c>
      <c r="AG546" s="21">
        <f>Table1[[#This Row],[Qtr-Year]]</f>
        <v>45717</v>
      </c>
      <c r="AH546" t="str">
        <f t="shared" si="8"/>
        <v>1BHK</v>
      </c>
    </row>
    <row r="547" spans="1:34" x14ac:dyDescent="0.3">
      <c r="A547" s="1">
        <v>45717</v>
      </c>
      <c r="B547">
        <v>261135</v>
      </c>
      <c r="C547" t="s">
        <v>111</v>
      </c>
      <c r="D547">
        <v>4</v>
      </c>
      <c r="E547" t="s">
        <v>46</v>
      </c>
      <c r="F547">
        <v>35698</v>
      </c>
      <c r="G547" t="s">
        <v>112</v>
      </c>
      <c r="H547">
        <v>2498</v>
      </c>
      <c r="I547">
        <v>3330</v>
      </c>
      <c r="J547">
        <v>15000</v>
      </c>
      <c r="K547">
        <v>20000</v>
      </c>
      <c r="L547">
        <v>49950</v>
      </c>
      <c r="M547">
        <v>37470</v>
      </c>
      <c r="N547">
        <v>15</v>
      </c>
      <c r="O547">
        <v>79920</v>
      </c>
      <c r="P547">
        <v>59952</v>
      </c>
      <c r="Q547">
        <v>24</v>
      </c>
      <c r="R547">
        <v>74.924999999999997</v>
      </c>
      <c r="S547">
        <v>74.94</v>
      </c>
      <c r="T547">
        <v>4.9950000000000001</v>
      </c>
      <c r="U547">
        <v>119.88</v>
      </c>
      <c r="V547">
        <v>22</v>
      </c>
      <c r="W547" t="s">
        <v>113</v>
      </c>
      <c r="X547">
        <v>6296</v>
      </c>
      <c r="Y547" t="s">
        <v>114</v>
      </c>
      <c r="Z547">
        <v>0</v>
      </c>
      <c r="AA547">
        <v>0</v>
      </c>
      <c r="AB547">
        <v>0</v>
      </c>
      <c r="AC547">
        <f>MONTH(Table1[[#This Row],[Qtr-Year]])</f>
        <v>3</v>
      </c>
      <c r="AD547">
        <f>Table1[[#This Row],[Month Num]]/3</f>
        <v>1</v>
      </c>
      <c r="AE547">
        <f>YEAR(Table1[[#This Row],[Qtr-Year]])</f>
        <v>2025</v>
      </c>
      <c r="AF547" t="str">
        <f>Table1[[#This Row],[Year]]&amp;" - Q"&amp;Table1[[#This Row],[Qtr]]</f>
        <v>2025 - Q1</v>
      </c>
      <c r="AG547" s="21">
        <f>Table1[[#This Row],[Qtr-Year]]</f>
        <v>45717</v>
      </c>
      <c r="AH547" t="str">
        <f t="shared" si="8"/>
        <v>2BHK</v>
      </c>
    </row>
    <row r="548" spans="1:34" x14ac:dyDescent="0.3">
      <c r="A548" s="1">
        <v>45717</v>
      </c>
      <c r="B548">
        <v>261135</v>
      </c>
      <c r="C548" t="s">
        <v>111</v>
      </c>
      <c r="D548">
        <v>6</v>
      </c>
      <c r="E548" t="s">
        <v>115</v>
      </c>
      <c r="F548">
        <v>35698</v>
      </c>
      <c r="G548" t="s">
        <v>112</v>
      </c>
      <c r="H548">
        <v>5123</v>
      </c>
      <c r="I548">
        <v>6830</v>
      </c>
      <c r="J548">
        <v>15000</v>
      </c>
      <c r="K548">
        <v>20000</v>
      </c>
      <c r="L548">
        <v>61470</v>
      </c>
      <c r="M548">
        <v>46107</v>
      </c>
      <c r="N548">
        <v>9</v>
      </c>
      <c r="O548">
        <v>81960</v>
      </c>
      <c r="P548">
        <v>61476</v>
      </c>
      <c r="Q548">
        <v>12</v>
      </c>
      <c r="R548">
        <v>92.204999999999998</v>
      </c>
      <c r="S548">
        <v>92.213999999999999</v>
      </c>
      <c r="T548">
        <v>10.244999999999999</v>
      </c>
      <c r="U548">
        <v>122.94</v>
      </c>
      <c r="V548">
        <v>22</v>
      </c>
      <c r="W548" t="s">
        <v>113</v>
      </c>
      <c r="X548">
        <v>6296</v>
      </c>
      <c r="Y548" t="s">
        <v>114</v>
      </c>
      <c r="Z548">
        <v>0</v>
      </c>
      <c r="AA548">
        <v>0</v>
      </c>
      <c r="AB548">
        <v>0</v>
      </c>
      <c r="AC548">
        <f>MONTH(Table1[[#This Row],[Qtr-Year]])</f>
        <v>3</v>
      </c>
      <c r="AD548">
        <f>Table1[[#This Row],[Month Num]]/3</f>
        <v>1</v>
      </c>
      <c r="AE548">
        <f>YEAR(Table1[[#This Row],[Qtr-Year]])</f>
        <v>2025</v>
      </c>
      <c r="AF548" t="str">
        <f>Table1[[#This Row],[Year]]&amp;" - Q"&amp;Table1[[#This Row],[Qtr]]</f>
        <v>2025 - Q1</v>
      </c>
      <c r="AG548" s="21">
        <f>Table1[[#This Row],[Qtr-Year]]</f>
        <v>45717</v>
      </c>
      <c r="AH548" t="str">
        <f t="shared" si="8"/>
        <v>4BHK</v>
      </c>
    </row>
    <row r="549" spans="1:34" x14ac:dyDescent="0.3">
      <c r="A549" s="1">
        <v>45717</v>
      </c>
      <c r="B549">
        <v>261135</v>
      </c>
      <c r="C549" t="s">
        <v>111</v>
      </c>
      <c r="D549">
        <v>27</v>
      </c>
      <c r="E549" t="s">
        <v>33</v>
      </c>
      <c r="F549">
        <v>35698</v>
      </c>
      <c r="G549" t="s">
        <v>112</v>
      </c>
      <c r="H549">
        <v>649</v>
      </c>
      <c r="I549">
        <v>865</v>
      </c>
      <c r="J549">
        <v>15000</v>
      </c>
      <c r="K549">
        <v>20000</v>
      </c>
      <c r="L549">
        <v>25950</v>
      </c>
      <c r="M549">
        <v>19470</v>
      </c>
      <c r="N549">
        <v>30</v>
      </c>
      <c r="O549">
        <v>181650</v>
      </c>
      <c r="P549">
        <v>136290</v>
      </c>
      <c r="Q549">
        <v>210</v>
      </c>
      <c r="R549">
        <v>38.924999999999997</v>
      </c>
      <c r="S549">
        <v>38.94</v>
      </c>
      <c r="T549">
        <v>1.2975000000000001</v>
      </c>
      <c r="U549">
        <v>272.47500000000002</v>
      </c>
      <c r="V549">
        <v>22</v>
      </c>
      <c r="W549" t="s">
        <v>113</v>
      </c>
      <c r="X549">
        <v>6296</v>
      </c>
      <c r="Y549" t="s">
        <v>114</v>
      </c>
      <c r="Z549">
        <v>10</v>
      </c>
      <c r="AA549">
        <v>12.975</v>
      </c>
      <c r="AB549">
        <v>8650</v>
      </c>
      <c r="AC549">
        <f>MONTH(Table1[[#This Row],[Qtr-Year]])</f>
        <v>3</v>
      </c>
      <c r="AD549">
        <f>Table1[[#This Row],[Month Num]]/3</f>
        <v>1</v>
      </c>
      <c r="AE549">
        <f>YEAR(Table1[[#This Row],[Qtr-Year]])</f>
        <v>2025</v>
      </c>
      <c r="AF549" t="str">
        <f>Table1[[#This Row],[Year]]&amp;" - Q"&amp;Table1[[#This Row],[Qtr]]</f>
        <v>2025 - Q1</v>
      </c>
      <c r="AG549" s="21">
        <f>Table1[[#This Row],[Qtr-Year]]</f>
        <v>45717</v>
      </c>
      <c r="AH549" t="str">
        <f t="shared" si="8"/>
        <v>Studio</v>
      </c>
    </row>
    <row r="550" spans="1:34" x14ac:dyDescent="0.3">
      <c r="A550" s="1">
        <v>45352</v>
      </c>
      <c r="B550">
        <v>261135</v>
      </c>
      <c r="C550" t="s">
        <v>111</v>
      </c>
      <c r="D550">
        <v>3</v>
      </c>
      <c r="E550" t="s">
        <v>42</v>
      </c>
      <c r="F550">
        <v>35698</v>
      </c>
      <c r="G550" t="s">
        <v>112</v>
      </c>
      <c r="H550">
        <v>1288</v>
      </c>
      <c r="I550">
        <v>1717</v>
      </c>
      <c r="J550">
        <v>11900</v>
      </c>
      <c r="K550">
        <v>15867</v>
      </c>
      <c r="L550">
        <v>549440</v>
      </c>
      <c r="M550">
        <v>412160</v>
      </c>
      <c r="N550">
        <v>320</v>
      </c>
      <c r="O550">
        <v>721140</v>
      </c>
      <c r="P550">
        <v>540960</v>
      </c>
      <c r="Q550">
        <v>420</v>
      </c>
      <c r="R550">
        <v>653.83360000000005</v>
      </c>
      <c r="S550">
        <v>653.97427200000004</v>
      </c>
      <c r="T550">
        <v>2.0432299999999999</v>
      </c>
      <c r="U550">
        <v>858.15660000000003</v>
      </c>
      <c r="V550">
        <v>22</v>
      </c>
      <c r="W550" t="s">
        <v>113</v>
      </c>
      <c r="X550">
        <v>6296</v>
      </c>
      <c r="Y550" t="s">
        <v>114</v>
      </c>
      <c r="Z550">
        <v>100</v>
      </c>
      <c r="AA550">
        <v>204.32300000000001</v>
      </c>
      <c r="AB550">
        <v>171700</v>
      </c>
      <c r="AC550">
        <f>MONTH(Table1[[#This Row],[Qtr-Year]])</f>
        <v>3</v>
      </c>
      <c r="AD550">
        <f>Table1[[#This Row],[Month Num]]/3</f>
        <v>1</v>
      </c>
      <c r="AE550">
        <f>YEAR(Table1[[#This Row],[Qtr-Year]])</f>
        <v>2024</v>
      </c>
      <c r="AF550" t="str">
        <f>Table1[[#This Row],[Year]]&amp;" - Q"&amp;Table1[[#This Row],[Qtr]]</f>
        <v>2024 - Q1</v>
      </c>
      <c r="AG550" s="21">
        <f>Table1[[#This Row],[Qtr-Year]]</f>
        <v>45352</v>
      </c>
      <c r="AH550" t="str">
        <f t="shared" si="8"/>
        <v>1BHK</v>
      </c>
    </row>
    <row r="551" spans="1:34" x14ac:dyDescent="0.3">
      <c r="A551" s="1">
        <v>45352</v>
      </c>
      <c r="B551">
        <v>261135</v>
      </c>
      <c r="C551" t="s">
        <v>111</v>
      </c>
      <c r="D551">
        <v>4</v>
      </c>
      <c r="E551" t="s">
        <v>46</v>
      </c>
      <c r="F551">
        <v>35698</v>
      </c>
      <c r="G551" t="s">
        <v>112</v>
      </c>
      <c r="H551">
        <v>2498</v>
      </c>
      <c r="I551">
        <v>3330</v>
      </c>
      <c r="J551">
        <v>11900</v>
      </c>
      <c r="K551">
        <v>15867</v>
      </c>
      <c r="L551">
        <v>66600</v>
      </c>
      <c r="M551">
        <v>49960</v>
      </c>
      <c r="N551">
        <v>20</v>
      </c>
      <c r="O551">
        <v>79920</v>
      </c>
      <c r="P551">
        <v>59952</v>
      </c>
      <c r="Q551">
        <v>24</v>
      </c>
      <c r="R551">
        <v>79.254000000000005</v>
      </c>
      <c r="S551">
        <v>79.271531999999993</v>
      </c>
      <c r="T551">
        <v>3.9626999999999999</v>
      </c>
      <c r="U551">
        <v>95.104799999999997</v>
      </c>
      <c r="V551">
        <v>22</v>
      </c>
      <c r="W551" t="s">
        <v>113</v>
      </c>
      <c r="X551">
        <v>6296</v>
      </c>
      <c r="Y551" t="s">
        <v>114</v>
      </c>
      <c r="Z551">
        <v>4</v>
      </c>
      <c r="AA551">
        <v>15.8508</v>
      </c>
      <c r="AB551">
        <v>13320</v>
      </c>
      <c r="AC551">
        <f>MONTH(Table1[[#This Row],[Qtr-Year]])</f>
        <v>3</v>
      </c>
      <c r="AD551">
        <f>Table1[[#This Row],[Month Num]]/3</f>
        <v>1</v>
      </c>
      <c r="AE551">
        <f>YEAR(Table1[[#This Row],[Qtr-Year]])</f>
        <v>2024</v>
      </c>
      <c r="AF551" t="str">
        <f>Table1[[#This Row],[Year]]&amp;" - Q"&amp;Table1[[#This Row],[Qtr]]</f>
        <v>2024 - Q1</v>
      </c>
      <c r="AG551" s="21">
        <f>Table1[[#This Row],[Qtr-Year]]</f>
        <v>45352</v>
      </c>
      <c r="AH551" t="str">
        <f t="shared" si="8"/>
        <v>2BHK</v>
      </c>
    </row>
    <row r="552" spans="1:34" x14ac:dyDescent="0.3">
      <c r="A552" s="1">
        <v>45352</v>
      </c>
      <c r="B552">
        <v>261135</v>
      </c>
      <c r="C552" t="s">
        <v>111</v>
      </c>
      <c r="D552">
        <v>6</v>
      </c>
      <c r="E552" t="s">
        <v>115</v>
      </c>
      <c r="F552">
        <v>35698</v>
      </c>
      <c r="G552" t="s">
        <v>112</v>
      </c>
      <c r="H552">
        <v>5123</v>
      </c>
      <c r="I552">
        <v>6830</v>
      </c>
      <c r="J552">
        <v>11900</v>
      </c>
      <c r="K552">
        <v>15867</v>
      </c>
      <c r="L552">
        <v>68300</v>
      </c>
      <c r="M552">
        <v>51230</v>
      </c>
      <c r="N552">
        <v>10</v>
      </c>
      <c r="O552">
        <v>81960</v>
      </c>
      <c r="P552">
        <v>61476</v>
      </c>
      <c r="Q552">
        <v>12</v>
      </c>
      <c r="R552">
        <v>81.277000000000001</v>
      </c>
      <c r="S552">
        <v>81.286641000000003</v>
      </c>
      <c r="T552">
        <v>8.1277000000000008</v>
      </c>
      <c r="U552">
        <v>97.532399999999996</v>
      </c>
      <c r="V552">
        <v>22</v>
      </c>
      <c r="W552" t="s">
        <v>113</v>
      </c>
      <c r="X552">
        <v>6296</v>
      </c>
      <c r="Y552" t="s">
        <v>114</v>
      </c>
      <c r="Z552">
        <v>2</v>
      </c>
      <c r="AA552">
        <v>16.255400000000002</v>
      </c>
      <c r="AB552">
        <v>13660</v>
      </c>
      <c r="AC552">
        <f>MONTH(Table1[[#This Row],[Qtr-Year]])</f>
        <v>3</v>
      </c>
      <c r="AD552">
        <f>Table1[[#This Row],[Month Num]]/3</f>
        <v>1</v>
      </c>
      <c r="AE552">
        <f>YEAR(Table1[[#This Row],[Qtr-Year]])</f>
        <v>2024</v>
      </c>
      <c r="AF552" t="str">
        <f>Table1[[#This Row],[Year]]&amp;" - Q"&amp;Table1[[#This Row],[Qtr]]</f>
        <v>2024 - Q1</v>
      </c>
      <c r="AG552" s="21">
        <f>Table1[[#This Row],[Qtr-Year]]</f>
        <v>45352</v>
      </c>
      <c r="AH552" t="str">
        <f t="shared" si="8"/>
        <v>4BHK</v>
      </c>
    </row>
    <row r="553" spans="1:34" x14ac:dyDescent="0.3">
      <c r="A553" s="1">
        <v>45352</v>
      </c>
      <c r="B553">
        <v>261135</v>
      </c>
      <c r="C553" t="s">
        <v>111</v>
      </c>
      <c r="D553">
        <v>27</v>
      </c>
      <c r="E553" t="s">
        <v>33</v>
      </c>
      <c r="F553">
        <v>35698</v>
      </c>
      <c r="G553" t="s">
        <v>112</v>
      </c>
      <c r="H553">
        <v>649</v>
      </c>
      <c r="I553">
        <v>865</v>
      </c>
      <c r="J553">
        <v>11900</v>
      </c>
      <c r="K553">
        <v>15867</v>
      </c>
      <c r="L553">
        <v>138400</v>
      </c>
      <c r="M553">
        <v>103840</v>
      </c>
      <c r="N553">
        <v>160</v>
      </c>
      <c r="O553">
        <v>181650</v>
      </c>
      <c r="P553">
        <v>136290</v>
      </c>
      <c r="Q553">
        <v>210</v>
      </c>
      <c r="R553">
        <v>164.696</v>
      </c>
      <c r="S553">
        <v>164.76292799999999</v>
      </c>
      <c r="T553">
        <v>1.02935</v>
      </c>
      <c r="U553">
        <v>216.1635</v>
      </c>
      <c r="V553">
        <v>22</v>
      </c>
      <c r="W553" t="s">
        <v>113</v>
      </c>
      <c r="X553">
        <v>6296</v>
      </c>
      <c r="Y553" t="s">
        <v>114</v>
      </c>
      <c r="Z553">
        <v>50</v>
      </c>
      <c r="AA553">
        <v>51.467500000000001</v>
      </c>
      <c r="AB553">
        <v>43250</v>
      </c>
      <c r="AC553">
        <f>MONTH(Table1[[#This Row],[Qtr-Year]])</f>
        <v>3</v>
      </c>
      <c r="AD553">
        <f>Table1[[#This Row],[Month Num]]/3</f>
        <v>1</v>
      </c>
      <c r="AE553">
        <f>YEAR(Table1[[#This Row],[Qtr-Year]])</f>
        <v>2024</v>
      </c>
      <c r="AF553" t="str">
        <f>Table1[[#This Row],[Year]]&amp;" - Q"&amp;Table1[[#This Row],[Qtr]]</f>
        <v>2024 - Q1</v>
      </c>
      <c r="AG553" s="21">
        <f>Table1[[#This Row],[Qtr-Year]]</f>
        <v>45352</v>
      </c>
      <c r="AH553" t="str">
        <f t="shared" si="8"/>
        <v>Studio</v>
      </c>
    </row>
    <row r="554" spans="1:34" x14ac:dyDescent="0.3">
      <c r="A554" s="1">
        <v>45444</v>
      </c>
      <c r="B554">
        <v>261135</v>
      </c>
      <c r="C554" t="s">
        <v>111</v>
      </c>
      <c r="D554">
        <v>4</v>
      </c>
      <c r="E554" t="s">
        <v>46</v>
      </c>
      <c r="F554">
        <v>35698</v>
      </c>
      <c r="G554" t="s">
        <v>112</v>
      </c>
      <c r="H554">
        <v>2498</v>
      </c>
      <c r="I554">
        <v>3330</v>
      </c>
      <c r="J554">
        <v>15000</v>
      </c>
      <c r="K554">
        <v>20000</v>
      </c>
      <c r="L554">
        <v>59940</v>
      </c>
      <c r="M554">
        <v>44964</v>
      </c>
      <c r="N554">
        <v>18</v>
      </c>
      <c r="O554">
        <v>79920</v>
      </c>
      <c r="P554">
        <v>59952</v>
      </c>
      <c r="Q554">
        <v>24</v>
      </c>
      <c r="R554">
        <v>89.91</v>
      </c>
      <c r="S554">
        <v>89.927999999999997</v>
      </c>
      <c r="T554">
        <v>4.9950000000000001</v>
      </c>
      <c r="U554">
        <v>119.88</v>
      </c>
      <c r="V554">
        <v>22</v>
      </c>
      <c r="W554" t="s">
        <v>113</v>
      </c>
      <c r="X554">
        <v>6296</v>
      </c>
      <c r="Y554" t="s">
        <v>114</v>
      </c>
      <c r="Z554">
        <v>2</v>
      </c>
      <c r="AA554">
        <v>9.99</v>
      </c>
      <c r="AB554">
        <v>6660</v>
      </c>
      <c r="AC554">
        <f>MONTH(Table1[[#This Row],[Qtr-Year]])</f>
        <v>6</v>
      </c>
      <c r="AD554">
        <f>Table1[[#This Row],[Month Num]]/3</f>
        <v>2</v>
      </c>
      <c r="AE554">
        <f>YEAR(Table1[[#This Row],[Qtr-Year]])</f>
        <v>2024</v>
      </c>
      <c r="AF554" t="str">
        <f>Table1[[#This Row],[Year]]&amp;" - Q"&amp;Table1[[#This Row],[Qtr]]</f>
        <v>2024 - Q2</v>
      </c>
      <c r="AG554" s="21">
        <f>Table1[[#This Row],[Qtr-Year]]</f>
        <v>45444</v>
      </c>
      <c r="AH554" t="str">
        <f t="shared" si="8"/>
        <v>2BHK</v>
      </c>
    </row>
    <row r="555" spans="1:34" x14ac:dyDescent="0.3">
      <c r="A555" s="1">
        <v>45444</v>
      </c>
      <c r="B555">
        <v>261135</v>
      </c>
      <c r="C555" t="s">
        <v>111</v>
      </c>
      <c r="D555">
        <v>3</v>
      </c>
      <c r="E555" t="s">
        <v>42</v>
      </c>
      <c r="F555">
        <v>35698</v>
      </c>
      <c r="G555" t="s">
        <v>112</v>
      </c>
      <c r="H555">
        <v>1288</v>
      </c>
      <c r="I555">
        <v>1717</v>
      </c>
      <c r="J555">
        <v>15000</v>
      </c>
      <c r="K555">
        <v>20000</v>
      </c>
      <c r="L555">
        <v>394910</v>
      </c>
      <c r="M555">
        <v>296240</v>
      </c>
      <c r="N555">
        <v>230</v>
      </c>
      <c r="O555">
        <v>721140</v>
      </c>
      <c r="P555">
        <v>540960</v>
      </c>
      <c r="Q555">
        <v>420</v>
      </c>
      <c r="R555">
        <v>592.36500000000001</v>
      </c>
      <c r="S555">
        <v>592.48</v>
      </c>
      <c r="T555">
        <v>2.5754999999999999</v>
      </c>
      <c r="U555">
        <v>1081.71</v>
      </c>
      <c r="V555">
        <v>22</v>
      </c>
      <c r="W555" t="s">
        <v>113</v>
      </c>
      <c r="X555">
        <v>6296</v>
      </c>
      <c r="Y555" t="s">
        <v>114</v>
      </c>
      <c r="Z555">
        <v>90</v>
      </c>
      <c r="AA555">
        <v>231.79499999999999</v>
      </c>
      <c r="AB555">
        <v>154530</v>
      </c>
      <c r="AC555">
        <f>MONTH(Table1[[#This Row],[Qtr-Year]])</f>
        <v>6</v>
      </c>
      <c r="AD555">
        <f>Table1[[#This Row],[Month Num]]/3</f>
        <v>2</v>
      </c>
      <c r="AE555">
        <f>YEAR(Table1[[#This Row],[Qtr-Year]])</f>
        <v>2024</v>
      </c>
      <c r="AF555" t="str">
        <f>Table1[[#This Row],[Year]]&amp;" - Q"&amp;Table1[[#This Row],[Qtr]]</f>
        <v>2024 - Q2</v>
      </c>
      <c r="AG555" s="21">
        <f>Table1[[#This Row],[Qtr-Year]]</f>
        <v>45444</v>
      </c>
      <c r="AH555" t="str">
        <f t="shared" si="8"/>
        <v>1BHK</v>
      </c>
    </row>
    <row r="556" spans="1:34" x14ac:dyDescent="0.3">
      <c r="A556" s="1">
        <v>45627</v>
      </c>
      <c r="B556">
        <v>261135</v>
      </c>
      <c r="C556" t="s">
        <v>111</v>
      </c>
      <c r="D556">
        <v>3</v>
      </c>
      <c r="E556" t="s">
        <v>42</v>
      </c>
      <c r="F556">
        <v>35698</v>
      </c>
      <c r="G556" t="s">
        <v>112</v>
      </c>
      <c r="H556">
        <v>1288</v>
      </c>
      <c r="I556">
        <v>1717</v>
      </c>
      <c r="J556">
        <v>14977</v>
      </c>
      <c r="K556">
        <v>19969</v>
      </c>
      <c r="L556">
        <v>257550</v>
      </c>
      <c r="M556">
        <v>193200</v>
      </c>
      <c r="N556">
        <v>150</v>
      </c>
      <c r="O556">
        <v>721140</v>
      </c>
      <c r="P556">
        <v>540960</v>
      </c>
      <c r="Q556">
        <v>420</v>
      </c>
      <c r="R556">
        <v>385.73263500000002</v>
      </c>
      <c r="S556">
        <v>385.80108000000001</v>
      </c>
      <c r="T556">
        <v>2.5715509000000001</v>
      </c>
      <c r="U556">
        <v>1080.0513780000001</v>
      </c>
      <c r="V556">
        <v>22</v>
      </c>
      <c r="W556" t="s">
        <v>113</v>
      </c>
      <c r="X556">
        <v>6296</v>
      </c>
      <c r="Y556" t="s">
        <v>114</v>
      </c>
      <c r="Z556">
        <v>20</v>
      </c>
      <c r="AA556">
        <v>51.431018000000002</v>
      </c>
      <c r="AB556">
        <v>34340</v>
      </c>
      <c r="AC556">
        <f>MONTH(Table1[[#This Row],[Qtr-Year]])</f>
        <v>12</v>
      </c>
      <c r="AD556">
        <f>Table1[[#This Row],[Month Num]]/3</f>
        <v>4</v>
      </c>
      <c r="AE556">
        <f>YEAR(Table1[[#This Row],[Qtr-Year]])</f>
        <v>2024</v>
      </c>
      <c r="AF556" t="str">
        <f>Table1[[#This Row],[Year]]&amp;" - Q"&amp;Table1[[#This Row],[Qtr]]</f>
        <v>2024 - Q4</v>
      </c>
      <c r="AG556" s="21">
        <f>Table1[[#This Row],[Qtr-Year]]</f>
        <v>45627</v>
      </c>
      <c r="AH556" t="str">
        <f t="shared" si="8"/>
        <v>1BHK</v>
      </c>
    </row>
    <row r="557" spans="1:34" x14ac:dyDescent="0.3">
      <c r="A557" s="1">
        <v>45627</v>
      </c>
      <c r="B557">
        <v>261135</v>
      </c>
      <c r="C557" t="s">
        <v>111</v>
      </c>
      <c r="D557">
        <v>4</v>
      </c>
      <c r="E557" t="s">
        <v>46</v>
      </c>
      <c r="F557">
        <v>35698</v>
      </c>
      <c r="G557" t="s">
        <v>112</v>
      </c>
      <c r="H557">
        <v>2498</v>
      </c>
      <c r="I557">
        <v>3330</v>
      </c>
      <c r="J557">
        <v>14977</v>
      </c>
      <c r="K557">
        <v>19969</v>
      </c>
      <c r="L557">
        <v>49950</v>
      </c>
      <c r="M557">
        <v>37470</v>
      </c>
      <c r="N557">
        <v>15</v>
      </c>
      <c r="O557">
        <v>79920</v>
      </c>
      <c r="P557">
        <v>59952</v>
      </c>
      <c r="Q557">
        <v>24</v>
      </c>
      <c r="R557">
        <v>74.810114999999996</v>
      </c>
      <c r="S557">
        <v>74.823842999999997</v>
      </c>
      <c r="T557">
        <v>4.9873409999999998</v>
      </c>
      <c r="U557">
        <v>119.696184</v>
      </c>
      <c r="V557">
        <v>22</v>
      </c>
      <c r="W557" t="s">
        <v>113</v>
      </c>
      <c r="X557">
        <v>6296</v>
      </c>
      <c r="Y557" t="s">
        <v>114</v>
      </c>
      <c r="Z557">
        <v>3</v>
      </c>
      <c r="AA557">
        <v>14.962023</v>
      </c>
      <c r="AB557">
        <v>9990</v>
      </c>
      <c r="AC557">
        <f>MONTH(Table1[[#This Row],[Qtr-Year]])</f>
        <v>12</v>
      </c>
      <c r="AD557">
        <f>Table1[[#This Row],[Month Num]]/3</f>
        <v>4</v>
      </c>
      <c r="AE557">
        <f>YEAR(Table1[[#This Row],[Qtr-Year]])</f>
        <v>2024</v>
      </c>
      <c r="AF557" t="str">
        <f>Table1[[#This Row],[Year]]&amp;" - Q"&amp;Table1[[#This Row],[Qtr]]</f>
        <v>2024 - Q4</v>
      </c>
      <c r="AG557" s="21">
        <f>Table1[[#This Row],[Qtr-Year]]</f>
        <v>45627</v>
      </c>
      <c r="AH557" t="str">
        <f t="shared" si="8"/>
        <v>2BHK</v>
      </c>
    </row>
    <row r="558" spans="1:34" x14ac:dyDescent="0.3">
      <c r="A558" s="1">
        <v>45536</v>
      </c>
      <c r="B558">
        <v>261135</v>
      </c>
      <c r="C558" t="s">
        <v>111</v>
      </c>
      <c r="D558">
        <v>27</v>
      </c>
      <c r="E558" t="s">
        <v>33</v>
      </c>
      <c r="F558">
        <v>35698</v>
      </c>
      <c r="G558" t="s">
        <v>112</v>
      </c>
      <c r="H558">
        <v>649</v>
      </c>
      <c r="I558">
        <v>865</v>
      </c>
      <c r="J558">
        <v>15000</v>
      </c>
      <c r="K558">
        <v>20000</v>
      </c>
      <c r="L558">
        <v>43250</v>
      </c>
      <c r="M558">
        <v>32450</v>
      </c>
      <c r="N558">
        <v>50</v>
      </c>
      <c r="O558">
        <v>181650</v>
      </c>
      <c r="P558">
        <v>136290</v>
      </c>
      <c r="Q558">
        <v>210</v>
      </c>
      <c r="R558">
        <v>64.875</v>
      </c>
      <c r="S558">
        <v>64.900000000000006</v>
      </c>
      <c r="T558">
        <v>1.2975000000000001</v>
      </c>
      <c r="U558">
        <v>272.47500000000002</v>
      </c>
      <c r="V558">
        <v>22</v>
      </c>
      <c r="W558" t="s">
        <v>113</v>
      </c>
      <c r="X558">
        <v>6296</v>
      </c>
      <c r="Y558" t="s">
        <v>114</v>
      </c>
      <c r="Z558">
        <v>50</v>
      </c>
      <c r="AA558">
        <v>64.875</v>
      </c>
      <c r="AB558">
        <v>43250</v>
      </c>
      <c r="AC558">
        <f>MONTH(Table1[[#This Row],[Qtr-Year]])</f>
        <v>9</v>
      </c>
      <c r="AD558">
        <f>Table1[[#This Row],[Month Num]]/3</f>
        <v>3</v>
      </c>
      <c r="AE558">
        <f>YEAR(Table1[[#This Row],[Qtr-Year]])</f>
        <v>2024</v>
      </c>
      <c r="AF558" t="str">
        <f>Table1[[#This Row],[Year]]&amp;" - Q"&amp;Table1[[#This Row],[Qtr]]</f>
        <v>2024 - Q3</v>
      </c>
      <c r="AG558" s="21">
        <f>Table1[[#This Row],[Qtr-Year]]</f>
        <v>45536</v>
      </c>
      <c r="AH558" t="str">
        <f t="shared" si="8"/>
        <v>Studio</v>
      </c>
    </row>
    <row r="559" spans="1:34" x14ac:dyDescent="0.3">
      <c r="A559" s="1">
        <v>45444</v>
      </c>
      <c r="B559">
        <v>261135</v>
      </c>
      <c r="C559" t="s">
        <v>111</v>
      </c>
      <c r="D559">
        <v>27</v>
      </c>
      <c r="E559" t="s">
        <v>33</v>
      </c>
      <c r="F559">
        <v>35698</v>
      </c>
      <c r="G559" t="s">
        <v>112</v>
      </c>
      <c r="H559">
        <v>649</v>
      </c>
      <c r="I559">
        <v>865</v>
      </c>
      <c r="J559">
        <v>15000</v>
      </c>
      <c r="K559">
        <v>20000</v>
      </c>
      <c r="L559">
        <v>86500</v>
      </c>
      <c r="M559">
        <v>64900</v>
      </c>
      <c r="N559">
        <v>100</v>
      </c>
      <c r="O559">
        <v>181650</v>
      </c>
      <c r="P559">
        <v>136290</v>
      </c>
      <c r="Q559">
        <v>210</v>
      </c>
      <c r="R559">
        <v>129.75</v>
      </c>
      <c r="S559">
        <v>129.80000000000001</v>
      </c>
      <c r="T559">
        <v>1.2975000000000001</v>
      </c>
      <c r="U559">
        <v>272.47500000000002</v>
      </c>
      <c r="V559">
        <v>22</v>
      </c>
      <c r="W559" t="s">
        <v>113</v>
      </c>
      <c r="X559">
        <v>6296</v>
      </c>
      <c r="Y559" t="s">
        <v>114</v>
      </c>
      <c r="Z559">
        <v>60</v>
      </c>
      <c r="AA559">
        <v>77.849999999999994</v>
      </c>
      <c r="AB559">
        <v>51900</v>
      </c>
      <c r="AC559">
        <f>MONTH(Table1[[#This Row],[Qtr-Year]])</f>
        <v>6</v>
      </c>
      <c r="AD559">
        <f>Table1[[#This Row],[Month Num]]/3</f>
        <v>2</v>
      </c>
      <c r="AE559">
        <f>YEAR(Table1[[#This Row],[Qtr-Year]])</f>
        <v>2024</v>
      </c>
      <c r="AF559" t="str">
        <f>Table1[[#This Row],[Year]]&amp;" - Q"&amp;Table1[[#This Row],[Qtr]]</f>
        <v>2024 - Q2</v>
      </c>
      <c r="AG559" s="21">
        <f>Table1[[#This Row],[Qtr-Year]]</f>
        <v>45444</v>
      </c>
      <c r="AH559" t="str">
        <f t="shared" si="8"/>
        <v>Studio</v>
      </c>
    </row>
    <row r="560" spans="1:34" x14ac:dyDescent="0.3">
      <c r="A560" s="1">
        <v>45444</v>
      </c>
      <c r="B560">
        <v>261135</v>
      </c>
      <c r="C560" t="s">
        <v>111</v>
      </c>
      <c r="D560">
        <v>6</v>
      </c>
      <c r="E560" t="s">
        <v>115</v>
      </c>
      <c r="F560">
        <v>35698</v>
      </c>
      <c r="G560" t="s">
        <v>112</v>
      </c>
      <c r="H560">
        <v>5123</v>
      </c>
      <c r="I560">
        <v>6830</v>
      </c>
      <c r="J560">
        <v>15000</v>
      </c>
      <c r="K560">
        <v>20000</v>
      </c>
      <c r="L560">
        <v>61470</v>
      </c>
      <c r="M560">
        <v>46107</v>
      </c>
      <c r="N560">
        <v>9</v>
      </c>
      <c r="O560">
        <v>81960</v>
      </c>
      <c r="P560">
        <v>61476</v>
      </c>
      <c r="Q560">
        <v>12</v>
      </c>
      <c r="R560">
        <v>92.204999999999998</v>
      </c>
      <c r="S560">
        <v>92.213999999999999</v>
      </c>
      <c r="T560">
        <v>10.244999999999999</v>
      </c>
      <c r="U560">
        <v>122.94</v>
      </c>
      <c r="V560">
        <v>22</v>
      </c>
      <c r="W560" t="s">
        <v>113</v>
      </c>
      <c r="X560">
        <v>6296</v>
      </c>
      <c r="Y560" t="s">
        <v>114</v>
      </c>
      <c r="Z560">
        <v>1</v>
      </c>
      <c r="AA560">
        <v>10.244999999999999</v>
      </c>
      <c r="AB560">
        <v>6830</v>
      </c>
      <c r="AC560">
        <f>MONTH(Table1[[#This Row],[Qtr-Year]])</f>
        <v>6</v>
      </c>
      <c r="AD560">
        <f>Table1[[#This Row],[Month Num]]/3</f>
        <v>2</v>
      </c>
      <c r="AE560">
        <f>YEAR(Table1[[#This Row],[Qtr-Year]])</f>
        <v>2024</v>
      </c>
      <c r="AF560" t="str">
        <f>Table1[[#This Row],[Year]]&amp;" - Q"&amp;Table1[[#This Row],[Qtr]]</f>
        <v>2024 - Q2</v>
      </c>
      <c r="AG560" s="21">
        <f>Table1[[#This Row],[Qtr-Year]]</f>
        <v>45444</v>
      </c>
      <c r="AH560" t="str">
        <f t="shared" si="8"/>
        <v>4BHK</v>
      </c>
    </row>
    <row r="561" spans="1:34" x14ac:dyDescent="0.3">
      <c r="A561" s="1">
        <v>45627</v>
      </c>
      <c r="B561">
        <v>261135</v>
      </c>
      <c r="C561" t="s">
        <v>111</v>
      </c>
      <c r="D561">
        <v>6</v>
      </c>
      <c r="E561" t="s">
        <v>115</v>
      </c>
      <c r="F561">
        <v>35698</v>
      </c>
      <c r="G561" t="s">
        <v>112</v>
      </c>
      <c r="H561">
        <v>5123</v>
      </c>
      <c r="I561">
        <v>6830</v>
      </c>
      <c r="J561">
        <v>14977</v>
      </c>
      <c r="K561">
        <v>19969</v>
      </c>
      <c r="L561">
        <v>61470</v>
      </c>
      <c r="M561">
        <v>46107</v>
      </c>
      <c r="N561">
        <v>9</v>
      </c>
      <c r="O561">
        <v>81960</v>
      </c>
      <c r="P561">
        <v>61476</v>
      </c>
      <c r="Q561">
        <v>12</v>
      </c>
      <c r="R561">
        <v>92.063619000000003</v>
      </c>
      <c r="S561">
        <v>92.071068299999993</v>
      </c>
      <c r="T561">
        <v>10.229291</v>
      </c>
      <c r="U561">
        <v>122.751492</v>
      </c>
      <c r="V561">
        <v>22</v>
      </c>
      <c r="W561" t="s">
        <v>113</v>
      </c>
      <c r="X561">
        <v>6296</v>
      </c>
      <c r="Y561" t="s">
        <v>114</v>
      </c>
      <c r="Z561">
        <v>0</v>
      </c>
      <c r="AA561">
        <v>0</v>
      </c>
      <c r="AB561">
        <v>0</v>
      </c>
      <c r="AC561">
        <f>MONTH(Table1[[#This Row],[Qtr-Year]])</f>
        <v>12</v>
      </c>
      <c r="AD561">
        <f>Table1[[#This Row],[Month Num]]/3</f>
        <v>4</v>
      </c>
      <c r="AE561">
        <f>YEAR(Table1[[#This Row],[Qtr-Year]])</f>
        <v>2024</v>
      </c>
      <c r="AF561" t="str">
        <f>Table1[[#This Row],[Year]]&amp;" - Q"&amp;Table1[[#This Row],[Qtr]]</f>
        <v>2024 - Q4</v>
      </c>
      <c r="AG561" s="21">
        <f>Table1[[#This Row],[Qtr-Year]]</f>
        <v>45627</v>
      </c>
      <c r="AH561" t="str">
        <f t="shared" si="8"/>
        <v>4BHK</v>
      </c>
    </row>
    <row r="562" spans="1:34" x14ac:dyDescent="0.3">
      <c r="A562" s="1">
        <v>45536</v>
      </c>
      <c r="B562">
        <v>261135</v>
      </c>
      <c r="C562" t="s">
        <v>111</v>
      </c>
      <c r="D562">
        <v>3</v>
      </c>
      <c r="E562" t="s">
        <v>42</v>
      </c>
      <c r="F562">
        <v>35698</v>
      </c>
      <c r="G562" t="s">
        <v>112</v>
      </c>
      <c r="H562">
        <v>1288</v>
      </c>
      <c r="I562">
        <v>1717</v>
      </c>
      <c r="J562">
        <v>15000</v>
      </c>
      <c r="K562">
        <v>20000</v>
      </c>
      <c r="L562">
        <v>291890</v>
      </c>
      <c r="M562">
        <v>218960</v>
      </c>
      <c r="N562">
        <v>170</v>
      </c>
      <c r="O562">
        <v>721140</v>
      </c>
      <c r="P562">
        <v>540960</v>
      </c>
      <c r="Q562">
        <v>420</v>
      </c>
      <c r="R562">
        <v>437.83499999999998</v>
      </c>
      <c r="S562">
        <v>437.92</v>
      </c>
      <c r="T562">
        <v>2.5754999999999999</v>
      </c>
      <c r="U562">
        <v>1081.71</v>
      </c>
      <c r="V562">
        <v>22</v>
      </c>
      <c r="W562" t="s">
        <v>113</v>
      </c>
      <c r="X562">
        <v>6296</v>
      </c>
      <c r="Y562" t="s">
        <v>114</v>
      </c>
      <c r="Z562">
        <v>60</v>
      </c>
      <c r="AA562">
        <v>154.53</v>
      </c>
      <c r="AB562">
        <v>103020</v>
      </c>
      <c r="AC562">
        <f>MONTH(Table1[[#This Row],[Qtr-Year]])</f>
        <v>9</v>
      </c>
      <c r="AD562">
        <f>Table1[[#This Row],[Month Num]]/3</f>
        <v>3</v>
      </c>
      <c r="AE562">
        <f>YEAR(Table1[[#This Row],[Qtr-Year]])</f>
        <v>2024</v>
      </c>
      <c r="AF562" t="str">
        <f>Table1[[#This Row],[Year]]&amp;" - Q"&amp;Table1[[#This Row],[Qtr]]</f>
        <v>2024 - Q3</v>
      </c>
      <c r="AG562" s="21">
        <f>Table1[[#This Row],[Qtr-Year]]</f>
        <v>45536</v>
      </c>
      <c r="AH562" t="str">
        <f t="shared" si="8"/>
        <v>1BHK</v>
      </c>
    </row>
    <row r="563" spans="1:34" x14ac:dyDescent="0.3">
      <c r="A563" s="1">
        <v>45809</v>
      </c>
      <c r="B563">
        <v>261135</v>
      </c>
      <c r="C563" t="s">
        <v>111</v>
      </c>
      <c r="D563">
        <v>3</v>
      </c>
      <c r="E563" t="s">
        <v>42</v>
      </c>
      <c r="F563">
        <v>35698</v>
      </c>
      <c r="G563" t="s">
        <v>112</v>
      </c>
      <c r="H563">
        <v>1288</v>
      </c>
      <c r="I563">
        <v>1717</v>
      </c>
      <c r="J563">
        <v>15000</v>
      </c>
      <c r="K563">
        <v>20000</v>
      </c>
      <c r="L563">
        <v>204323</v>
      </c>
      <c r="M563">
        <v>153272</v>
      </c>
      <c r="N563">
        <v>119</v>
      </c>
      <c r="O563">
        <v>721140</v>
      </c>
      <c r="P563">
        <v>540960</v>
      </c>
      <c r="Q563">
        <v>420</v>
      </c>
      <c r="R563">
        <v>306.48450000000003</v>
      </c>
      <c r="S563">
        <v>306.54399999999998</v>
      </c>
      <c r="T563">
        <v>2.5754999999999999</v>
      </c>
      <c r="U563">
        <v>1081.71</v>
      </c>
      <c r="V563">
        <v>22</v>
      </c>
      <c r="W563" t="s">
        <v>113</v>
      </c>
      <c r="X563">
        <v>6296</v>
      </c>
      <c r="Y563" t="s">
        <v>114</v>
      </c>
      <c r="Z563">
        <v>28</v>
      </c>
      <c r="AA563">
        <v>72.114000000000004</v>
      </c>
      <c r="AB563">
        <v>48076</v>
      </c>
      <c r="AC563">
        <f>MONTH(Table1[[#This Row],[Qtr-Year]])</f>
        <v>6</v>
      </c>
      <c r="AD563">
        <f>Table1[[#This Row],[Month Num]]/3</f>
        <v>2</v>
      </c>
      <c r="AE563">
        <f>YEAR(Table1[[#This Row],[Qtr-Year]])</f>
        <v>2025</v>
      </c>
      <c r="AF563" t="str">
        <f>Table1[[#This Row],[Year]]&amp;" - Q"&amp;Table1[[#This Row],[Qtr]]</f>
        <v>2025 - Q2</v>
      </c>
      <c r="AG563" s="21">
        <f>Table1[[#This Row],[Qtr-Year]]</f>
        <v>45809</v>
      </c>
      <c r="AH563" t="str">
        <f t="shared" si="8"/>
        <v>1BHK</v>
      </c>
    </row>
    <row r="564" spans="1:34" x14ac:dyDescent="0.3">
      <c r="A564" s="1">
        <v>45809</v>
      </c>
      <c r="B564">
        <v>261135</v>
      </c>
      <c r="C564" t="s">
        <v>111</v>
      </c>
      <c r="D564">
        <v>4</v>
      </c>
      <c r="E564" t="s">
        <v>46</v>
      </c>
      <c r="F564">
        <v>35698</v>
      </c>
      <c r="G564" t="s">
        <v>112</v>
      </c>
      <c r="H564">
        <v>2498</v>
      </c>
      <c r="I564">
        <v>3330</v>
      </c>
      <c r="J564">
        <v>15000</v>
      </c>
      <c r="K564">
        <v>20000</v>
      </c>
      <c r="L564">
        <v>16650</v>
      </c>
      <c r="M564">
        <v>12490</v>
      </c>
      <c r="N564">
        <v>5</v>
      </c>
      <c r="O564">
        <v>79920</v>
      </c>
      <c r="P564">
        <v>59952</v>
      </c>
      <c r="Q564">
        <v>24</v>
      </c>
      <c r="R564">
        <v>24.975000000000001</v>
      </c>
      <c r="S564">
        <v>24.98</v>
      </c>
      <c r="T564">
        <v>4.9950000000000001</v>
      </c>
      <c r="U564">
        <v>119.88</v>
      </c>
      <c r="V564">
        <v>22</v>
      </c>
      <c r="W564" t="s">
        <v>113</v>
      </c>
      <c r="X564">
        <v>6296</v>
      </c>
      <c r="Y564" t="s">
        <v>114</v>
      </c>
      <c r="Z564">
        <v>10</v>
      </c>
      <c r="AA564">
        <v>49.95</v>
      </c>
      <c r="AB564">
        <v>33300</v>
      </c>
      <c r="AC564">
        <f>MONTH(Table1[[#This Row],[Qtr-Year]])</f>
        <v>6</v>
      </c>
      <c r="AD564">
        <f>Table1[[#This Row],[Month Num]]/3</f>
        <v>2</v>
      </c>
      <c r="AE564">
        <f>YEAR(Table1[[#This Row],[Qtr-Year]])</f>
        <v>2025</v>
      </c>
      <c r="AF564" t="str">
        <f>Table1[[#This Row],[Year]]&amp;" - Q"&amp;Table1[[#This Row],[Qtr]]</f>
        <v>2025 - Q2</v>
      </c>
      <c r="AG564" s="21">
        <f>Table1[[#This Row],[Qtr-Year]]</f>
        <v>45809</v>
      </c>
      <c r="AH564" t="str">
        <f t="shared" si="8"/>
        <v>2BHK</v>
      </c>
    </row>
    <row r="565" spans="1:34" x14ac:dyDescent="0.3">
      <c r="A565" s="1">
        <v>45536</v>
      </c>
      <c r="B565">
        <v>261135</v>
      </c>
      <c r="C565" t="s">
        <v>111</v>
      </c>
      <c r="D565">
        <v>4</v>
      </c>
      <c r="E565" t="s">
        <v>46</v>
      </c>
      <c r="F565">
        <v>35698</v>
      </c>
      <c r="G565" t="s">
        <v>112</v>
      </c>
      <c r="H565">
        <v>2498</v>
      </c>
      <c r="I565">
        <v>3330</v>
      </c>
      <c r="J565">
        <v>15000</v>
      </c>
      <c r="K565">
        <v>20000</v>
      </c>
      <c r="L565">
        <v>59940</v>
      </c>
      <c r="M565">
        <v>44964</v>
      </c>
      <c r="N565">
        <v>18</v>
      </c>
      <c r="O565">
        <v>79920</v>
      </c>
      <c r="P565">
        <v>59952</v>
      </c>
      <c r="Q565">
        <v>24</v>
      </c>
      <c r="R565">
        <v>89.91</v>
      </c>
      <c r="S565">
        <v>89.927999999999997</v>
      </c>
      <c r="T565">
        <v>4.9950000000000001</v>
      </c>
      <c r="U565">
        <v>119.88</v>
      </c>
      <c r="V565">
        <v>22</v>
      </c>
      <c r="W565" t="s">
        <v>113</v>
      </c>
      <c r="X565">
        <v>6296</v>
      </c>
      <c r="Y565" t="s">
        <v>114</v>
      </c>
      <c r="Z565">
        <v>0</v>
      </c>
      <c r="AA565">
        <v>0</v>
      </c>
      <c r="AB565">
        <v>0</v>
      </c>
      <c r="AC565">
        <f>MONTH(Table1[[#This Row],[Qtr-Year]])</f>
        <v>9</v>
      </c>
      <c r="AD565">
        <f>Table1[[#This Row],[Month Num]]/3</f>
        <v>3</v>
      </c>
      <c r="AE565">
        <f>YEAR(Table1[[#This Row],[Qtr-Year]])</f>
        <v>2024</v>
      </c>
      <c r="AF565" t="str">
        <f>Table1[[#This Row],[Year]]&amp;" - Q"&amp;Table1[[#This Row],[Qtr]]</f>
        <v>2024 - Q3</v>
      </c>
      <c r="AG565" s="21">
        <f>Table1[[#This Row],[Qtr-Year]]</f>
        <v>45536</v>
      </c>
      <c r="AH565" t="str">
        <f t="shared" si="8"/>
        <v>2BHK</v>
      </c>
    </row>
    <row r="566" spans="1:34" x14ac:dyDescent="0.3">
      <c r="A566" s="1">
        <v>45809</v>
      </c>
      <c r="B566">
        <v>261135</v>
      </c>
      <c r="C566" t="s">
        <v>111</v>
      </c>
      <c r="D566">
        <v>6</v>
      </c>
      <c r="E566" t="s">
        <v>115</v>
      </c>
      <c r="F566">
        <v>35698</v>
      </c>
      <c r="G566" t="s">
        <v>112</v>
      </c>
      <c r="H566">
        <v>5123</v>
      </c>
      <c r="I566">
        <v>6830</v>
      </c>
      <c r="J566">
        <v>15000</v>
      </c>
      <c r="K566">
        <v>20000</v>
      </c>
      <c r="L566">
        <v>61470</v>
      </c>
      <c r="M566">
        <v>46107</v>
      </c>
      <c r="N566">
        <v>9</v>
      </c>
      <c r="O566">
        <v>81960</v>
      </c>
      <c r="P566">
        <v>61476</v>
      </c>
      <c r="Q566">
        <v>12</v>
      </c>
      <c r="R566">
        <v>92.204999999999998</v>
      </c>
      <c r="S566">
        <v>92.213999999999999</v>
      </c>
      <c r="T566">
        <v>10.244999999999999</v>
      </c>
      <c r="U566">
        <v>122.94</v>
      </c>
      <c r="V566">
        <v>22</v>
      </c>
      <c r="W566" t="s">
        <v>113</v>
      </c>
      <c r="X566">
        <v>6296</v>
      </c>
      <c r="Y566" t="s">
        <v>114</v>
      </c>
      <c r="Z566">
        <v>0</v>
      </c>
      <c r="AA566">
        <v>0</v>
      </c>
      <c r="AB566">
        <v>0</v>
      </c>
      <c r="AC566">
        <f>MONTH(Table1[[#This Row],[Qtr-Year]])</f>
        <v>6</v>
      </c>
      <c r="AD566">
        <f>Table1[[#This Row],[Month Num]]/3</f>
        <v>2</v>
      </c>
      <c r="AE566">
        <f>YEAR(Table1[[#This Row],[Qtr-Year]])</f>
        <v>2025</v>
      </c>
      <c r="AF566" t="str">
        <f>Table1[[#This Row],[Year]]&amp;" - Q"&amp;Table1[[#This Row],[Qtr]]</f>
        <v>2025 - Q2</v>
      </c>
      <c r="AG566" s="21">
        <f>Table1[[#This Row],[Qtr-Year]]</f>
        <v>45809</v>
      </c>
      <c r="AH566" t="str">
        <f t="shared" si="8"/>
        <v>4BHK</v>
      </c>
    </row>
    <row r="567" spans="1:34" x14ac:dyDescent="0.3">
      <c r="A567" s="1">
        <v>45627</v>
      </c>
      <c r="B567">
        <v>261135</v>
      </c>
      <c r="C567" t="s">
        <v>111</v>
      </c>
      <c r="D567">
        <v>27</v>
      </c>
      <c r="E567" t="s">
        <v>33</v>
      </c>
      <c r="F567">
        <v>35698</v>
      </c>
      <c r="G567" t="s">
        <v>112</v>
      </c>
      <c r="H567">
        <v>649</v>
      </c>
      <c r="I567">
        <v>865</v>
      </c>
      <c r="J567">
        <v>14977</v>
      </c>
      <c r="K567">
        <v>19969</v>
      </c>
      <c r="L567">
        <v>34600</v>
      </c>
      <c r="M567">
        <v>25960</v>
      </c>
      <c r="N567">
        <v>40</v>
      </c>
      <c r="O567">
        <v>181650</v>
      </c>
      <c r="P567">
        <v>136290</v>
      </c>
      <c r="Q567">
        <v>210</v>
      </c>
      <c r="R567">
        <v>51.820419999999999</v>
      </c>
      <c r="S567">
        <v>51.839523999999997</v>
      </c>
      <c r="T567">
        <v>1.2955105</v>
      </c>
      <c r="U567">
        <v>272.05720500000001</v>
      </c>
      <c r="V567">
        <v>22</v>
      </c>
      <c r="W567" t="s">
        <v>113</v>
      </c>
      <c r="X567">
        <v>6296</v>
      </c>
      <c r="Y567" t="s">
        <v>114</v>
      </c>
      <c r="Z567">
        <v>10</v>
      </c>
      <c r="AA567">
        <v>12.955105</v>
      </c>
      <c r="AB567">
        <v>8650</v>
      </c>
      <c r="AC567">
        <f>MONTH(Table1[[#This Row],[Qtr-Year]])</f>
        <v>12</v>
      </c>
      <c r="AD567">
        <f>Table1[[#This Row],[Month Num]]/3</f>
        <v>4</v>
      </c>
      <c r="AE567">
        <f>YEAR(Table1[[#This Row],[Qtr-Year]])</f>
        <v>2024</v>
      </c>
      <c r="AF567" t="str">
        <f>Table1[[#This Row],[Year]]&amp;" - Q"&amp;Table1[[#This Row],[Qtr]]</f>
        <v>2024 - Q4</v>
      </c>
      <c r="AG567" s="21">
        <f>Table1[[#This Row],[Qtr-Year]]</f>
        <v>45627</v>
      </c>
      <c r="AH567" t="str">
        <f t="shared" si="8"/>
        <v>Studio</v>
      </c>
    </row>
    <row r="568" spans="1:34" x14ac:dyDescent="0.3">
      <c r="A568" s="1">
        <v>45809</v>
      </c>
      <c r="B568">
        <v>261135</v>
      </c>
      <c r="C568" t="s">
        <v>111</v>
      </c>
      <c r="D568">
        <v>27</v>
      </c>
      <c r="E568" t="s">
        <v>33</v>
      </c>
      <c r="F568">
        <v>35698</v>
      </c>
      <c r="G568" t="s">
        <v>112</v>
      </c>
      <c r="H568">
        <v>649</v>
      </c>
      <c r="I568">
        <v>865</v>
      </c>
      <c r="J568">
        <v>15000</v>
      </c>
      <c r="K568">
        <v>20000</v>
      </c>
      <c r="L568">
        <v>8650</v>
      </c>
      <c r="M568">
        <v>6490</v>
      </c>
      <c r="N568">
        <v>10</v>
      </c>
      <c r="O568">
        <v>181650</v>
      </c>
      <c r="P568">
        <v>136290</v>
      </c>
      <c r="Q568">
        <v>210</v>
      </c>
      <c r="R568">
        <v>12.975</v>
      </c>
      <c r="S568">
        <v>12.98</v>
      </c>
      <c r="T568">
        <v>1.2975000000000001</v>
      </c>
      <c r="U568">
        <v>272.47500000000002</v>
      </c>
      <c r="V568">
        <v>22</v>
      </c>
      <c r="W568" t="s">
        <v>113</v>
      </c>
      <c r="X568">
        <v>6296</v>
      </c>
      <c r="Y568" t="s">
        <v>114</v>
      </c>
      <c r="Z568">
        <v>20</v>
      </c>
      <c r="AA568">
        <v>25.95</v>
      </c>
      <c r="AB568">
        <v>17300</v>
      </c>
      <c r="AC568">
        <f>MONTH(Table1[[#This Row],[Qtr-Year]])</f>
        <v>6</v>
      </c>
      <c r="AD568">
        <f>Table1[[#This Row],[Month Num]]/3</f>
        <v>2</v>
      </c>
      <c r="AE568">
        <f>YEAR(Table1[[#This Row],[Qtr-Year]])</f>
        <v>2025</v>
      </c>
      <c r="AF568" t="str">
        <f>Table1[[#This Row],[Year]]&amp;" - Q"&amp;Table1[[#This Row],[Qtr]]</f>
        <v>2025 - Q2</v>
      </c>
      <c r="AG568" s="21">
        <f>Table1[[#This Row],[Qtr-Year]]</f>
        <v>45809</v>
      </c>
      <c r="AH568" t="str">
        <f t="shared" si="8"/>
        <v>Studio</v>
      </c>
    </row>
    <row r="569" spans="1:34" x14ac:dyDescent="0.3">
      <c r="A569" s="1">
        <v>45536</v>
      </c>
      <c r="B569">
        <v>261135</v>
      </c>
      <c r="C569" t="s">
        <v>111</v>
      </c>
      <c r="D569">
        <v>6</v>
      </c>
      <c r="E569" t="s">
        <v>115</v>
      </c>
      <c r="F569">
        <v>35698</v>
      </c>
      <c r="G569" t="s">
        <v>112</v>
      </c>
      <c r="H569">
        <v>5123</v>
      </c>
      <c r="I569">
        <v>6830</v>
      </c>
      <c r="J569">
        <v>15000</v>
      </c>
      <c r="K569">
        <v>20000</v>
      </c>
      <c r="L569">
        <v>61470</v>
      </c>
      <c r="M569">
        <v>46107</v>
      </c>
      <c r="N569">
        <v>9</v>
      </c>
      <c r="O569">
        <v>81960</v>
      </c>
      <c r="P569">
        <v>61476</v>
      </c>
      <c r="Q569">
        <v>12</v>
      </c>
      <c r="R569">
        <v>92.204999999999998</v>
      </c>
      <c r="S569">
        <v>92.213999999999999</v>
      </c>
      <c r="T569">
        <v>10.244999999999999</v>
      </c>
      <c r="U569">
        <v>122.94</v>
      </c>
      <c r="V569">
        <v>22</v>
      </c>
      <c r="W569" t="s">
        <v>113</v>
      </c>
      <c r="X569">
        <v>6296</v>
      </c>
      <c r="Y569" t="s">
        <v>114</v>
      </c>
      <c r="Z569">
        <v>0</v>
      </c>
      <c r="AA569">
        <v>0</v>
      </c>
      <c r="AB569">
        <v>0</v>
      </c>
      <c r="AC569">
        <f>MONTH(Table1[[#This Row],[Qtr-Year]])</f>
        <v>9</v>
      </c>
      <c r="AD569">
        <f>Table1[[#This Row],[Month Num]]/3</f>
        <v>3</v>
      </c>
      <c r="AE569">
        <f>YEAR(Table1[[#This Row],[Qtr-Year]])</f>
        <v>2024</v>
      </c>
      <c r="AF569" t="str">
        <f>Table1[[#This Row],[Year]]&amp;" - Q"&amp;Table1[[#This Row],[Qtr]]</f>
        <v>2024 - Q3</v>
      </c>
      <c r="AG569" s="21">
        <f>Table1[[#This Row],[Qtr-Year]]</f>
        <v>45536</v>
      </c>
      <c r="AH569" t="str">
        <f t="shared" si="8"/>
        <v>4BHK</v>
      </c>
    </row>
    <row r="570" spans="1:34" x14ac:dyDescent="0.3">
      <c r="A570" s="1">
        <v>45444</v>
      </c>
      <c r="B570">
        <v>261837</v>
      </c>
      <c r="C570" t="s">
        <v>116</v>
      </c>
      <c r="D570">
        <v>5</v>
      </c>
      <c r="E570" t="s">
        <v>52</v>
      </c>
      <c r="F570">
        <v>258</v>
      </c>
      <c r="G570" t="s">
        <v>117</v>
      </c>
      <c r="H570">
        <v>1048</v>
      </c>
      <c r="I570">
        <v>1747</v>
      </c>
      <c r="J570">
        <v>4899</v>
      </c>
      <c r="K570">
        <v>8165</v>
      </c>
      <c r="L570">
        <v>43675</v>
      </c>
      <c r="M570">
        <v>26200</v>
      </c>
      <c r="N570">
        <v>25</v>
      </c>
      <c r="O570">
        <v>237592</v>
      </c>
      <c r="P570">
        <v>142528</v>
      </c>
      <c r="Q570">
        <v>136</v>
      </c>
      <c r="R570">
        <v>21.396382500000001</v>
      </c>
      <c r="S570">
        <v>21.392299999999999</v>
      </c>
      <c r="T570">
        <v>0.85585529999999999</v>
      </c>
      <c r="U570">
        <v>116.3963208</v>
      </c>
      <c r="V570">
        <v>3</v>
      </c>
      <c r="W570" t="s">
        <v>35</v>
      </c>
      <c r="X570">
        <v>1754</v>
      </c>
      <c r="Y570" t="s">
        <v>118</v>
      </c>
      <c r="Z570">
        <v>111</v>
      </c>
      <c r="AA570">
        <v>94.999938299999997</v>
      </c>
      <c r="AB570">
        <v>193917</v>
      </c>
      <c r="AC570">
        <f>MONTH(Table1[[#This Row],[Qtr-Year]])</f>
        <v>6</v>
      </c>
      <c r="AD570">
        <f>Table1[[#This Row],[Month Num]]/3</f>
        <v>2</v>
      </c>
      <c r="AE570">
        <f>YEAR(Table1[[#This Row],[Qtr-Year]])</f>
        <v>2024</v>
      </c>
      <c r="AF570" t="str">
        <f>Table1[[#This Row],[Year]]&amp;" - Q"&amp;Table1[[#This Row],[Qtr]]</f>
        <v>2024 - Q2</v>
      </c>
      <c r="AG570" s="21">
        <f>Table1[[#This Row],[Qtr-Year]]</f>
        <v>45444</v>
      </c>
      <c r="AH570" t="str">
        <f t="shared" si="8"/>
        <v>3BHK</v>
      </c>
    </row>
    <row r="571" spans="1:34" x14ac:dyDescent="0.3">
      <c r="A571" s="1">
        <v>45444</v>
      </c>
      <c r="B571">
        <v>261837</v>
      </c>
      <c r="C571" t="s">
        <v>116</v>
      </c>
      <c r="D571">
        <v>4</v>
      </c>
      <c r="E571" t="s">
        <v>46</v>
      </c>
      <c r="F571">
        <v>258</v>
      </c>
      <c r="G571" t="s">
        <v>117</v>
      </c>
      <c r="H571">
        <v>790</v>
      </c>
      <c r="I571">
        <v>1317</v>
      </c>
      <c r="J571">
        <v>4899</v>
      </c>
      <c r="K571">
        <v>8165</v>
      </c>
      <c r="L571">
        <v>26340</v>
      </c>
      <c r="M571">
        <v>15800</v>
      </c>
      <c r="N571">
        <v>20</v>
      </c>
      <c r="O571">
        <v>188331</v>
      </c>
      <c r="P571">
        <v>112970</v>
      </c>
      <c r="Q571">
        <v>143</v>
      </c>
      <c r="R571">
        <v>12.903966</v>
      </c>
      <c r="S571">
        <v>12.900700000000001</v>
      </c>
      <c r="T571">
        <v>0.6451983</v>
      </c>
      <c r="U571">
        <v>92.263356900000005</v>
      </c>
      <c r="V571">
        <v>3</v>
      </c>
      <c r="W571" t="s">
        <v>35</v>
      </c>
      <c r="X571">
        <v>1754</v>
      </c>
      <c r="Y571" t="s">
        <v>118</v>
      </c>
      <c r="Z571">
        <v>123</v>
      </c>
      <c r="AA571">
        <v>79.359390899999994</v>
      </c>
      <c r="AB571">
        <v>161991</v>
      </c>
      <c r="AC571">
        <f>MONTH(Table1[[#This Row],[Qtr-Year]])</f>
        <v>6</v>
      </c>
      <c r="AD571">
        <f>Table1[[#This Row],[Month Num]]/3</f>
        <v>2</v>
      </c>
      <c r="AE571">
        <f>YEAR(Table1[[#This Row],[Qtr-Year]])</f>
        <v>2024</v>
      </c>
      <c r="AF571" t="str">
        <f>Table1[[#This Row],[Year]]&amp;" - Q"&amp;Table1[[#This Row],[Qtr]]</f>
        <v>2024 - Q2</v>
      </c>
      <c r="AG571" s="21">
        <f>Table1[[#This Row],[Qtr-Year]]</f>
        <v>45444</v>
      </c>
      <c r="AH571" t="str">
        <f t="shared" si="8"/>
        <v>2BHK</v>
      </c>
    </row>
    <row r="572" spans="1:34" x14ac:dyDescent="0.3">
      <c r="A572" s="1">
        <v>45444</v>
      </c>
      <c r="B572">
        <v>261837</v>
      </c>
      <c r="C572" t="s">
        <v>116</v>
      </c>
      <c r="D572">
        <v>3</v>
      </c>
      <c r="E572" t="s">
        <v>42</v>
      </c>
      <c r="F572">
        <v>258</v>
      </c>
      <c r="G572" t="s">
        <v>117</v>
      </c>
      <c r="H572">
        <v>632</v>
      </c>
      <c r="I572">
        <v>1053</v>
      </c>
      <c r="J572">
        <v>4899</v>
      </c>
      <c r="K572">
        <v>8165</v>
      </c>
      <c r="L572">
        <v>21060</v>
      </c>
      <c r="M572">
        <v>12640</v>
      </c>
      <c r="N572">
        <v>20</v>
      </c>
      <c r="O572">
        <v>52650</v>
      </c>
      <c r="P572">
        <v>31600</v>
      </c>
      <c r="Q572">
        <v>50</v>
      </c>
      <c r="R572">
        <v>10.317294</v>
      </c>
      <c r="S572">
        <v>10.32056</v>
      </c>
      <c r="T572">
        <v>0.51586469999999995</v>
      </c>
      <c r="U572">
        <v>25.793234999999999</v>
      </c>
      <c r="V572">
        <v>3</v>
      </c>
      <c r="W572" t="s">
        <v>35</v>
      </c>
      <c r="X572">
        <v>1754</v>
      </c>
      <c r="Y572" t="s">
        <v>118</v>
      </c>
      <c r="Z572">
        <v>30</v>
      </c>
      <c r="AA572">
        <v>15.475941000000001</v>
      </c>
      <c r="AB572">
        <v>31590</v>
      </c>
      <c r="AC572">
        <f>MONTH(Table1[[#This Row],[Qtr-Year]])</f>
        <v>6</v>
      </c>
      <c r="AD572">
        <f>Table1[[#This Row],[Month Num]]/3</f>
        <v>2</v>
      </c>
      <c r="AE572">
        <f>YEAR(Table1[[#This Row],[Qtr-Year]])</f>
        <v>2024</v>
      </c>
      <c r="AF572" t="str">
        <f>Table1[[#This Row],[Year]]&amp;" - Q"&amp;Table1[[#This Row],[Qtr]]</f>
        <v>2024 - Q2</v>
      </c>
      <c r="AG572" s="21">
        <f>Table1[[#This Row],[Qtr-Year]]</f>
        <v>45444</v>
      </c>
      <c r="AH572" t="str">
        <f t="shared" si="8"/>
        <v>1BHK</v>
      </c>
    </row>
    <row r="573" spans="1:34" x14ac:dyDescent="0.3">
      <c r="A573" s="1">
        <v>45627</v>
      </c>
      <c r="B573">
        <v>261837</v>
      </c>
      <c r="C573" t="s">
        <v>116</v>
      </c>
      <c r="D573">
        <v>27</v>
      </c>
      <c r="E573" t="s">
        <v>33</v>
      </c>
      <c r="F573">
        <v>258</v>
      </c>
      <c r="G573" t="s">
        <v>117</v>
      </c>
      <c r="H573">
        <v>390</v>
      </c>
      <c r="I573">
        <v>650</v>
      </c>
      <c r="J573">
        <v>4999</v>
      </c>
      <c r="K573">
        <v>8332</v>
      </c>
      <c r="L573">
        <v>11700</v>
      </c>
      <c r="M573">
        <v>7020</v>
      </c>
      <c r="N573">
        <v>18</v>
      </c>
      <c r="O573">
        <v>32500</v>
      </c>
      <c r="P573">
        <v>19500</v>
      </c>
      <c r="Q573">
        <v>50</v>
      </c>
      <c r="R573">
        <v>5.8488300000000004</v>
      </c>
      <c r="S573">
        <v>5.8490640000000003</v>
      </c>
      <c r="T573">
        <v>0.32493499999999997</v>
      </c>
      <c r="U573">
        <v>16.246749999999999</v>
      </c>
      <c r="V573">
        <v>3</v>
      </c>
      <c r="W573" t="s">
        <v>35</v>
      </c>
      <c r="X573">
        <v>1754</v>
      </c>
      <c r="Y573" t="s">
        <v>118</v>
      </c>
      <c r="Z573">
        <v>0</v>
      </c>
      <c r="AA573">
        <v>0</v>
      </c>
      <c r="AB573">
        <v>0</v>
      </c>
      <c r="AC573">
        <f>MONTH(Table1[[#This Row],[Qtr-Year]])</f>
        <v>12</v>
      </c>
      <c r="AD573">
        <f>Table1[[#This Row],[Month Num]]/3</f>
        <v>4</v>
      </c>
      <c r="AE573">
        <f>YEAR(Table1[[#This Row],[Qtr-Year]])</f>
        <v>2024</v>
      </c>
      <c r="AF573" t="str">
        <f>Table1[[#This Row],[Year]]&amp;" - Q"&amp;Table1[[#This Row],[Qtr]]</f>
        <v>2024 - Q4</v>
      </c>
      <c r="AG573" s="21">
        <f>Table1[[#This Row],[Qtr-Year]]</f>
        <v>45627</v>
      </c>
      <c r="AH573" t="str">
        <f t="shared" si="8"/>
        <v>Studio</v>
      </c>
    </row>
    <row r="574" spans="1:34" x14ac:dyDescent="0.3">
      <c r="A574" s="1">
        <v>45627</v>
      </c>
      <c r="B574">
        <v>261837</v>
      </c>
      <c r="C574" t="s">
        <v>116</v>
      </c>
      <c r="D574">
        <v>12</v>
      </c>
      <c r="E574" t="s">
        <v>119</v>
      </c>
      <c r="F574">
        <v>258</v>
      </c>
      <c r="G574" t="s">
        <v>117</v>
      </c>
      <c r="H574">
        <v>2250</v>
      </c>
      <c r="I574">
        <v>3750</v>
      </c>
      <c r="J574">
        <v>4999</v>
      </c>
      <c r="K574">
        <v>8332</v>
      </c>
      <c r="L574">
        <v>3750</v>
      </c>
      <c r="M574">
        <v>2250</v>
      </c>
      <c r="N574">
        <v>1</v>
      </c>
      <c r="O574">
        <v>7500</v>
      </c>
      <c r="P574">
        <v>4500</v>
      </c>
      <c r="Q574">
        <v>2</v>
      </c>
      <c r="R574">
        <v>1.874625</v>
      </c>
      <c r="S574">
        <v>1.8747</v>
      </c>
      <c r="T574">
        <v>1.874625</v>
      </c>
      <c r="U574">
        <v>3.74925</v>
      </c>
      <c r="V574">
        <v>3</v>
      </c>
      <c r="W574" t="s">
        <v>35</v>
      </c>
      <c r="X574">
        <v>1754</v>
      </c>
      <c r="Y574" t="s">
        <v>118</v>
      </c>
      <c r="Z574">
        <v>0</v>
      </c>
      <c r="AA574">
        <v>0</v>
      </c>
      <c r="AB574">
        <v>0</v>
      </c>
      <c r="AC574">
        <f>MONTH(Table1[[#This Row],[Qtr-Year]])</f>
        <v>12</v>
      </c>
      <c r="AD574">
        <f>Table1[[#This Row],[Month Num]]/3</f>
        <v>4</v>
      </c>
      <c r="AE574">
        <f>YEAR(Table1[[#This Row],[Qtr-Year]])</f>
        <v>2024</v>
      </c>
      <c r="AF574" t="str">
        <f>Table1[[#This Row],[Year]]&amp;" - Q"&amp;Table1[[#This Row],[Qtr]]</f>
        <v>2024 - Q4</v>
      </c>
      <c r="AG574" s="21">
        <f>Table1[[#This Row],[Qtr-Year]]</f>
        <v>45627</v>
      </c>
      <c r="AH574" t="str">
        <f t="shared" si="8"/>
        <v>Penthouse</v>
      </c>
    </row>
    <row r="575" spans="1:34" x14ac:dyDescent="0.3">
      <c r="A575" s="1">
        <v>45627</v>
      </c>
      <c r="B575">
        <v>261837</v>
      </c>
      <c r="C575" t="s">
        <v>116</v>
      </c>
      <c r="D575">
        <v>5</v>
      </c>
      <c r="E575" t="s">
        <v>52</v>
      </c>
      <c r="F575">
        <v>258</v>
      </c>
      <c r="G575" t="s">
        <v>117</v>
      </c>
      <c r="H575">
        <v>1069</v>
      </c>
      <c r="I575">
        <v>1781</v>
      </c>
      <c r="J575">
        <v>4999</v>
      </c>
      <c r="K575">
        <v>8332</v>
      </c>
      <c r="L575">
        <v>14248</v>
      </c>
      <c r="M575">
        <v>8552</v>
      </c>
      <c r="N575">
        <v>8</v>
      </c>
      <c r="O575">
        <v>242216</v>
      </c>
      <c r="P575">
        <v>145384</v>
      </c>
      <c r="Q575">
        <v>136</v>
      </c>
      <c r="R575">
        <v>7.1225752</v>
      </c>
      <c r="S575">
        <v>7.1255264</v>
      </c>
      <c r="T575">
        <v>0.8903219</v>
      </c>
      <c r="U575">
        <v>121.0837784</v>
      </c>
      <c r="V575">
        <v>3</v>
      </c>
      <c r="W575" t="s">
        <v>35</v>
      </c>
      <c r="X575">
        <v>1754</v>
      </c>
      <c r="Y575" t="s">
        <v>118</v>
      </c>
      <c r="Z575">
        <v>8</v>
      </c>
      <c r="AA575">
        <v>7.1225752</v>
      </c>
      <c r="AB575">
        <v>14248</v>
      </c>
      <c r="AC575">
        <f>MONTH(Table1[[#This Row],[Qtr-Year]])</f>
        <v>12</v>
      </c>
      <c r="AD575">
        <f>Table1[[#This Row],[Month Num]]/3</f>
        <v>4</v>
      </c>
      <c r="AE575">
        <f>YEAR(Table1[[#This Row],[Qtr-Year]])</f>
        <v>2024</v>
      </c>
      <c r="AF575" t="str">
        <f>Table1[[#This Row],[Year]]&amp;" - Q"&amp;Table1[[#This Row],[Qtr]]</f>
        <v>2024 - Q4</v>
      </c>
      <c r="AG575" s="21">
        <f>Table1[[#This Row],[Qtr-Year]]</f>
        <v>45627</v>
      </c>
      <c r="AH575" t="str">
        <f t="shared" si="8"/>
        <v>3BHK</v>
      </c>
    </row>
    <row r="576" spans="1:34" x14ac:dyDescent="0.3">
      <c r="A576" s="1">
        <v>45627</v>
      </c>
      <c r="B576">
        <v>261837</v>
      </c>
      <c r="C576" t="s">
        <v>116</v>
      </c>
      <c r="D576">
        <v>4</v>
      </c>
      <c r="E576" t="s">
        <v>46</v>
      </c>
      <c r="F576">
        <v>258</v>
      </c>
      <c r="G576" t="s">
        <v>117</v>
      </c>
      <c r="H576">
        <v>790</v>
      </c>
      <c r="I576">
        <v>1317</v>
      </c>
      <c r="J576">
        <v>4999</v>
      </c>
      <c r="K576">
        <v>8332</v>
      </c>
      <c r="L576">
        <v>15804</v>
      </c>
      <c r="M576">
        <v>9480</v>
      </c>
      <c r="N576">
        <v>12</v>
      </c>
      <c r="O576">
        <v>188331</v>
      </c>
      <c r="P576">
        <v>112970</v>
      </c>
      <c r="Q576">
        <v>143</v>
      </c>
      <c r="R576">
        <v>7.9004196000000002</v>
      </c>
      <c r="S576">
        <v>7.8987360000000004</v>
      </c>
      <c r="T576">
        <v>0.65836830000000002</v>
      </c>
      <c r="U576">
        <v>94.1466669</v>
      </c>
      <c r="V576">
        <v>3</v>
      </c>
      <c r="W576" t="s">
        <v>35</v>
      </c>
      <c r="X576">
        <v>1754</v>
      </c>
      <c r="Y576" t="s">
        <v>118</v>
      </c>
      <c r="Z576">
        <v>3</v>
      </c>
      <c r="AA576">
        <v>1.9751049000000001</v>
      </c>
      <c r="AB576">
        <v>3951</v>
      </c>
      <c r="AC576">
        <f>MONTH(Table1[[#This Row],[Qtr-Year]])</f>
        <v>12</v>
      </c>
      <c r="AD576">
        <f>Table1[[#This Row],[Month Num]]/3</f>
        <v>4</v>
      </c>
      <c r="AE576">
        <f>YEAR(Table1[[#This Row],[Qtr-Year]])</f>
        <v>2024</v>
      </c>
      <c r="AF576" t="str">
        <f>Table1[[#This Row],[Year]]&amp;" - Q"&amp;Table1[[#This Row],[Qtr]]</f>
        <v>2024 - Q4</v>
      </c>
      <c r="AG576" s="21">
        <f>Table1[[#This Row],[Qtr-Year]]</f>
        <v>45627</v>
      </c>
      <c r="AH576" t="str">
        <f t="shared" si="8"/>
        <v>2BHK</v>
      </c>
    </row>
    <row r="577" spans="1:34" x14ac:dyDescent="0.3">
      <c r="A577" s="1">
        <v>45627</v>
      </c>
      <c r="B577">
        <v>261837</v>
      </c>
      <c r="C577" t="s">
        <v>116</v>
      </c>
      <c r="D577">
        <v>3</v>
      </c>
      <c r="E577" t="s">
        <v>42</v>
      </c>
      <c r="F577">
        <v>258</v>
      </c>
      <c r="G577" t="s">
        <v>117</v>
      </c>
      <c r="H577">
        <v>632</v>
      </c>
      <c r="I577">
        <v>1053</v>
      </c>
      <c r="J577">
        <v>4999</v>
      </c>
      <c r="K577">
        <v>8332</v>
      </c>
      <c r="L577">
        <v>13689</v>
      </c>
      <c r="M577">
        <v>8216</v>
      </c>
      <c r="N577">
        <v>13</v>
      </c>
      <c r="O577">
        <v>52650</v>
      </c>
      <c r="P577">
        <v>31600</v>
      </c>
      <c r="Q577">
        <v>50</v>
      </c>
      <c r="R577">
        <v>6.8431310999999999</v>
      </c>
      <c r="S577">
        <v>6.8455712000000002</v>
      </c>
      <c r="T577">
        <v>0.52639469999999999</v>
      </c>
      <c r="U577">
        <v>26.319735000000001</v>
      </c>
      <c r="V577">
        <v>3</v>
      </c>
      <c r="W577" t="s">
        <v>35</v>
      </c>
      <c r="X577">
        <v>1754</v>
      </c>
      <c r="Y577" t="s">
        <v>118</v>
      </c>
      <c r="Z577">
        <v>2</v>
      </c>
      <c r="AA577">
        <v>1.0527894</v>
      </c>
      <c r="AB577">
        <v>2106</v>
      </c>
      <c r="AC577">
        <f>MONTH(Table1[[#This Row],[Qtr-Year]])</f>
        <v>12</v>
      </c>
      <c r="AD577">
        <f>Table1[[#This Row],[Month Num]]/3</f>
        <v>4</v>
      </c>
      <c r="AE577">
        <f>YEAR(Table1[[#This Row],[Qtr-Year]])</f>
        <v>2024</v>
      </c>
      <c r="AF577" t="str">
        <f>Table1[[#This Row],[Year]]&amp;" - Q"&amp;Table1[[#This Row],[Qtr]]</f>
        <v>2024 - Q4</v>
      </c>
      <c r="AG577" s="21">
        <f>Table1[[#This Row],[Qtr-Year]]</f>
        <v>45627</v>
      </c>
      <c r="AH577" t="str">
        <f t="shared" si="8"/>
        <v>1BHK</v>
      </c>
    </row>
    <row r="578" spans="1:34" x14ac:dyDescent="0.3">
      <c r="A578" s="1">
        <v>45536</v>
      </c>
      <c r="B578">
        <v>261837</v>
      </c>
      <c r="C578" t="s">
        <v>116</v>
      </c>
      <c r="D578">
        <v>27</v>
      </c>
      <c r="E578" t="s">
        <v>33</v>
      </c>
      <c r="F578">
        <v>258</v>
      </c>
      <c r="G578" t="s">
        <v>117</v>
      </c>
      <c r="H578">
        <v>390</v>
      </c>
      <c r="I578">
        <v>650</v>
      </c>
      <c r="J578">
        <v>4899</v>
      </c>
      <c r="K578">
        <v>8165</v>
      </c>
      <c r="L578">
        <v>11700</v>
      </c>
      <c r="M578">
        <v>7020</v>
      </c>
      <c r="N578">
        <v>18</v>
      </c>
      <c r="O578">
        <v>32500</v>
      </c>
      <c r="P578">
        <v>19500</v>
      </c>
      <c r="Q578">
        <v>50</v>
      </c>
      <c r="R578">
        <v>5.7318300000000004</v>
      </c>
      <c r="S578">
        <v>5.7318300000000004</v>
      </c>
      <c r="T578">
        <v>0.31843500000000002</v>
      </c>
      <c r="U578">
        <v>15.921749999999999</v>
      </c>
      <c r="V578">
        <v>3</v>
      </c>
      <c r="W578" t="s">
        <v>35</v>
      </c>
      <c r="X578">
        <v>1754</v>
      </c>
      <c r="Y578" t="s">
        <v>118</v>
      </c>
      <c r="Z578">
        <v>7</v>
      </c>
      <c r="AA578">
        <v>2.2290450000000002</v>
      </c>
      <c r="AB578">
        <v>4550</v>
      </c>
      <c r="AC578">
        <f>MONTH(Table1[[#This Row],[Qtr-Year]])</f>
        <v>9</v>
      </c>
      <c r="AD578">
        <f>Table1[[#This Row],[Month Num]]/3</f>
        <v>3</v>
      </c>
      <c r="AE578">
        <f>YEAR(Table1[[#This Row],[Qtr-Year]])</f>
        <v>2024</v>
      </c>
      <c r="AF578" t="str">
        <f>Table1[[#This Row],[Year]]&amp;" - Q"&amp;Table1[[#This Row],[Qtr]]</f>
        <v>2024 - Q3</v>
      </c>
      <c r="AG578" s="21">
        <f>Table1[[#This Row],[Qtr-Year]]</f>
        <v>45536</v>
      </c>
      <c r="AH578" t="str">
        <f t="shared" ref="AH578:AH609" si="9" xml:space="preserve"> IF(OR(ISNUMBER(SEARCH("studio", E578)), ISNUMBER(SEARCH("1rk", E578))),
     "Studio",
     IF(ISNUMBER(SEARCH("penthouse", E578)),
        "Penthouse",
        IF(OR(ISNUMBER(SEARCH("2 1/2", E578)), ISNUMBER(SEARCH("2 ½", E578))),
           "2BHK",
           IF(OR(ISNUMBER(SEARCH("3 1/2", E578)), ISNUMBER(SEARCH("3 ½", E578))),
              "3BHK",
              IF(ISNUMBER(SEARCH("4bhk", E578)),
                 "4BHK",
                 IF(ISNUMBER(SEARCH("3bhk", E578)),
                    "3BHK",
                    IF(ISNUMBER(SEARCH("2bhk", E578)),
                       "2BHK",
                       IF(ISNUMBER(SEARCH("1bhk", E578)), "1BHK", "Other"))))))))</f>
        <v>Studio</v>
      </c>
    </row>
    <row r="579" spans="1:34" x14ac:dyDescent="0.3">
      <c r="A579" s="1">
        <v>45536</v>
      </c>
      <c r="B579">
        <v>261837</v>
      </c>
      <c r="C579" t="s">
        <v>116</v>
      </c>
      <c r="D579">
        <v>12</v>
      </c>
      <c r="E579" t="s">
        <v>119</v>
      </c>
      <c r="F579">
        <v>258</v>
      </c>
      <c r="G579" t="s">
        <v>117</v>
      </c>
      <c r="H579">
        <v>2250</v>
      </c>
      <c r="I579">
        <v>3750</v>
      </c>
      <c r="J579">
        <v>4899</v>
      </c>
      <c r="K579">
        <v>8165</v>
      </c>
      <c r="L579">
        <v>3750</v>
      </c>
      <c r="M579">
        <v>2250</v>
      </c>
      <c r="N579">
        <v>1</v>
      </c>
      <c r="O579">
        <v>7500</v>
      </c>
      <c r="P579">
        <v>4500</v>
      </c>
      <c r="Q579">
        <v>2</v>
      </c>
      <c r="R579">
        <v>1.8371249999999999</v>
      </c>
      <c r="S579">
        <v>1.8371249999999999</v>
      </c>
      <c r="T579">
        <v>1.8371249999999999</v>
      </c>
      <c r="U579">
        <v>3.6742499999999998</v>
      </c>
      <c r="V579">
        <v>3</v>
      </c>
      <c r="W579" t="s">
        <v>35</v>
      </c>
      <c r="X579">
        <v>1754</v>
      </c>
      <c r="Y579" t="s">
        <v>118</v>
      </c>
      <c r="Z579">
        <v>0</v>
      </c>
      <c r="AA579">
        <v>0</v>
      </c>
      <c r="AB579">
        <v>0</v>
      </c>
      <c r="AC579">
        <f>MONTH(Table1[[#This Row],[Qtr-Year]])</f>
        <v>9</v>
      </c>
      <c r="AD579">
        <f>Table1[[#This Row],[Month Num]]/3</f>
        <v>3</v>
      </c>
      <c r="AE579">
        <f>YEAR(Table1[[#This Row],[Qtr-Year]])</f>
        <v>2024</v>
      </c>
      <c r="AF579" t="str">
        <f>Table1[[#This Row],[Year]]&amp;" - Q"&amp;Table1[[#This Row],[Qtr]]</f>
        <v>2024 - Q3</v>
      </c>
      <c r="AG579" s="21">
        <f>Table1[[#This Row],[Qtr-Year]]</f>
        <v>45536</v>
      </c>
      <c r="AH579" t="str">
        <f t="shared" si="9"/>
        <v>Penthouse</v>
      </c>
    </row>
    <row r="580" spans="1:34" x14ac:dyDescent="0.3">
      <c r="A580" s="1">
        <v>45536</v>
      </c>
      <c r="B580">
        <v>261837</v>
      </c>
      <c r="C580" t="s">
        <v>116</v>
      </c>
      <c r="D580">
        <v>5</v>
      </c>
      <c r="E580" t="s">
        <v>52</v>
      </c>
      <c r="F580">
        <v>258</v>
      </c>
      <c r="G580" t="s">
        <v>117</v>
      </c>
      <c r="H580">
        <v>1048</v>
      </c>
      <c r="I580">
        <v>1747</v>
      </c>
      <c r="J580">
        <v>4899</v>
      </c>
      <c r="K580">
        <v>8165</v>
      </c>
      <c r="L580">
        <v>27952</v>
      </c>
      <c r="M580">
        <v>16768</v>
      </c>
      <c r="N580">
        <v>16</v>
      </c>
      <c r="O580">
        <v>237592</v>
      </c>
      <c r="P580">
        <v>142528</v>
      </c>
      <c r="Q580">
        <v>136</v>
      </c>
      <c r="R580">
        <v>13.6936848</v>
      </c>
      <c r="S580">
        <v>13.691072</v>
      </c>
      <c r="T580">
        <v>0.85585529999999999</v>
      </c>
      <c r="U580">
        <v>116.3963208</v>
      </c>
      <c r="V580">
        <v>3</v>
      </c>
      <c r="W580" t="s">
        <v>35</v>
      </c>
      <c r="X580">
        <v>1754</v>
      </c>
      <c r="Y580" t="s">
        <v>118</v>
      </c>
      <c r="Z580">
        <v>9</v>
      </c>
      <c r="AA580">
        <v>7.7026976999999999</v>
      </c>
      <c r="AB580">
        <v>15723</v>
      </c>
      <c r="AC580">
        <f>MONTH(Table1[[#This Row],[Qtr-Year]])</f>
        <v>9</v>
      </c>
      <c r="AD580">
        <f>Table1[[#This Row],[Month Num]]/3</f>
        <v>3</v>
      </c>
      <c r="AE580">
        <f>YEAR(Table1[[#This Row],[Qtr-Year]])</f>
        <v>2024</v>
      </c>
      <c r="AF580" t="str">
        <f>Table1[[#This Row],[Year]]&amp;" - Q"&amp;Table1[[#This Row],[Qtr]]</f>
        <v>2024 - Q3</v>
      </c>
      <c r="AG580" s="21">
        <f>Table1[[#This Row],[Qtr-Year]]</f>
        <v>45536</v>
      </c>
      <c r="AH580" t="str">
        <f t="shared" si="9"/>
        <v>3BHK</v>
      </c>
    </row>
    <row r="581" spans="1:34" x14ac:dyDescent="0.3">
      <c r="A581" s="1">
        <v>45536</v>
      </c>
      <c r="B581">
        <v>261837</v>
      </c>
      <c r="C581" t="s">
        <v>116</v>
      </c>
      <c r="D581">
        <v>4</v>
      </c>
      <c r="E581" t="s">
        <v>46</v>
      </c>
      <c r="F581">
        <v>258</v>
      </c>
      <c r="G581" t="s">
        <v>117</v>
      </c>
      <c r="H581">
        <v>790</v>
      </c>
      <c r="I581">
        <v>1317</v>
      </c>
      <c r="J581">
        <v>4899</v>
      </c>
      <c r="K581">
        <v>8165</v>
      </c>
      <c r="L581">
        <v>19755</v>
      </c>
      <c r="M581">
        <v>11850</v>
      </c>
      <c r="N581">
        <v>15</v>
      </c>
      <c r="O581">
        <v>188331</v>
      </c>
      <c r="P581">
        <v>112970</v>
      </c>
      <c r="Q581">
        <v>143</v>
      </c>
      <c r="R581">
        <v>9.6779744999999995</v>
      </c>
      <c r="S581">
        <v>9.6755250000000004</v>
      </c>
      <c r="T581">
        <v>0.6451983</v>
      </c>
      <c r="U581">
        <v>92.263356900000005</v>
      </c>
      <c r="V581">
        <v>3</v>
      </c>
      <c r="W581" t="s">
        <v>35</v>
      </c>
      <c r="X581">
        <v>1754</v>
      </c>
      <c r="Y581" t="s">
        <v>118</v>
      </c>
      <c r="Z581">
        <v>5</v>
      </c>
      <c r="AA581">
        <v>3.2259915000000001</v>
      </c>
      <c r="AB581">
        <v>6585</v>
      </c>
      <c r="AC581">
        <f>MONTH(Table1[[#This Row],[Qtr-Year]])</f>
        <v>9</v>
      </c>
      <c r="AD581">
        <f>Table1[[#This Row],[Month Num]]/3</f>
        <v>3</v>
      </c>
      <c r="AE581">
        <f>YEAR(Table1[[#This Row],[Qtr-Year]])</f>
        <v>2024</v>
      </c>
      <c r="AF581" t="str">
        <f>Table1[[#This Row],[Year]]&amp;" - Q"&amp;Table1[[#This Row],[Qtr]]</f>
        <v>2024 - Q3</v>
      </c>
      <c r="AG581" s="21">
        <f>Table1[[#This Row],[Qtr-Year]]</f>
        <v>45536</v>
      </c>
      <c r="AH581" t="str">
        <f t="shared" si="9"/>
        <v>2BHK</v>
      </c>
    </row>
    <row r="582" spans="1:34" x14ac:dyDescent="0.3">
      <c r="A582" s="1">
        <v>45536</v>
      </c>
      <c r="B582">
        <v>261837</v>
      </c>
      <c r="C582" t="s">
        <v>116</v>
      </c>
      <c r="D582">
        <v>3</v>
      </c>
      <c r="E582" t="s">
        <v>42</v>
      </c>
      <c r="F582">
        <v>258</v>
      </c>
      <c r="G582" t="s">
        <v>117</v>
      </c>
      <c r="H582">
        <v>632</v>
      </c>
      <c r="I582">
        <v>1053</v>
      </c>
      <c r="J582">
        <v>4899</v>
      </c>
      <c r="K582">
        <v>8165</v>
      </c>
      <c r="L582">
        <v>15795</v>
      </c>
      <c r="M582">
        <v>9480</v>
      </c>
      <c r="N582">
        <v>15</v>
      </c>
      <c r="O582">
        <v>52650</v>
      </c>
      <c r="P582">
        <v>31600</v>
      </c>
      <c r="Q582">
        <v>50</v>
      </c>
      <c r="R582">
        <v>7.7379705000000003</v>
      </c>
      <c r="S582">
        <v>7.7404200000000003</v>
      </c>
      <c r="T582">
        <v>0.51586469999999995</v>
      </c>
      <c r="U582">
        <v>25.793234999999999</v>
      </c>
      <c r="V582">
        <v>3</v>
      </c>
      <c r="W582" t="s">
        <v>35</v>
      </c>
      <c r="X582">
        <v>1754</v>
      </c>
      <c r="Y582" t="s">
        <v>118</v>
      </c>
      <c r="Z582">
        <v>5</v>
      </c>
      <c r="AA582">
        <v>2.5793235000000001</v>
      </c>
      <c r="AB582">
        <v>5265</v>
      </c>
      <c r="AC582">
        <f>MONTH(Table1[[#This Row],[Qtr-Year]])</f>
        <v>9</v>
      </c>
      <c r="AD582">
        <f>Table1[[#This Row],[Month Num]]/3</f>
        <v>3</v>
      </c>
      <c r="AE582">
        <f>YEAR(Table1[[#This Row],[Qtr-Year]])</f>
        <v>2024</v>
      </c>
      <c r="AF582" t="str">
        <f>Table1[[#This Row],[Year]]&amp;" - Q"&amp;Table1[[#This Row],[Qtr]]</f>
        <v>2024 - Q3</v>
      </c>
      <c r="AG582" s="21">
        <f>Table1[[#This Row],[Qtr-Year]]</f>
        <v>45536</v>
      </c>
      <c r="AH582" t="str">
        <f t="shared" si="9"/>
        <v>1BHK</v>
      </c>
    </row>
    <row r="583" spans="1:34" x14ac:dyDescent="0.3">
      <c r="A583" s="1">
        <v>45444</v>
      </c>
      <c r="B583">
        <v>261837</v>
      </c>
      <c r="C583" t="s">
        <v>116</v>
      </c>
      <c r="D583">
        <v>12</v>
      </c>
      <c r="E583" t="s">
        <v>119</v>
      </c>
      <c r="F583">
        <v>258</v>
      </c>
      <c r="G583" t="s">
        <v>117</v>
      </c>
      <c r="H583">
        <v>2250</v>
      </c>
      <c r="I583">
        <v>3750</v>
      </c>
      <c r="J583">
        <v>4899</v>
      </c>
      <c r="K583">
        <v>8165</v>
      </c>
      <c r="L583">
        <v>3750</v>
      </c>
      <c r="M583">
        <v>2250</v>
      </c>
      <c r="N583">
        <v>1</v>
      </c>
      <c r="O583">
        <v>7500</v>
      </c>
      <c r="P583">
        <v>4500</v>
      </c>
      <c r="Q583">
        <v>2</v>
      </c>
      <c r="R583">
        <v>1.8371249999999999</v>
      </c>
      <c r="S583">
        <v>1.8371249999999999</v>
      </c>
      <c r="T583">
        <v>1.8371249999999999</v>
      </c>
      <c r="U583">
        <v>3.6742499999999998</v>
      </c>
      <c r="V583">
        <v>3</v>
      </c>
      <c r="W583" t="s">
        <v>35</v>
      </c>
      <c r="X583">
        <v>1754</v>
      </c>
      <c r="Y583" t="s">
        <v>118</v>
      </c>
      <c r="Z583">
        <v>1</v>
      </c>
      <c r="AA583">
        <v>1.8371249999999999</v>
      </c>
      <c r="AB583">
        <v>3750</v>
      </c>
      <c r="AC583">
        <f>MONTH(Table1[[#This Row],[Qtr-Year]])</f>
        <v>6</v>
      </c>
      <c r="AD583">
        <f>Table1[[#This Row],[Month Num]]/3</f>
        <v>2</v>
      </c>
      <c r="AE583">
        <f>YEAR(Table1[[#This Row],[Qtr-Year]])</f>
        <v>2024</v>
      </c>
      <c r="AF583" t="str">
        <f>Table1[[#This Row],[Year]]&amp;" - Q"&amp;Table1[[#This Row],[Qtr]]</f>
        <v>2024 - Q2</v>
      </c>
      <c r="AG583" s="21">
        <f>Table1[[#This Row],[Qtr-Year]]</f>
        <v>45444</v>
      </c>
      <c r="AH583" t="str">
        <f t="shared" si="9"/>
        <v>Penthouse</v>
      </c>
    </row>
    <row r="584" spans="1:34" x14ac:dyDescent="0.3">
      <c r="A584" s="1">
        <v>45444</v>
      </c>
      <c r="B584">
        <v>261837</v>
      </c>
      <c r="C584" t="s">
        <v>116</v>
      </c>
      <c r="D584">
        <v>27</v>
      </c>
      <c r="E584" t="s">
        <v>33</v>
      </c>
      <c r="F584">
        <v>258</v>
      </c>
      <c r="G584" t="s">
        <v>117</v>
      </c>
      <c r="H584">
        <v>390</v>
      </c>
      <c r="I584">
        <v>650</v>
      </c>
      <c r="J584">
        <v>4899</v>
      </c>
      <c r="K584">
        <v>8165</v>
      </c>
      <c r="L584">
        <v>16250</v>
      </c>
      <c r="M584">
        <v>9750</v>
      </c>
      <c r="N584">
        <v>25</v>
      </c>
      <c r="O584">
        <v>32500</v>
      </c>
      <c r="P584">
        <v>19500</v>
      </c>
      <c r="Q584">
        <v>50</v>
      </c>
      <c r="R584">
        <v>7.9608749999999997</v>
      </c>
      <c r="S584">
        <v>7.9608749999999997</v>
      </c>
      <c r="T584">
        <v>0.31843500000000002</v>
      </c>
      <c r="U584">
        <v>15.921749999999999</v>
      </c>
      <c r="V584">
        <v>3</v>
      </c>
      <c r="W584" t="s">
        <v>35</v>
      </c>
      <c r="X584">
        <v>1754</v>
      </c>
      <c r="Y584" t="s">
        <v>118</v>
      </c>
      <c r="Z584">
        <v>25</v>
      </c>
      <c r="AA584">
        <v>7.9608749999999997</v>
      </c>
      <c r="AB584">
        <v>16250</v>
      </c>
      <c r="AC584">
        <f>MONTH(Table1[[#This Row],[Qtr-Year]])</f>
        <v>6</v>
      </c>
      <c r="AD584">
        <f>Table1[[#This Row],[Month Num]]/3</f>
        <v>2</v>
      </c>
      <c r="AE584">
        <f>YEAR(Table1[[#This Row],[Qtr-Year]])</f>
        <v>2024</v>
      </c>
      <c r="AF584" t="str">
        <f>Table1[[#This Row],[Year]]&amp;" - Q"&amp;Table1[[#This Row],[Qtr]]</f>
        <v>2024 - Q2</v>
      </c>
      <c r="AG584" s="21">
        <f>Table1[[#This Row],[Qtr-Year]]</f>
        <v>45444</v>
      </c>
      <c r="AH584" t="str">
        <f t="shared" si="9"/>
        <v>Studio</v>
      </c>
    </row>
    <row r="585" spans="1:34" x14ac:dyDescent="0.3">
      <c r="A585" s="1">
        <v>45717</v>
      </c>
      <c r="B585">
        <v>261837</v>
      </c>
      <c r="C585" t="s">
        <v>116</v>
      </c>
      <c r="D585">
        <v>3</v>
      </c>
      <c r="E585" t="s">
        <v>42</v>
      </c>
      <c r="F585">
        <v>258</v>
      </c>
      <c r="G585" t="s">
        <v>117</v>
      </c>
      <c r="H585">
        <v>632</v>
      </c>
      <c r="I585">
        <v>1053</v>
      </c>
      <c r="J585">
        <v>5299</v>
      </c>
      <c r="K585">
        <v>8832</v>
      </c>
      <c r="L585">
        <v>8424</v>
      </c>
      <c r="M585">
        <v>5056</v>
      </c>
      <c r="N585">
        <v>8</v>
      </c>
      <c r="O585">
        <v>52650</v>
      </c>
      <c r="P585">
        <v>31600</v>
      </c>
      <c r="Q585">
        <v>50</v>
      </c>
      <c r="R585">
        <v>4.4638776</v>
      </c>
      <c r="S585">
        <v>4.4654591999999997</v>
      </c>
      <c r="T585">
        <v>0.5579847</v>
      </c>
      <c r="U585">
        <v>27.899235000000001</v>
      </c>
      <c r="V585">
        <v>3</v>
      </c>
      <c r="W585" t="s">
        <v>35</v>
      </c>
      <c r="X585">
        <v>1754</v>
      </c>
      <c r="Y585" t="s">
        <v>118</v>
      </c>
      <c r="Z585">
        <v>5</v>
      </c>
      <c r="AA585">
        <v>2.7899235</v>
      </c>
      <c r="AB585">
        <v>5265</v>
      </c>
      <c r="AC585">
        <f>MONTH(Table1[[#This Row],[Qtr-Year]])</f>
        <v>3</v>
      </c>
      <c r="AD585">
        <f>Table1[[#This Row],[Month Num]]/3</f>
        <v>1</v>
      </c>
      <c r="AE585">
        <f>YEAR(Table1[[#This Row],[Qtr-Year]])</f>
        <v>2025</v>
      </c>
      <c r="AF585" t="str">
        <f>Table1[[#This Row],[Year]]&amp;" - Q"&amp;Table1[[#This Row],[Qtr]]</f>
        <v>2025 - Q1</v>
      </c>
      <c r="AG585" s="21">
        <f>Table1[[#This Row],[Qtr-Year]]</f>
        <v>45717</v>
      </c>
      <c r="AH585" t="str">
        <f t="shared" si="9"/>
        <v>1BHK</v>
      </c>
    </row>
    <row r="586" spans="1:34" x14ac:dyDescent="0.3">
      <c r="A586" s="1">
        <v>45717</v>
      </c>
      <c r="B586">
        <v>261837</v>
      </c>
      <c r="C586" t="s">
        <v>116</v>
      </c>
      <c r="D586">
        <v>4</v>
      </c>
      <c r="E586" t="s">
        <v>46</v>
      </c>
      <c r="F586">
        <v>258</v>
      </c>
      <c r="G586" t="s">
        <v>117</v>
      </c>
      <c r="H586">
        <v>790</v>
      </c>
      <c r="I586">
        <v>1317</v>
      </c>
      <c r="J586">
        <v>5299</v>
      </c>
      <c r="K586">
        <v>8832</v>
      </c>
      <c r="L586">
        <v>15804</v>
      </c>
      <c r="M586">
        <v>9480</v>
      </c>
      <c r="N586">
        <v>12</v>
      </c>
      <c r="O586">
        <v>188331</v>
      </c>
      <c r="P586">
        <v>112970</v>
      </c>
      <c r="Q586">
        <v>143</v>
      </c>
      <c r="R586">
        <v>8.3745396000000003</v>
      </c>
      <c r="S586">
        <v>8.3727359999999997</v>
      </c>
      <c r="T586">
        <v>0.69787829999999995</v>
      </c>
      <c r="U586">
        <v>99.796596899999997</v>
      </c>
      <c r="V586">
        <v>3</v>
      </c>
      <c r="W586" t="s">
        <v>35</v>
      </c>
      <c r="X586">
        <v>1754</v>
      </c>
      <c r="Y586" t="s">
        <v>118</v>
      </c>
      <c r="Z586">
        <v>0</v>
      </c>
      <c r="AA586">
        <v>0</v>
      </c>
      <c r="AB586">
        <v>0</v>
      </c>
      <c r="AC586">
        <f>MONTH(Table1[[#This Row],[Qtr-Year]])</f>
        <v>3</v>
      </c>
      <c r="AD586">
        <f>Table1[[#This Row],[Month Num]]/3</f>
        <v>1</v>
      </c>
      <c r="AE586">
        <f>YEAR(Table1[[#This Row],[Qtr-Year]])</f>
        <v>2025</v>
      </c>
      <c r="AF586" t="str">
        <f>Table1[[#This Row],[Year]]&amp;" - Q"&amp;Table1[[#This Row],[Qtr]]</f>
        <v>2025 - Q1</v>
      </c>
      <c r="AG586" s="21">
        <f>Table1[[#This Row],[Qtr-Year]]</f>
        <v>45717</v>
      </c>
      <c r="AH586" t="str">
        <f t="shared" si="9"/>
        <v>2BHK</v>
      </c>
    </row>
    <row r="587" spans="1:34" x14ac:dyDescent="0.3">
      <c r="A587" s="1">
        <v>45717</v>
      </c>
      <c r="B587">
        <v>261837</v>
      </c>
      <c r="C587" t="s">
        <v>116</v>
      </c>
      <c r="D587">
        <v>5</v>
      </c>
      <c r="E587" t="s">
        <v>52</v>
      </c>
      <c r="F587">
        <v>258</v>
      </c>
      <c r="G587" t="s">
        <v>117</v>
      </c>
      <c r="H587">
        <v>1069</v>
      </c>
      <c r="I587">
        <v>1782</v>
      </c>
      <c r="J587">
        <v>5299</v>
      </c>
      <c r="K587">
        <v>8832</v>
      </c>
      <c r="L587">
        <v>14256</v>
      </c>
      <c r="M587">
        <v>8552</v>
      </c>
      <c r="N587">
        <v>8</v>
      </c>
      <c r="O587">
        <v>242352</v>
      </c>
      <c r="P587">
        <v>145384</v>
      </c>
      <c r="Q587">
        <v>136</v>
      </c>
      <c r="R587">
        <v>7.5542543999999996</v>
      </c>
      <c r="S587">
        <v>7.5531264</v>
      </c>
      <c r="T587">
        <v>0.94428179999999995</v>
      </c>
      <c r="U587">
        <v>128.42232480000001</v>
      </c>
      <c r="V587">
        <v>3</v>
      </c>
      <c r="W587" t="s">
        <v>35</v>
      </c>
      <c r="X587">
        <v>1754</v>
      </c>
      <c r="Y587" t="s">
        <v>118</v>
      </c>
      <c r="Z587">
        <v>0</v>
      </c>
      <c r="AA587">
        <v>0</v>
      </c>
      <c r="AB587">
        <v>0</v>
      </c>
      <c r="AC587">
        <f>MONTH(Table1[[#This Row],[Qtr-Year]])</f>
        <v>3</v>
      </c>
      <c r="AD587">
        <f>Table1[[#This Row],[Month Num]]/3</f>
        <v>1</v>
      </c>
      <c r="AE587">
        <f>YEAR(Table1[[#This Row],[Qtr-Year]])</f>
        <v>2025</v>
      </c>
      <c r="AF587" t="str">
        <f>Table1[[#This Row],[Year]]&amp;" - Q"&amp;Table1[[#This Row],[Qtr]]</f>
        <v>2025 - Q1</v>
      </c>
      <c r="AG587" s="21">
        <f>Table1[[#This Row],[Qtr-Year]]</f>
        <v>45717</v>
      </c>
      <c r="AH587" t="str">
        <f t="shared" si="9"/>
        <v>3BHK</v>
      </c>
    </row>
    <row r="588" spans="1:34" x14ac:dyDescent="0.3">
      <c r="A588" s="1">
        <v>45717</v>
      </c>
      <c r="B588">
        <v>261837</v>
      </c>
      <c r="C588" t="s">
        <v>116</v>
      </c>
      <c r="D588">
        <v>12</v>
      </c>
      <c r="E588" t="s">
        <v>119</v>
      </c>
      <c r="F588">
        <v>258</v>
      </c>
      <c r="G588" t="s">
        <v>117</v>
      </c>
      <c r="H588">
        <v>2250</v>
      </c>
      <c r="I588">
        <v>3750</v>
      </c>
      <c r="J588">
        <v>5299</v>
      </c>
      <c r="K588">
        <v>8832</v>
      </c>
      <c r="L588">
        <v>3750</v>
      </c>
      <c r="M588">
        <v>2250</v>
      </c>
      <c r="N588">
        <v>1</v>
      </c>
      <c r="O588">
        <v>7500</v>
      </c>
      <c r="P588">
        <v>4500</v>
      </c>
      <c r="Q588">
        <v>2</v>
      </c>
      <c r="R588">
        <v>1.987125</v>
      </c>
      <c r="S588">
        <v>1.9872000000000001</v>
      </c>
      <c r="T588">
        <v>1.987125</v>
      </c>
      <c r="U588">
        <v>3.9742500000000001</v>
      </c>
      <c r="V588">
        <v>3</v>
      </c>
      <c r="W588" t="s">
        <v>35</v>
      </c>
      <c r="X588">
        <v>1754</v>
      </c>
      <c r="Y588" t="s">
        <v>118</v>
      </c>
      <c r="Z588">
        <v>0</v>
      </c>
      <c r="AA588">
        <v>0</v>
      </c>
      <c r="AB588">
        <v>0</v>
      </c>
      <c r="AC588">
        <f>MONTH(Table1[[#This Row],[Qtr-Year]])</f>
        <v>3</v>
      </c>
      <c r="AD588">
        <f>Table1[[#This Row],[Month Num]]/3</f>
        <v>1</v>
      </c>
      <c r="AE588">
        <f>YEAR(Table1[[#This Row],[Qtr-Year]])</f>
        <v>2025</v>
      </c>
      <c r="AF588" t="str">
        <f>Table1[[#This Row],[Year]]&amp;" - Q"&amp;Table1[[#This Row],[Qtr]]</f>
        <v>2025 - Q1</v>
      </c>
      <c r="AG588" s="21">
        <f>Table1[[#This Row],[Qtr-Year]]</f>
        <v>45717</v>
      </c>
      <c r="AH588" t="str">
        <f t="shared" si="9"/>
        <v>Penthouse</v>
      </c>
    </row>
    <row r="589" spans="1:34" x14ac:dyDescent="0.3">
      <c r="A589" s="1">
        <v>45717</v>
      </c>
      <c r="B589">
        <v>261837</v>
      </c>
      <c r="C589" t="s">
        <v>116</v>
      </c>
      <c r="D589">
        <v>27</v>
      </c>
      <c r="E589" t="s">
        <v>33</v>
      </c>
      <c r="F589">
        <v>258</v>
      </c>
      <c r="G589" t="s">
        <v>117</v>
      </c>
      <c r="H589">
        <v>390</v>
      </c>
      <c r="I589">
        <v>650</v>
      </c>
      <c r="J589">
        <v>5299</v>
      </c>
      <c r="K589">
        <v>8832</v>
      </c>
      <c r="L589">
        <v>7150</v>
      </c>
      <c r="M589">
        <v>4290</v>
      </c>
      <c r="N589">
        <v>11</v>
      </c>
      <c r="O589">
        <v>32500</v>
      </c>
      <c r="P589">
        <v>19500</v>
      </c>
      <c r="Q589">
        <v>50</v>
      </c>
      <c r="R589">
        <v>3.7887849999999998</v>
      </c>
      <c r="S589">
        <v>3.7889279999999999</v>
      </c>
      <c r="T589">
        <v>0.34443499999999999</v>
      </c>
      <c r="U589">
        <v>17.22175</v>
      </c>
      <c r="V589">
        <v>3</v>
      </c>
      <c r="W589" t="s">
        <v>35</v>
      </c>
      <c r="X589">
        <v>1754</v>
      </c>
      <c r="Y589" t="s">
        <v>118</v>
      </c>
      <c r="Z589">
        <v>7</v>
      </c>
      <c r="AA589">
        <v>2.4110450000000001</v>
      </c>
      <c r="AB589">
        <v>4550</v>
      </c>
      <c r="AC589">
        <f>MONTH(Table1[[#This Row],[Qtr-Year]])</f>
        <v>3</v>
      </c>
      <c r="AD589">
        <f>Table1[[#This Row],[Month Num]]/3</f>
        <v>1</v>
      </c>
      <c r="AE589">
        <f>YEAR(Table1[[#This Row],[Qtr-Year]])</f>
        <v>2025</v>
      </c>
      <c r="AF589" t="str">
        <f>Table1[[#This Row],[Year]]&amp;" - Q"&amp;Table1[[#This Row],[Qtr]]</f>
        <v>2025 - Q1</v>
      </c>
      <c r="AG589" s="21">
        <f>Table1[[#This Row],[Qtr-Year]]</f>
        <v>45717</v>
      </c>
      <c r="AH589" t="str">
        <f t="shared" si="9"/>
        <v>Studio</v>
      </c>
    </row>
    <row r="590" spans="1:34" x14ac:dyDescent="0.3">
      <c r="A590" s="1">
        <v>45809</v>
      </c>
      <c r="B590">
        <v>261837</v>
      </c>
      <c r="C590" t="s">
        <v>116</v>
      </c>
      <c r="D590">
        <v>3</v>
      </c>
      <c r="E590" t="s">
        <v>42</v>
      </c>
      <c r="F590">
        <v>258</v>
      </c>
      <c r="G590" t="s">
        <v>117</v>
      </c>
      <c r="H590">
        <v>632</v>
      </c>
      <c r="I590">
        <v>1053</v>
      </c>
      <c r="J590">
        <v>5500</v>
      </c>
      <c r="K590">
        <v>9167</v>
      </c>
      <c r="L590">
        <v>4212</v>
      </c>
      <c r="M590">
        <v>2528</v>
      </c>
      <c r="N590">
        <v>4</v>
      </c>
      <c r="O590">
        <v>52650</v>
      </c>
      <c r="P590">
        <v>31600</v>
      </c>
      <c r="Q590">
        <v>50</v>
      </c>
      <c r="R590">
        <v>2.3166000000000002</v>
      </c>
      <c r="S590">
        <v>2.3174176000000002</v>
      </c>
      <c r="T590">
        <v>0.57915000000000005</v>
      </c>
      <c r="U590">
        <v>28.9575</v>
      </c>
      <c r="V590">
        <v>3</v>
      </c>
      <c r="W590" t="s">
        <v>35</v>
      </c>
      <c r="X590">
        <v>1754</v>
      </c>
      <c r="Y590" t="s">
        <v>118</v>
      </c>
      <c r="Z590">
        <v>4</v>
      </c>
      <c r="AA590">
        <v>2.3166000000000002</v>
      </c>
      <c r="AB590">
        <v>4212</v>
      </c>
      <c r="AC590">
        <f>MONTH(Table1[[#This Row],[Qtr-Year]])</f>
        <v>6</v>
      </c>
      <c r="AD590">
        <f>Table1[[#This Row],[Month Num]]/3</f>
        <v>2</v>
      </c>
      <c r="AE590">
        <f>YEAR(Table1[[#This Row],[Qtr-Year]])</f>
        <v>2025</v>
      </c>
      <c r="AF590" t="str">
        <f>Table1[[#This Row],[Year]]&amp;" - Q"&amp;Table1[[#This Row],[Qtr]]</f>
        <v>2025 - Q2</v>
      </c>
      <c r="AG590" s="21">
        <f>Table1[[#This Row],[Qtr-Year]]</f>
        <v>45809</v>
      </c>
      <c r="AH590" t="str">
        <f t="shared" si="9"/>
        <v>1BHK</v>
      </c>
    </row>
    <row r="591" spans="1:34" x14ac:dyDescent="0.3">
      <c r="A591" s="1">
        <v>45809</v>
      </c>
      <c r="B591">
        <v>261837</v>
      </c>
      <c r="C591" t="s">
        <v>116</v>
      </c>
      <c r="D591">
        <v>4</v>
      </c>
      <c r="E591" t="s">
        <v>46</v>
      </c>
      <c r="F591">
        <v>258</v>
      </c>
      <c r="G591" t="s">
        <v>117</v>
      </c>
      <c r="H591">
        <v>790</v>
      </c>
      <c r="I591">
        <v>1317</v>
      </c>
      <c r="J591">
        <v>5500</v>
      </c>
      <c r="K591">
        <v>9167</v>
      </c>
      <c r="L591">
        <v>9219</v>
      </c>
      <c r="M591">
        <v>5530</v>
      </c>
      <c r="N591">
        <v>7</v>
      </c>
      <c r="O591">
        <v>188331</v>
      </c>
      <c r="P591">
        <v>112970</v>
      </c>
      <c r="Q591">
        <v>143</v>
      </c>
      <c r="R591">
        <v>5.0704500000000001</v>
      </c>
      <c r="S591">
        <v>5.0693510000000002</v>
      </c>
      <c r="T591">
        <v>0.72435000000000005</v>
      </c>
      <c r="U591">
        <v>103.58205</v>
      </c>
      <c r="V591">
        <v>3</v>
      </c>
      <c r="W591" t="s">
        <v>35</v>
      </c>
      <c r="X591">
        <v>1754</v>
      </c>
      <c r="Y591" t="s">
        <v>118</v>
      </c>
      <c r="Z591">
        <v>5</v>
      </c>
      <c r="AA591">
        <v>3.62175</v>
      </c>
      <c r="AB591">
        <v>6585</v>
      </c>
      <c r="AC591">
        <f>MONTH(Table1[[#This Row],[Qtr-Year]])</f>
        <v>6</v>
      </c>
      <c r="AD591">
        <f>Table1[[#This Row],[Month Num]]/3</f>
        <v>2</v>
      </c>
      <c r="AE591">
        <f>YEAR(Table1[[#This Row],[Qtr-Year]])</f>
        <v>2025</v>
      </c>
      <c r="AF591" t="str">
        <f>Table1[[#This Row],[Year]]&amp;" - Q"&amp;Table1[[#This Row],[Qtr]]</f>
        <v>2025 - Q2</v>
      </c>
      <c r="AG591" s="21">
        <f>Table1[[#This Row],[Qtr-Year]]</f>
        <v>45809</v>
      </c>
      <c r="AH591" t="str">
        <f t="shared" si="9"/>
        <v>2BHK</v>
      </c>
    </row>
    <row r="592" spans="1:34" x14ac:dyDescent="0.3">
      <c r="A592" s="1">
        <v>45809</v>
      </c>
      <c r="B592">
        <v>261837</v>
      </c>
      <c r="C592" t="s">
        <v>116</v>
      </c>
      <c r="D592">
        <v>5</v>
      </c>
      <c r="E592" t="s">
        <v>52</v>
      </c>
      <c r="F592">
        <v>258</v>
      </c>
      <c r="G592" t="s">
        <v>117</v>
      </c>
      <c r="H592">
        <v>1069</v>
      </c>
      <c r="I592">
        <v>1782</v>
      </c>
      <c r="J592">
        <v>5500</v>
      </c>
      <c r="K592">
        <v>9167</v>
      </c>
      <c r="L592">
        <v>14256</v>
      </c>
      <c r="M592">
        <v>8552</v>
      </c>
      <c r="N592">
        <v>8</v>
      </c>
      <c r="O592">
        <v>242352</v>
      </c>
      <c r="P592">
        <v>145384</v>
      </c>
      <c r="Q592">
        <v>136</v>
      </c>
      <c r="R592">
        <v>7.8407999999999998</v>
      </c>
      <c r="S592">
        <v>7.8396184</v>
      </c>
      <c r="T592">
        <v>0.98009999999999997</v>
      </c>
      <c r="U592">
        <v>133.2936</v>
      </c>
      <c r="V592">
        <v>3</v>
      </c>
      <c r="W592" t="s">
        <v>35</v>
      </c>
      <c r="X592">
        <v>1754</v>
      </c>
      <c r="Y592" t="s">
        <v>118</v>
      </c>
      <c r="Z592">
        <v>0</v>
      </c>
      <c r="AA592">
        <v>0</v>
      </c>
      <c r="AB592">
        <v>0</v>
      </c>
      <c r="AC592">
        <f>MONTH(Table1[[#This Row],[Qtr-Year]])</f>
        <v>6</v>
      </c>
      <c r="AD592">
        <f>Table1[[#This Row],[Month Num]]/3</f>
        <v>2</v>
      </c>
      <c r="AE592">
        <f>YEAR(Table1[[#This Row],[Qtr-Year]])</f>
        <v>2025</v>
      </c>
      <c r="AF592" t="str">
        <f>Table1[[#This Row],[Year]]&amp;" - Q"&amp;Table1[[#This Row],[Qtr]]</f>
        <v>2025 - Q2</v>
      </c>
      <c r="AG592" s="21">
        <f>Table1[[#This Row],[Qtr-Year]]</f>
        <v>45809</v>
      </c>
      <c r="AH592" t="str">
        <f t="shared" si="9"/>
        <v>3BHK</v>
      </c>
    </row>
    <row r="593" spans="1:34" x14ac:dyDescent="0.3">
      <c r="A593" s="1">
        <v>45809</v>
      </c>
      <c r="B593">
        <v>261837</v>
      </c>
      <c r="C593" t="s">
        <v>116</v>
      </c>
      <c r="D593">
        <v>12</v>
      </c>
      <c r="E593" t="s">
        <v>119</v>
      </c>
      <c r="F593">
        <v>258</v>
      </c>
      <c r="G593" t="s">
        <v>117</v>
      </c>
      <c r="H593">
        <v>2250</v>
      </c>
      <c r="I593">
        <v>3750</v>
      </c>
      <c r="J593">
        <v>5500</v>
      </c>
      <c r="K593">
        <v>9167</v>
      </c>
      <c r="L593">
        <v>3750</v>
      </c>
      <c r="M593">
        <v>2250</v>
      </c>
      <c r="N593">
        <v>1</v>
      </c>
      <c r="O593">
        <v>7500</v>
      </c>
      <c r="P593">
        <v>4500</v>
      </c>
      <c r="Q593">
        <v>2</v>
      </c>
      <c r="R593">
        <v>2.0625</v>
      </c>
      <c r="S593">
        <v>2.0625749999999998</v>
      </c>
      <c r="T593">
        <v>2.0625</v>
      </c>
      <c r="U593">
        <v>4.125</v>
      </c>
      <c r="V593">
        <v>3</v>
      </c>
      <c r="W593" t="s">
        <v>35</v>
      </c>
      <c r="X593">
        <v>1754</v>
      </c>
      <c r="Y593" t="s">
        <v>118</v>
      </c>
      <c r="Z593">
        <v>0</v>
      </c>
      <c r="AA593">
        <v>0</v>
      </c>
      <c r="AB593">
        <v>0</v>
      </c>
      <c r="AC593">
        <f>MONTH(Table1[[#This Row],[Qtr-Year]])</f>
        <v>6</v>
      </c>
      <c r="AD593">
        <f>Table1[[#This Row],[Month Num]]/3</f>
        <v>2</v>
      </c>
      <c r="AE593">
        <f>YEAR(Table1[[#This Row],[Qtr-Year]])</f>
        <v>2025</v>
      </c>
      <c r="AF593" t="str">
        <f>Table1[[#This Row],[Year]]&amp;" - Q"&amp;Table1[[#This Row],[Qtr]]</f>
        <v>2025 - Q2</v>
      </c>
      <c r="AG593" s="21">
        <f>Table1[[#This Row],[Qtr-Year]]</f>
        <v>45809</v>
      </c>
      <c r="AH593" t="str">
        <f t="shared" si="9"/>
        <v>Penthouse</v>
      </c>
    </row>
    <row r="594" spans="1:34" x14ac:dyDescent="0.3">
      <c r="A594" s="1">
        <v>45809</v>
      </c>
      <c r="B594">
        <v>261837</v>
      </c>
      <c r="C594" t="s">
        <v>116</v>
      </c>
      <c r="D594">
        <v>27</v>
      </c>
      <c r="E594" t="s">
        <v>33</v>
      </c>
      <c r="F594">
        <v>258</v>
      </c>
      <c r="G594" t="s">
        <v>117</v>
      </c>
      <c r="H594">
        <v>390</v>
      </c>
      <c r="I594">
        <v>650</v>
      </c>
      <c r="J594">
        <v>5500</v>
      </c>
      <c r="K594">
        <v>9167</v>
      </c>
      <c r="L594">
        <v>7150</v>
      </c>
      <c r="M594">
        <v>4290</v>
      </c>
      <c r="N594">
        <v>11</v>
      </c>
      <c r="O594">
        <v>32500</v>
      </c>
      <c r="P594">
        <v>19500</v>
      </c>
      <c r="Q594">
        <v>50</v>
      </c>
      <c r="R594">
        <v>3.9325000000000001</v>
      </c>
      <c r="S594">
        <v>3.9326430000000001</v>
      </c>
      <c r="T594">
        <v>0.35749999999999998</v>
      </c>
      <c r="U594">
        <v>17.875</v>
      </c>
      <c r="V594">
        <v>3</v>
      </c>
      <c r="W594" t="s">
        <v>35</v>
      </c>
      <c r="X594">
        <v>1754</v>
      </c>
      <c r="Y594" t="s">
        <v>118</v>
      </c>
      <c r="Z594">
        <v>0</v>
      </c>
      <c r="AA594">
        <v>0</v>
      </c>
      <c r="AB594">
        <v>0</v>
      </c>
      <c r="AC594">
        <f>MONTH(Table1[[#This Row],[Qtr-Year]])</f>
        <v>6</v>
      </c>
      <c r="AD594">
        <f>Table1[[#This Row],[Month Num]]/3</f>
        <v>2</v>
      </c>
      <c r="AE594">
        <f>YEAR(Table1[[#This Row],[Qtr-Year]])</f>
        <v>2025</v>
      </c>
      <c r="AF594" t="str">
        <f>Table1[[#This Row],[Year]]&amp;" - Q"&amp;Table1[[#This Row],[Qtr]]</f>
        <v>2025 - Q2</v>
      </c>
      <c r="AG594" s="21">
        <f>Table1[[#This Row],[Qtr-Year]]</f>
        <v>45809</v>
      </c>
      <c r="AH594" t="str">
        <f t="shared" si="9"/>
        <v>Studio</v>
      </c>
    </row>
    <row r="595" spans="1:34" x14ac:dyDescent="0.3">
      <c r="A595" s="1">
        <v>45717</v>
      </c>
      <c r="B595">
        <v>262051</v>
      </c>
      <c r="C595" t="s">
        <v>120</v>
      </c>
      <c r="D595">
        <v>4</v>
      </c>
      <c r="E595" t="s">
        <v>46</v>
      </c>
      <c r="F595">
        <v>13</v>
      </c>
      <c r="G595" t="s">
        <v>108</v>
      </c>
      <c r="H595">
        <v>786</v>
      </c>
      <c r="I595">
        <v>1310</v>
      </c>
      <c r="J595">
        <v>20676</v>
      </c>
      <c r="K595">
        <v>34460</v>
      </c>
      <c r="L595">
        <v>6550</v>
      </c>
      <c r="M595">
        <v>3930</v>
      </c>
      <c r="N595">
        <v>5</v>
      </c>
      <c r="O595">
        <v>258070</v>
      </c>
      <c r="P595">
        <v>154842</v>
      </c>
      <c r="Q595">
        <v>197</v>
      </c>
      <c r="R595">
        <v>13.54278</v>
      </c>
      <c r="S595">
        <v>13.54278</v>
      </c>
      <c r="T595">
        <v>2.7085560000000002</v>
      </c>
      <c r="U595">
        <v>533.58553199999994</v>
      </c>
      <c r="V595">
        <v>1</v>
      </c>
      <c r="W595" t="s">
        <v>44</v>
      </c>
      <c r="X595">
        <v>168</v>
      </c>
      <c r="Y595" t="s">
        <v>121</v>
      </c>
      <c r="Z595">
        <v>0</v>
      </c>
      <c r="AA595">
        <v>0</v>
      </c>
      <c r="AB595">
        <v>0</v>
      </c>
      <c r="AC595">
        <f>MONTH(Table1[[#This Row],[Qtr-Year]])</f>
        <v>3</v>
      </c>
      <c r="AD595">
        <f>Table1[[#This Row],[Month Num]]/3</f>
        <v>1</v>
      </c>
      <c r="AE595">
        <f>YEAR(Table1[[#This Row],[Qtr-Year]])</f>
        <v>2025</v>
      </c>
      <c r="AF595" t="str">
        <f>Table1[[#This Row],[Year]]&amp;" - Q"&amp;Table1[[#This Row],[Qtr]]</f>
        <v>2025 - Q1</v>
      </c>
      <c r="AG595" s="21">
        <f>Table1[[#This Row],[Qtr-Year]]</f>
        <v>45717</v>
      </c>
      <c r="AH595" t="str">
        <f t="shared" si="9"/>
        <v>2BHK</v>
      </c>
    </row>
    <row r="596" spans="1:34" x14ac:dyDescent="0.3">
      <c r="A596" s="1">
        <v>45717</v>
      </c>
      <c r="B596">
        <v>262051</v>
      </c>
      <c r="C596" t="s">
        <v>120</v>
      </c>
      <c r="D596">
        <v>5</v>
      </c>
      <c r="E596" t="s">
        <v>52</v>
      </c>
      <c r="F596">
        <v>13</v>
      </c>
      <c r="G596" t="s">
        <v>108</v>
      </c>
      <c r="H596">
        <v>1303</v>
      </c>
      <c r="I596">
        <v>2172</v>
      </c>
      <c r="J596">
        <v>20676</v>
      </c>
      <c r="K596">
        <v>34460</v>
      </c>
      <c r="L596">
        <v>134664</v>
      </c>
      <c r="M596">
        <v>80786</v>
      </c>
      <c r="N596">
        <v>62</v>
      </c>
      <c r="O596">
        <v>438744</v>
      </c>
      <c r="P596">
        <v>263206</v>
      </c>
      <c r="Q596">
        <v>202</v>
      </c>
      <c r="R596">
        <v>278.43128639999998</v>
      </c>
      <c r="S596">
        <v>278.38855599999999</v>
      </c>
      <c r="T596">
        <v>4.4908272</v>
      </c>
      <c r="U596">
        <v>907.14709440000001</v>
      </c>
      <c r="V596">
        <v>1</v>
      </c>
      <c r="W596" t="s">
        <v>44</v>
      </c>
      <c r="X596">
        <v>168</v>
      </c>
      <c r="Y596" t="s">
        <v>121</v>
      </c>
      <c r="Z596">
        <v>2</v>
      </c>
      <c r="AA596">
        <v>8.9816544</v>
      </c>
      <c r="AB596">
        <v>4344</v>
      </c>
      <c r="AC596">
        <f>MONTH(Table1[[#This Row],[Qtr-Year]])</f>
        <v>3</v>
      </c>
      <c r="AD596">
        <f>Table1[[#This Row],[Month Num]]/3</f>
        <v>1</v>
      </c>
      <c r="AE596">
        <f>YEAR(Table1[[#This Row],[Qtr-Year]])</f>
        <v>2025</v>
      </c>
      <c r="AF596" t="str">
        <f>Table1[[#This Row],[Year]]&amp;" - Q"&amp;Table1[[#This Row],[Qtr]]</f>
        <v>2025 - Q1</v>
      </c>
      <c r="AG596" s="21">
        <f>Table1[[#This Row],[Qtr-Year]]</f>
        <v>45717</v>
      </c>
      <c r="AH596" t="str">
        <f t="shared" si="9"/>
        <v>3BHK</v>
      </c>
    </row>
    <row r="597" spans="1:34" x14ac:dyDescent="0.3">
      <c r="A597" s="1">
        <v>45444</v>
      </c>
      <c r="B597">
        <v>262051</v>
      </c>
      <c r="C597" t="s">
        <v>120</v>
      </c>
      <c r="D597">
        <v>4</v>
      </c>
      <c r="E597" t="s">
        <v>46</v>
      </c>
      <c r="F597">
        <v>13</v>
      </c>
      <c r="G597" t="s">
        <v>108</v>
      </c>
      <c r="H597">
        <v>750</v>
      </c>
      <c r="I597">
        <v>1250</v>
      </c>
      <c r="J597">
        <v>19200</v>
      </c>
      <c r="K597">
        <v>32000</v>
      </c>
      <c r="L597">
        <v>25000</v>
      </c>
      <c r="M597">
        <v>15000</v>
      </c>
      <c r="N597">
        <v>20</v>
      </c>
      <c r="O597">
        <v>246250</v>
      </c>
      <c r="P597">
        <v>147750</v>
      </c>
      <c r="Q597">
        <v>197</v>
      </c>
      <c r="R597">
        <v>48</v>
      </c>
      <c r="S597">
        <v>48</v>
      </c>
      <c r="T597">
        <v>2.4</v>
      </c>
      <c r="U597">
        <v>472.8</v>
      </c>
      <c r="V597">
        <v>1</v>
      </c>
      <c r="W597" t="s">
        <v>44</v>
      </c>
      <c r="X597">
        <v>168</v>
      </c>
      <c r="Y597" t="s">
        <v>121</v>
      </c>
      <c r="Z597">
        <v>177</v>
      </c>
      <c r="AA597">
        <v>424.8</v>
      </c>
      <c r="AB597">
        <v>221250</v>
      </c>
      <c r="AC597">
        <f>MONTH(Table1[[#This Row],[Qtr-Year]])</f>
        <v>6</v>
      </c>
      <c r="AD597">
        <f>Table1[[#This Row],[Month Num]]/3</f>
        <v>2</v>
      </c>
      <c r="AE597">
        <f>YEAR(Table1[[#This Row],[Qtr-Year]])</f>
        <v>2024</v>
      </c>
      <c r="AF597" t="str">
        <f>Table1[[#This Row],[Year]]&amp;" - Q"&amp;Table1[[#This Row],[Qtr]]</f>
        <v>2024 - Q2</v>
      </c>
      <c r="AG597" s="21">
        <f>Table1[[#This Row],[Qtr-Year]]</f>
        <v>45444</v>
      </c>
      <c r="AH597" t="str">
        <f t="shared" si="9"/>
        <v>2BHK</v>
      </c>
    </row>
    <row r="598" spans="1:34" x14ac:dyDescent="0.3">
      <c r="A598" s="1">
        <v>45444</v>
      </c>
      <c r="B598">
        <v>262051</v>
      </c>
      <c r="C598" t="s">
        <v>120</v>
      </c>
      <c r="D598">
        <v>5</v>
      </c>
      <c r="E598" t="s">
        <v>52</v>
      </c>
      <c r="F598">
        <v>13</v>
      </c>
      <c r="G598" t="s">
        <v>108</v>
      </c>
      <c r="H598">
        <v>1285</v>
      </c>
      <c r="I598">
        <v>2142</v>
      </c>
      <c r="J598">
        <v>19200</v>
      </c>
      <c r="K598">
        <v>32000</v>
      </c>
      <c r="L598">
        <v>175644</v>
      </c>
      <c r="M598">
        <v>105370</v>
      </c>
      <c r="N598">
        <v>82</v>
      </c>
      <c r="O598">
        <v>432684</v>
      </c>
      <c r="P598">
        <v>259570</v>
      </c>
      <c r="Q598">
        <v>202</v>
      </c>
      <c r="R598">
        <v>337.23647999999997</v>
      </c>
      <c r="S598">
        <v>337.18400000000003</v>
      </c>
      <c r="T598">
        <v>4.1126399999999999</v>
      </c>
      <c r="U598">
        <v>830.75328000000002</v>
      </c>
      <c r="V598">
        <v>1</v>
      </c>
      <c r="W598" t="s">
        <v>44</v>
      </c>
      <c r="X598">
        <v>168</v>
      </c>
      <c r="Y598" t="s">
        <v>121</v>
      </c>
      <c r="Z598">
        <v>120</v>
      </c>
      <c r="AA598">
        <v>493.51679999999999</v>
      </c>
      <c r="AB598">
        <v>257040</v>
      </c>
      <c r="AC598">
        <f>MONTH(Table1[[#This Row],[Qtr-Year]])</f>
        <v>6</v>
      </c>
      <c r="AD598">
        <f>Table1[[#This Row],[Month Num]]/3</f>
        <v>2</v>
      </c>
      <c r="AE598">
        <f>YEAR(Table1[[#This Row],[Qtr-Year]])</f>
        <v>2024</v>
      </c>
      <c r="AF598" t="str">
        <f>Table1[[#This Row],[Year]]&amp;" - Q"&amp;Table1[[#This Row],[Qtr]]</f>
        <v>2024 - Q2</v>
      </c>
      <c r="AG598" s="21">
        <f>Table1[[#This Row],[Qtr-Year]]</f>
        <v>45444</v>
      </c>
      <c r="AH598" t="str">
        <f t="shared" si="9"/>
        <v>3BHK</v>
      </c>
    </row>
    <row r="599" spans="1:34" x14ac:dyDescent="0.3">
      <c r="A599" s="1">
        <v>45536</v>
      </c>
      <c r="B599">
        <v>262051</v>
      </c>
      <c r="C599" t="s">
        <v>120</v>
      </c>
      <c r="D599">
        <v>5</v>
      </c>
      <c r="E599" t="s">
        <v>52</v>
      </c>
      <c r="F599">
        <v>13</v>
      </c>
      <c r="G599" t="s">
        <v>108</v>
      </c>
      <c r="H599">
        <v>1285</v>
      </c>
      <c r="I599">
        <v>2142</v>
      </c>
      <c r="J599">
        <v>19300</v>
      </c>
      <c r="K599">
        <v>32167</v>
      </c>
      <c r="L599">
        <v>164934</v>
      </c>
      <c r="M599">
        <v>98945</v>
      </c>
      <c r="N599">
        <v>77</v>
      </c>
      <c r="O599">
        <v>432684</v>
      </c>
      <c r="P599">
        <v>259570</v>
      </c>
      <c r="Q599">
        <v>202</v>
      </c>
      <c r="R599">
        <v>318.32261999999997</v>
      </c>
      <c r="S599">
        <v>318.27638150000001</v>
      </c>
      <c r="T599">
        <v>4.1340599999999998</v>
      </c>
      <c r="U599">
        <v>835.08011999999997</v>
      </c>
      <c r="V599">
        <v>1</v>
      </c>
      <c r="W599" t="s">
        <v>44</v>
      </c>
      <c r="X599">
        <v>168</v>
      </c>
      <c r="Y599" t="s">
        <v>121</v>
      </c>
      <c r="Z599">
        <v>5</v>
      </c>
      <c r="AA599">
        <v>20.670300000000001</v>
      </c>
      <c r="AB599">
        <v>10710</v>
      </c>
      <c r="AC599">
        <f>MONTH(Table1[[#This Row],[Qtr-Year]])</f>
        <v>9</v>
      </c>
      <c r="AD599">
        <f>Table1[[#This Row],[Month Num]]/3</f>
        <v>3</v>
      </c>
      <c r="AE599">
        <f>YEAR(Table1[[#This Row],[Qtr-Year]])</f>
        <v>2024</v>
      </c>
      <c r="AF599" t="str">
        <f>Table1[[#This Row],[Year]]&amp;" - Q"&amp;Table1[[#This Row],[Qtr]]</f>
        <v>2024 - Q3</v>
      </c>
      <c r="AG599" s="21">
        <f>Table1[[#This Row],[Qtr-Year]]</f>
        <v>45536</v>
      </c>
      <c r="AH599" t="str">
        <f t="shared" si="9"/>
        <v>3BHK</v>
      </c>
    </row>
    <row r="600" spans="1:34" x14ac:dyDescent="0.3">
      <c r="A600" s="1">
        <v>45536</v>
      </c>
      <c r="B600">
        <v>262051</v>
      </c>
      <c r="C600" t="s">
        <v>120</v>
      </c>
      <c r="D600">
        <v>4</v>
      </c>
      <c r="E600" t="s">
        <v>46</v>
      </c>
      <c r="F600">
        <v>13</v>
      </c>
      <c r="G600" t="s">
        <v>108</v>
      </c>
      <c r="H600">
        <v>750</v>
      </c>
      <c r="I600">
        <v>1250</v>
      </c>
      <c r="J600">
        <v>19300</v>
      </c>
      <c r="K600">
        <v>32167</v>
      </c>
      <c r="L600">
        <v>21250</v>
      </c>
      <c r="M600">
        <v>12750</v>
      </c>
      <c r="N600">
        <v>17</v>
      </c>
      <c r="O600">
        <v>246250</v>
      </c>
      <c r="P600">
        <v>147750</v>
      </c>
      <c r="Q600">
        <v>197</v>
      </c>
      <c r="R600">
        <v>41.012500000000003</v>
      </c>
      <c r="S600">
        <v>41.012925000000003</v>
      </c>
      <c r="T600">
        <v>2.4125000000000001</v>
      </c>
      <c r="U600">
        <v>475.26249999999999</v>
      </c>
      <c r="V600">
        <v>1</v>
      </c>
      <c r="W600" t="s">
        <v>44</v>
      </c>
      <c r="X600">
        <v>168</v>
      </c>
      <c r="Y600" t="s">
        <v>121</v>
      </c>
      <c r="Z600">
        <v>3</v>
      </c>
      <c r="AA600">
        <v>7.2374999999999998</v>
      </c>
      <c r="AB600">
        <v>3750</v>
      </c>
      <c r="AC600">
        <f>MONTH(Table1[[#This Row],[Qtr-Year]])</f>
        <v>9</v>
      </c>
      <c r="AD600">
        <f>Table1[[#This Row],[Month Num]]/3</f>
        <v>3</v>
      </c>
      <c r="AE600">
        <f>YEAR(Table1[[#This Row],[Qtr-Year]])</f>
        <v>2024</v>
      </c>
      <c r="AF600" t="str">
        <f>Table1[[#This Row],[Year]]&amp;" - Q"&amp;Table1[[#This Row],[Qtr]]</f>
        <v>2024 - Q3</v>
      </c>
      <c r="AG600" s="21">
        <f>Table1[[#This Row],[Qtr-Year]]</f>
        <v>45536</v>
      </c>
      <c r="AH600" t="str">
        <f t="shared" si="9"/>
        <v>2BHK</v>
      </c>
    </row>
    <row r="601" spans="1:34" x14ac:dyDescent="0.3">
      <c r="A601" s="1">
        <v>45627</v>
      </c>
      <c r="B601">
        <v>262051</v>
      </c>
      <c r="C601" t="s">
        <v>120</v>
      </c>
      <c r="D601">
        <v>4</v>
      </c>
      <c r="E601" t="s">
        <v>46</v>
      </c>
      <c r="F601">
        <v>13</v>
      </c>
      <c r="G601" t="s">
        <v>108</v>
      </c>
      <c r="H601">
        <v>750</v>
      </c>
      <c r="I601">
        <v>1250</v>
      </c>
      <c r="J601">
        <v>18311</v>
      </c>
      <c r="K601">
        <v>30519</v>
      </c>
      <c r="L601">
        <v>6250</v>
      </c>
      <c r="M601">
        <v>3750</v>
      </c>
      <c r="N601">
        <v>5</v>
      </c>
      <c r="O601">
        <v>246250</v>
      </c>
      <c r="P601">
        <v>147750</v>
      </c>
      <c r="Q601">
        <v>197</v>
      </c>
      <c r="R601">
        <v>11.444375000000001</v>
      </c>
      <c r="S601">
        <v>11.444625</v>
      </c>
      <c r="T601">
        <v>2.288875</v>
      </c>
      <c r="U601">
        <v>450.90837499999998</v>
      </c>
      <c r="V601">
        <v>1</v>
      </c>
      <c r="W601" t="s">
        <v>44</v>
      </c>
      <c r="X601">
        <v>168</v>
      </c>
      <c r="Y601" t="s">
        <v>121</v>
      </c>
      <c r="Z601">
        <v>12</v>
      </c>
      <c r="AA601">
        <v>27.4665</v>
      </c>
      <c r="AB601">
        <v>15000</v>
      </c>
      <c r="AC601">
        <f>MONTH(Table1[[#This Row],[Qtr-Year]])</f>
        <v>12</v>
      </c>
      <c r="AD601">
        <f>Table1[[#This Row],[Month Num]]/3</f>
        <v>4</v>
      </c>
      <c r="AE601">
        <f>YEAR(Table1[[#This Row],[Qtr-Year]])</f>
        <v>2024</v>
      </c>
      <c r="AF601" t="str">
        <f>Table1[[#This Row],[Year]]&amp;" - Q"&amp;Table1[[#This Row],[Qtr]]</f>
        <v>2024 - Q4</v>
      </c>
      <c r="AG601" s="21">
        <f>Table1[[#This Row],[Qtr-Year]]</f>
        <v>45627</v>
      </c>
      <c r="AH601" t="str">
        <f t="shared" si="9"/>
        <v>2BHK</v>
      </c>
    </row>
    <row r="602" spans="1:34" x14ac:dyDescent="0.3">
      <c r="A602" s="1">
        <v>45627</v>
      </c>
      <c r="B602">
        <v>262051</v>
      </c>
      <c r="C602" t="s">
        <v>120</v>
      </c>
      <c r="D602">
        <v>5</v>
      </c>
      <c r="E602" t="s">
        <v>52</v>
      </c>
      <c r="F602">
        <v>13</v>
      </c>
      <c r="G602" t="s">
        <v>108</v>
      </c>
      <c r="H602">
        <v>1285</v>
      </c>
      <c r="I602">
        <v>2142</v>
      </c>
      <c r="J602">
        <v>18311</v>
      </c>
      <c r="K602">
        <v>30519</v>
      </c>
      <c r="L602">
        <v>137088</v>
      </c>
      <c r="M602">
        <v>82240</v>
      </c>
      <c r="N602">
        <v>64</v>
      </c>
      <c r="O602">
        <v>432684</v>
      </c>
      <c r="P602">
        <v>259570</v>
      </c>
      <c r="Q602">
        <v>202</v>
      </c>
      <c r="R602">
        <v>251.02183679999999</v>
      </c>
      <c r="S602">
        <v>250.98825600000001</v>
      </c>
      <c r="T602">
        <v>3.9222161999999998</v>
      </c>
      <c r="U602">
        <v>792.28767240000002</v>
      </c>
      <c r="V602">
        <v>1</v>
      </c>
      <c r="W602" t="s">
        <v>44</v>
      </c>
      <c r="X602">
        <v>168</v>
      </c>
      <c r="Y602" t="s">
        <v>121</v>
      </c>
      <c r="Z602">
        <v>13</v>
      </c>
      <c r="AA602">
        <v>50.988810600000001</v>
      </c>
      <c r="AB602">
        <v>27846</v>
      </c>
      <c r="AC602">
        <f>MONTH(Table1[[#This Row],[Qtr-Year]])</f>
        <v>12</v>
      </c>
      <c r="AD602">
        <f>Table1[[#This Row],[Month Num]]/3</f>
        <v>4</v>
      </c>
      <c r="AE602">
        <f>YEAR(Table1[[#This Row],[Qtr-Year]])</f>
        <v>2024</v>
      </c>
      <c r="AF602" t="str">
        <f>Table1[[#This Row],[Year]]&amp;" - Q"&amp;Table1[[#This Row],[Qtr]]</f>
        <v>2024 - Q4</v>
      </c>
      <c r="AG602" s="21">
        <f>Table1[[#This Row],[Qtr-Year]]</f>
        <v>45627</v>
      </c>
      <c r="AH602" t="str">
        <f t="shared" si="9"/>
        <v>3BHK</v>
      </c>
    </row>
    <row r="603" spans="1:34" x14ac:dyDescent="0.3">
      <c r="A603" s="1">
        <v>45809</v>
      </c>
      <c r="B603">
        <v>262051</v>
      </c>
      <c r="C603" t="s">
        <v>120</v>
      </c>
      <c r="D603">
        <v>4</v>
      </c>
      <c r="E603" t="s">
        <v>46</v>
      </c>
      <c r="F603">
        <v>13</v>
      </c>
      <c r="G603" t="s">
        <v>108</v>
      </c>
      <c r="H603">
        <v>785</v>
      </c>
      <c r="I603">
        <v>1308</v>
      </c>
      <c r="J603">
        <v>20676</v>
      </c>
      <c r="K603">
        <v>34460</v>
      </c>
      <c r="L603">
        <v>2616</v>
      </c>
      <c r="M603">
        <v>1570</v>
      </c>
      <c r="N603">
        <v>2</v>
      </c>
      <c r="O603">
        <v>257676</v>
      </c>
      <c r="P603">
        <v>154645</v>
      </c>
      <c r="Q603">
        <v>197</v>
      </c>
      <c r="R603">
        <v>5.4088415999999997</v>
      </c>
      <c r="S603">
        <v>5.4102199999999998</v>
      </c>
      <c r="T603">
        <v>2.7044207999999998</v>
      </c>
      <c r="U603">
        <v>532.77089760000001</v>
      </c>
      <c r="V603">
        <v>1</v>
      </c>
      <c r="W603" t="s">
        <v>44</v>
      </c>
      <c r="X603">
        <v>168</v>
      </c>
      <c r="Y603" t="s">
        <v>121</v>
      </c>
      <c r="Z603">
        <v>3</v>
      </c>
      <c r="AA603">
        <v>8.1132624</v>
      </c>
      <c r="AB603">
        <v>3924</v>
      </c>
      <c r="AC603">
        <f>MONTH(Table1[[#This Row],[Qtr-Year]])</f>
        <v>6</v>
      </c>
      <c r="AD603">
        <f>Table1[[#This Row],[Month Num]]/3</f>
        <v>2</v>
      </c>
      <c r="AE603">
        <f>YEAR(Table1[[#This Row],[Qtr-Year]])</f>
        <v>2025</v>
      </c>
      <c r="AF603" t="str">
        <f>Table1[[#This Row],[Year]]&amp;" - Q"&amp;Table1[[#This Row],[Qtr]]</f>
        <v>2025 - Q2</v>
      </c>
      <c r="AG603" s="21">
        <f>Table1[[#This Row],[Qtr-Year]]</f>
        <v>45809</v>
      </c>
      <c r="AH603" t="str">
        <f t="shared" si="9"/>
        <v>2BHK</v>
      </c>
    </row>
    <row r="604" spans="1:34" x14ac:dyDescent="0.3">
      <c r="A604" s="1">
        <v>45809</v>
      </c>
      <c r="B604">
        <v>262051</v>
      </c>
      <c r="C604" t="s">
        <v>120</v>
      </c>
      <c r="D604">
        <v>5</v>
      </c>
      <c r="E604" t="s">
        <v>52</v>
      </c>
      <c r="F604">
        <v>13</v>
      </c>
      <c r="G604" t="s">
        <v>108</v>
      </c>
      <c r="H604">
        <v>1303</v>
      </c>
      <c r="I604">
        <v>2172</v>
      </c>
      <c r="J604">
        <v>20676</v>
      </c>
      <c r="K604">
        <v>34460</v>
      </c>
      <c r="L604">
        <v>102084</v>
      </c>
      <c r="M604">
        <v>61241</v>
      </c>
      <c r="N604">
        <v>47</v>
      </c>
      <c r="O604">
        <v>438744</v>
      </c>
      <c r="P604">
        <v>263206</v>
      </c>
      <c r="Q604">
        <v>202</v>
      </c>
      <c r="R604">
        <v>211.06887839999999</v>
      </c>
      <c r="S604">
        <v>211.036486</v>
      </c>
      <c r="T604">
        <v>4.4908272</v>
      </c>
      <c r="U604">
        <v>907.14709440000001</v>
      </c>
      <c r="V604">
        <v>1</v>
      </c>
      <c r="W604" t="s">
        <v>44</v>
      </c>
      <c r="X604">
        <v>168</v>
      </c>
      <c r="Y604" t="s">
        <v>121</v>
      </c>
      <c r="Z604">
        <v>15</v>
      </c>
      <c r="AA604">
        <v>67.362408000000002</v>
      </c>
      <c r="AB604">
        <v>32580</v>
      </c>
      <c r="AC604">
        <f>MONTH(Table1[[#This Row],[Qtr-Year]])</f>
        <v>6</v>
      </c>
      <c r="AD604">
        <f>Table1[[#This Row],[Month Num]]/3</f>
        <v>2</v>
      </c>
      <c r="AE604">
        <f>YEAR(Table1[[#This Row],[Qtr-Year]])</f>
        <v>2025</v>
      </c>
      <c r="AF604" t="str">
        <f>Table1[[#This Row],[Year]]&amp;" - Q"&amp;Table1[[#This Row],[Qtr]]</f>
        <v>2025 - Q2</v>
      </c>
      <c r="AG604" s="21">
        <f>Table1[[#This Row],[Qtr-Year]]</f>
        <v>45809</v>
      </c>
      <c r="AH604" t="str">
        <f t="shared" si="9"/>
        <v>3BHK</v>
      </c>
    </row>
    <row r="605" spans="1:34" x14ac:dyDescent="0.3">
      <c r="A605" s="1">
        <v>45444</v>
      </c>
      <c r="B605">
        <v>263477</v>
      </c>
      <c r="C605" t="s">
        <v>122</v>
      </c>
      <c r="D605">
        <v>3</v>
      </c>
      <c r="E605" t="s">
        <v>42</v>
      </c>
      <c r="F605">
        <v>65</v>
      </c>
      <c r="G605" t="s">
        <v>34</v>
      </c>
      <c r="H605">
        <v>289</v>
      </c>
      <c r="I605">
        <v>536</v>
      </c>
      <c r="J605">
        <v>7000</v>
      </c>
      <c r="K605">
        <v>12963</v>
      </c>
      <c r="L605">
        <v>346256</v>
      </c>
      <c r="M605">
        <v>186694</v>
      </c>
      <c r="N605">
        <v>646</v>
      </c>
      <c r="O605">
        <v>507056</v>
      </c>
      <c r="P605">
        <v>273394</v>
      </c>
      <c r="Q605">
        <v>946</v>
      </c>
      <c r="R605">
        <v>242.3792</v>
      </c>
      <c r="S605">
        <v>242.0114322</v>
      </c>
      <c r="T605">
        <v>0.37519999999999998</v>
      </c>
      <c r="U605">
        <v>354.93920000000003</v>
      </c>
      <c r="V605">
        <v>3</v>
      </c>
      <c r="W605" t="s">
        <v>35</v>
      </c>
      <c r="X605">
        <v>1868</v>
      </c>
      <c r="Y605" t="s">
        <v>53</v>
      </c>
      <c r="Z605">
        <v>300</v>
      </c>
      <c r="AA605">
        <v>112.56</v>
      </c>
      <c r="AB605">
        <v>160800</v>
      </c>
      <c r="AC605">
        <f>MONTH(Table1[[#This Row],[Qtr-Year]])</f>
        <v>6</v>
      </c>
      <c r="AD605">
        <f>Table1[[#This Row],[Month Num]]/3</f>
        <v>2</v>
      </c>
      <c r="AE605">
        <f>YEAR(Table1[[#This Row],[Qtr-Year]])</f>
        <v>2024</v>
      </c>
      <c r="AF605" t="str">
        <f>Table1[[#This Row],[Year]]&amp;" - Q"&amp;Table1[[#This Row],[Qtr]]</f>
        <v>2024 - Q2</v>
      </c>
      <c r="AG605" s="21">
        <f>Table1[[#This Row],[Qtr-Year]]</f>
        <v>45444</v>
      </c>
      <c r="AH605" t="str">
        <f t="shared" si="9"/>
        <v>1BHK</v>
      </c>
    </row>
    <row r="606" spans="1:34" x14ac:dyDescent="0.3">
      <c r="A606" s="1">
        <v>45536</v>
      </c>
      <c r="B606">
        <v>263477</v>
      </c>
      <c r="C606" t="s">
        <v>122</v>
      </c>
      <c r="D606">
        <v>3</v>
      </c>
      <c r="E606" t="s">
        <v>42</v>
      </c>
      <c r="F606">
        <v>65</v>
      </c>
      <c r="G606" t="s">
        <v>34</v>
      </c>
      <c r="H606">
        <v>289</v>
      </c>
      <c r="I606">
        <v>535</v>
      </c>
      <c r="J606">
        <v>8000</v>
      </c>
      <c r="K606">
        <v>14815</v>
      </c>
      <c r="L606">
        <v>250380</v>
      </c>
      <c r="M606">
        <v>135252</v>
      </c>
      <c r="N606">
        <v>468</v>
      </c>
      <c r="O606">
        <v>506110</v>
      </c>
      <c r="P606">
        <v>273394</v>
      </c>
      <c r="Q606">
        <v>946</v>
      </c>
      <c r="R606">
        <v>200.304</v>
      </c>
      <c r="S606">
        <v>200.37583799999999</v>
      </c>
      <c r="T606">
        <v>0.42799999999999999</v>
      </c>
      <c r="U606">
        <v>404.88799999999998</v>
      </c>
      <c r="V606">
        <v>3</v>
      </c>
      <c r="W606" t="s">
        <v>35</v>
      </c>
      <c r="X606">
        <v>1868</v>
      </c>
      <c r="Y606" t="s">
        <v>53</v>
      </c>
      <c r="Z606">
        <v>178</v>
      </c>
      <c r="AA606">
        <v>76.183999999999997</v>
      </c>
      <c r="AB606">
        <v>95230</v>
      </c>
      <c r="AC606">
        <f>MONTH(Table1[[#This Row],[Qtr-Year]])</f>
        <v>9</v>
      </c>
      <c r="AD606">
        <f>Table1[[#This Row],[Month Num]]/3</f>
        <v>3</v>
      </c>
      <c r="AE606">
        <f>YEAR(Table1[[#This Row],[Qtr-Year]])</f>
        <v>2024</v>
      </c>
      <c r="AF606" t="str">
        <f>Table1[[#This Row],[Year]]&amp;" - Q"&amp;Table1[[#This Row],[Qtr]]</f>
        <v>2024 - Q3</v>
      </c>
      <c r="AG606" s="21">
        <f>Table1[[#This Row],[Qtr-Year]]</f>
        <v>45536</v>
      </c>
      <c r="AH606" t="str">
        <f t="shared" si="9"/>
        <v>1BHK</v>
      </c>
    </row>
    <row r="607" spans="1:34" x14ac:dyDescent="0.3">
      <c r="A607" s="1">
        <v>45717</v>
      </c>
      <c r="B607">
        <v>263477</v>
      </c>
      <c r="C607" t="s">
        <v>122</v>
      </c>
      <c r="D607">
        <v>3</v>
      </c>
      <c r="E607" t="s">
        <v>42</v>
      </c>
      <c r="F607">
        <v>65</v>
      </c>
      <c r="G607" t="s">
        <v>34</v>
      </c>
      <c r="H607">
        <v>289</v>
      </c>
      <c r="I607">
        <v>536</v>
      </c>
      <c r="J607">
        <v>8000</v>
      </c>
      <c r="K607">
        <v>14815</v>
      </c>
      <c r="L607">
        <v>0</v>
      </c>
      <c r="M607">
        <v>0</v>
      </c>
      <c r="N607">
        <v>0</v>
      </c>
      <c r="O607">
        <v>508128</v>
      </c>
      <c r="P607">
        <v>273972</v>
      </c>
      <c r="Q607">
        <v>948</v>
      </c>
      <c r="R607">
        <v>0</v>
      </c>
      <c r="S607">
        <v>0</v>
      </c>
      <c r="T607">
        <v>0.42880000000000001</v>
      </c>
      <c r="U607">
        <v>406.50240000000002</v>
      </c>
      <c r="V607">
        <v>3</v>
      </c>
      <c r="W607" t="s">
        <v>35</v>
      </c>
      <c r="X607">
        <v>1868</v>
      </c>
      <c r="Y607" t="s">
        <v>53</v>
      </c>
      <c r="Z607">
        <v>98</v>
      </c>
      <c r="AA607">
        <v>42.022399999999998</v>
      </c>
      <c r="AB607">
        <v>52528</v>
      </c>
      <c r="AC607">
        <f>MONTH(Table1[[#This Row],[Qtr-Year]])</f>
        <v>3</v>
      </c>
      <c r="AD607">
        <f>Table1[[#This Row],[Month Num]]/3</f>
        <v>1</v>
      </c>
      <c r="AE607">
        <f>YEAR(Table1[[#This Row],[Qtr-Year]])</f>
        <v>2025</v>
      </c>
      <c r="AF607" t="str">
        <f>Table1[[#This Row],[Year]]&amp;" - Q"&amp;Table1[[#This Row],[Qtr]]</f>
        <v>2025 - Q1</v>
      </c>
      <c r="AG607" s="21">
        <f>Table1[[#This Row],[Qtr-Year]]</f>
        <v>45717</v>
      </c>
      <c r="AH607" t="str">
        <f t="shared" si="9"/>
        <v>1BHK</v>
      </c>
    </row>
    <row r="608" spans="1:34" x14ac:dyDescent="0.3">
      <c r="A608" s="1">
        <v>45809</v>
      </c>
      <c r="B608">
        <v>263477</v>
      </c>
      <c r="C608" t="s">
        <v>122</v>
      </c>
      <c r="D608">
        <v>3</v>
      </c>
      <c r="E608" t="s">
        <v>42</v>
      </c>
      <c r="F608">
        <v>65</v>
      </c>
      <c r="G608" t="s">
        <v>34</v>
      </c>
      <c r="H608">
        <v>289</v>
      </c>
      <c r="I608">
        <v>536</v>
      </c>
      <c r="J608">
        <v>8000</v>
      </c>
      <c r="K608">
        <v>14815</v>
      </c>
      <c r="L608">
        <v>0</v>
      </c>
      <c r="M608">
        <v>0</v>
      </c>
      <c r="N608">
        <v>0</v>
      </c>
      <c r="O608">
        <v>508128</v>
      </c>
      <c r="P608">
        <v>273972</v>
      </c>
      <c r="Q608">
        <v>948</v>
      </c>
      <c r="R608">
        <v>0</v>
      </c>
      <c r="S608">
        <v>0</v>
      </c>
      <c r="T608">
        <v>0.42880000000000001</v>
      </c>
      <c r="U608">
        <v>406.50240000000002</v>
      </c>
      <c r="V608">
        <v>3</v>
      </c>
      <c r="W608" t="s">
        <v>35</v>
      </c>
      <c r="X608">
        <v>1868</v>
      </c>
      <c r="Y608" t="s">
        <v>53</v>
      </c>
      <c r="Z608">
        <v>0</v>
      </c>
      <c r="AA608">
        <v>0</v>
      </c>
      <c r="AB608">
        <v>0</v>
      </c>
      <c r="AC608">
        <f>MONTH(Table1[[#This Row],[Qtr-Year]])</f>
        <v>6</v>
      </c>
      <c r="AD608">
        <f>Table1[[#This Row],[Month Num]]/3</f>
        <v>2</v>
      </c>
      <c r="AE608">
        <f>YEAR(Table1[[#This Row],[Qtr-Year]])</f>
        <v>2025</v>
      </c>
      <c r="AF608" t="str">
        <f>Table1[[#This Row],[Year]]&amp;" - Q"&amp;Table1[[#This Row],[Qtr]]</f>
        <v>2025 - Q2</v>
      </c>
      <c r="AG608" s="21">
        <f>Table1[[#This Row],[Qtr-Year]]</f>
        <v>45809</v>
      </c>
      <c r="AH608" t="str">
        <f t="shared" si="9"/>
        <v>1BHK</v>
      </c>
    </row>
    <row r="609" spans="1:34" x14ac:dyDescent="0.3">
      <c r="A609" s="1">
        <v>45627</v>
      </c>
      <c r="B609">
        <v>263477</v>
      </c>
      <c r="C609" t="s">
        <v>122</v>
      </c>
      <c r="D609">
        <v>3</v>
      </c>
      <c r="E609" t="s">
        <v>42</v>
      </c>
      <c r="F609">
        <v>65</v>
      </c>
      <c r="G609" t="s">
        <v>34</v>
      </c>
      <c r="H609">
        <v>289</v>
      </c>
      <c r="I609">
        <v>535</v>
      </c>
      <c r="J609">
        <v>8000</v>
      </c>
      <c r="K609">
        <v>14815</v>
      </c>
      <c r="L609">
        <v>52430</v>
      </c>
      <c r="M609">
        <v>28322</v>
      </c>
      <c r="N609">
        <v>98</v>
      </c>
      <c r="O609">
        <v>507180</v>
      </c>
      <c r="P609">
        <v>273972</v>
      </c>
      <c r="Q609">
        <v>948</v>
      </c>
      <c r="R609">
        <v>41.944000000000003</v>
      </c>
      <c r="S609">
        <v>41.959043000000001</v>
      </c>
      <c r="T609">
        <v>0.42799999999999999</v>
      </c>
      <c r="U609">
        <v>405.74400000000003</v>
      </c>
      <c r="V609">
        <v>3</v>
      </c>
      <c r="W609" t="s">
        <v>35</v>
      </c>
      <c r="X609">
        <v>1868</v>
      </c>
      <c r="Y609" t="s">
        <v>53</v>
      </c>
      <c r="Z609">
        <v>372</v>
      </c>
      <c r="AA609">
        <v>159.21600000000001</v>
      </c>
      <c r="AB609">
        <v>199020</v>
      </c>
      <c r="AC609">
        <f>MONTH(Table1[[#This Row],[Qtr-Year]])</f>
        <v>12</v>
      </c>
      <c r="AD609">
        <f>Table1[[#This Row],[Month Num]]/3</f>
        <v>4</v>
      </c>
      <c r="AE609">
        <f>YEAR(Table1[[#This Row],[Qtr-Year]])</f>
        <v>2024</v>
      </c>
      <c r="AF609" t="str">
        <f>Table1[[#This Row],[Year]]&amp;" - Q"&amp;Table1[[#This Row],[Qtr]]</f>
        <v>2024 - Q4</v>
      </c>
      <c r="AG609" s="21">
        <f>Table1[[#This Row],[Qtr-Year]]</f>
        <v>45627</v>
      </c>
      <c r="AH609" t="str">
        <f t="shared" si="9"/>
        <v>1BHK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DEE2E06-58E3-4FD1-9E78-2427B1860B8B}">
          <xm:f>'Raw Data'!$AH$2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162-3491-4E98-A6E4-76E40340CE85}">
  <dimension ref="A1:U44"/>
  <sheetViews>
    <sheetView showGridLines="0" tabSelected="1" workbookViewId="0">
      <selection activeCell="L5" sqref="L5"/>
    </sheetView>
  </sheetViews>
  <sheetFormatPr defaultRowHeight="14.4" x14ac:dyDescent="0.3"/>
  <cols>
    <col min="1" max="1" width="11.5546875" bestFit="1" customWidth="1"/>
    <col min="2" max="2" width="8.88671875" bestFit="1" customWidth="1"/>
    <col min="4" max="4" width="8.88671875" bestFit="1" customWidth="1"/>
    <col min="12" max="12" width="10.5546875" bestFit="1" customWidth="1"/>
    <col min="13" max="13" width="9.5546875" bestFit="1" customWidth="1"/>
    <col min="14" max="14" width="9.109375" customWidth="1"/>
    <col min="15" max="21" width="9.5546875" bestFit="1" customWidth="1"/>
  </cols>
  <sheetData>
    <row r="1" spans="1:21" x14ac:dyDescent="0.3">
      <c r="B1" s="15" t="s">
        <v>130</v>
      </c>
      <c r="C1" s="16"/>
      <c r="D1" s="16"/>
      <c r="E1" s="16"/>
      <c r="F1" s="16"/>
      <c r="G1" s="16"/>
      <c r="H1" s="16"/>
      <c r="I1" s="16"/>
      <c r="J1" s="16"/>
      <c r="K1" s="17"/>
      <c r="L1" s="15" t="s">
        <v>151</v>
      </c>
      <c r="M1" s="16"/>
      <c r="N1" s="16"/>
      <c r="O1" s="16"/>
      <c r="P1" s="16"/>
      <c r="Q1" s="16"/>
      <c r="R1" s="16"/>
      <c r="S1" s="16"/>
      <c r="T1" s="16"/>
      <c r="U1" s="17"/>
    </row>
    <row r="2" spans="1:21" ht="15" thickBot="1" x14ac:dyDescent="0.35">
      <c r="B2" s="18"/>
      <c r="C2" s="19"/>
      <c r="D2" s="19"/>
      <c r="E2" s="19"/>
      <c r="F2" s="19"/>
      <c r="G2" s="19"/>
      <c r="H2" s="19"/>
      <c r="I2" s="19"/>
      <c r="J2" s="19"/>
      <c r="K2" s="20"/>
      <c r="L2" s="18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3">
      <c r="A3" s="2" t="s">
        <v>129</v>
      </c>
      <c r="B3" s="6" t="str" cm="1">
        <f t="array" ref="B3:K3">TRANSPOSE(_xlfn.UNIQUE(Table1[Y-Q]))</f>
        <v>2023 - Q2</v>
      </c>
      <c r="C3" s="6" t="str">
        <v>2023 - Q3</v>
      </c>
      <c r="D3" s="6" t="str">
        <v>2024 - Q4</v>
      </c>
      <c r="E3" s="6" t="str">
        <v>2024 - Q1</v>
      </c>
      <c r="F3" s="6" t="str">
        <v>2024 - Q3</v>
      </c>
      <c r="G3" s="6" t="str">
        <v>2024 - Q2</v>
      </c>
      <c r="H3" s="6" t="str">
        <v>2023 - Q1</v>
      </c>
      <c r="I3" s="6" t="str">
        <v>2023 - Q4</v>
      </c>
      <c r="J3" s="6" t="str">
        <v>2025 - Q1</v>
      </c>
      <c r="K3" s="6" t="str">
        <v>2025 - Q2</v>
      </c>
      <c r="L3" s="7" t="str" cm="1">
        <f t="array" ref="L3:U3">TRANSPOSE(_xlfn.UNIQUE(Table1[Y-Q]))</f>
        <v>2023 - Q2</v>
      </c>
      <c r="M3" s="7" t="str">
        <v>2023 - Q3</v>
      </c>
      <c r="N3" s="7" t="str">
        <v>2024 - Q4</v>
      </c>
      <c r="O3" s="7" t="str">
        <v>2024 - Q1</v>
      </c>
      <c r="P3" s="7" t="str">
        <v>2024 - Q3</v>
      </c>
      <c r="Q3" s="7" t="str">
        <v>2024 - Q2</v>
      </c>
      <c r="R3" s="7" t="str">
        <v>2023 - Q1</v>
      </c>
      <c r="S3" s="7" t="str">
        <v>2023 - Q4</v>
      </c>
      <c r="T3" s="7" t="str">
        <v>2025 - Q1</v>
      </c>
      <c r="U3" s="7" t="str">
        <v>2025 - Q2</v>
      </c>
    </row>
    <row r="4" spans="1:21" x14ac:dyDescent="0.3">
      <c r="A4" s="5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12"/>
      <c r="M4" s="10"/>
      <c r="N4" s="10"/>
      <c r="O4" s="10"/>
      <c r="P4" s="10"/>
      <c r="Q4" s="10"/>
      <c r="R4" s="10"/>
      <c r="S4" s="10"/>
      <c r="T4" s="10"/>
      <c r="U4" s="11"/>
    </row>
    <row r="5" spans="1:21" x14ac:dyDescent="0.3">
      <c r="A5" s="3" t="str" cm="1">
        <f t="array" ref="A5:A44">_xlfn.UNIQUE(Table1[Tower Name])</f>
        <v>Tower 1</v>
      </c>
      <c r="B5" s="4" cm="1">
        <f t="array" ref="B5:K44">SUMIFS(Table1[Quarterly Sales In Units],Table1[Tower Name],_xlfn.ANCHORARRAY('Task-1'!A5),Table1[Y-Q],_xlfn.ANCHORARRAY('Task-1'!B3))</f>
        <v>962</v>
      </c>
      <c r="C5" s="4">
        <v>22</v>
      </c>
      <c r="D5" s="4">
        <v>42</v>
      </c>
      <c r="E5" s="4">
        <v>206</v>
      </c>
      <c r="F5" s="4">
        <v>4</v>
      </c>
      <c r="G5" s="4">
        <v>12</v>
      </c>
      <c r="H5" s="4">
        <v>63</v>
      </c>
      <c r="I5" s="4">
        <v>2</v>
      </c>
      <c r="J5" s="4">
        <v>26</v>
      </c>
      <c r="K5" s="4">
        <v>0</v>
      </c>
      <c r="L5" s="13" cm="1">
        <f t="array" ref="L5:U44">SUMIFS(Table1[Quarterly Sales Value (Cr)],Table1[Tower Name],_xlfn.ANCHORARRAY('Task-1'!A5),Table1[Y-Q],_xlfn.ANCHORARRAY('Task-1'!B3))</f>
        <v>1882.79384</v>
      </c>
      <c r="M5" s="13">
        <v>43.856999999999999</v>
      </c>
      <c r="N5" s="13">
        <v>92.690400000000011</v>
      </c>
      <c r="O5" s="13">
        <v>463.81439999999998</v>
      </c>
      <c r="P5" s="13">
        <v>8.5055999999999994</v>
      </c>
      <c r="Q5" s="13">
        <v>25.5168</v>
      </c>
      <c r="R5" s="13">
        <v>144.97717499999999</v>
      </c>
      <c r="S5" s="13">
        <v>4.2527999999999997</v>
      </c>
      <c r="T5" s="13">
        <v>54.060600000000001</v>
      </c>
      <c r="U5" s="13">
        <v>0</v>
      </c>
    </row>
    <row r="6" spans="1:21" x14ac:dyDescent="0.3">
      <c r="A6" s="3" t="str">
        <v>Tower 2</v>
      </c>
      <c r="B6" s="4">
        <v>140</v>
      </c>
      <c r="C6" s="4">
        <v>103</v>
      </c>
      <c r="D6" s="4">
        <v>0</v>
      </c>
      <c r="E6" s="4">
        <v>3</v>
      </c>
      <c r="F6" s="4">
        <v>0</v>
      </c>
      <c r="G6" s="4">
        <v>0</v>
      </c>
      <c r="H6" s="4">
        <v>73</v>
      </c>
      <c r="I6" s="4">
        <v>22</v>
      </c>
      <c r="J6" s="4">
        <v>0</v>
      </c>
      <c r="K6" s="4">
        <v>0</v>
      </c>
      <c r="L6" s="13">
        <v>47.576340000000002</v>
      </c>
      <c r="M6" s="13">
        <v>33.832070100000003</v>
      </c>
      <c r="N6" s="13">
        <v>0</v>
      </c>
      <c r="O6" s="13">
        <v>1.0718676</v>
      </c>
      <c r="P6" s="13">
        <v>0</v>
      </c>
      <c r="Q6" s="13">
        <v>0</v>
      </c>
      <c r="R6" s="13">
        <v>24.807663000000002</v>
      </c>
      <c r="S6" s="13">
        <v>7.4992302000000004</v>
      </c>
      <c r="T6" s="13">
        <v>0</v>
      </c>
      <c r="U6" s="13">
        <v>0</v>
      </c>
    </row>
    <row r="7" spans="1:21" x14ac:dyDescent="0.3">
      <c r="A7" s="3" t="str">
        <v>Tower 3</v>
      </c>
      <c r="B7" s="4">
        <v>850</v>
      </c>
      <c r="C7" s="4">
        <v>52</v>
      </c>
      <c r="D7" s="4">
        <v>0</v>
      </c>
      <c r="E7" s="4">
        <v>9</v>
      </c>
      <c r="F7" s="4">
        <v>0</v>
      </c>
      <c r="G7" s="4">
        <v>0</v>
      </c>
      <c r="H7" s="4">
        <v>500</v>
      </c>
      <c r="I7" s="4">
        <v>63</v>
      </c>
      <c r="J7" s="4">
        <v>0</v>
      </c>
      <c r="K7" s="4">
        <v>0</v>
      </c>
      <c r="L7" s="13">
        <v>993.77375000000006</v>
      </c>
      <c r="M7" s="13">
        <v>63.2502</v>
      </c>
      <c r="N7" s="13">
        <v>0</v>
      </c>
      <c r="O7" s="13">
        <v>11.526300000000001</v>
      </c>
      <c r="P7" s="13">
        <v>0</v>
      </c>
      <c r="Q7" s="13">
        <v>0</v>
      </c>
      <c r="R7" s="13">
        <v>564.34249999999997</v>
      </c>
      <c r="S7" s="13">
        <v>80.379900000000006</v>
      </c>
      <c r="T7" s="13">
        <v>0</v>
      </c>
      <c r="U7" s="13">
        <v>0</v>
      </c>
    </row>
    <row r="8" spans="1:21" x14ac:dyDescent="0.3">
      <c r="A8" s="3" t="str">
        <v>Tower 4</v>
      </c>
      <c r="B8" s="4">
        <v>30</v>
      </c>
      <c r="C8" s="4">
        <v>62</v>
      </c>
      <c r="D8" s="4">
        <v>58</v>
      </c>
      <c r="E8" s="4">
        <v>116</v>
      </c>
      <c r="F8" s="4">
        <v>80</v>
      </c>
      <c r="G8" s="4">
        <v>32</v>
      </c>
      <c r="H8" s="4">
        <v>5</v>
      </c>
      <c r="I8" s="4">
        <v>15</v>
      </c>
      <c r="J8" s="4">
        <v>3</v>
      </c>
      <c r="K8" s="4">
        <v>15</v>
      </c>
      <c r="L8" s="13">
        <v>23.285115000000001</v>
      </c>
      <c r="M8" s="13">
        <v>38.9113452</v>
      </c>
      <c r="N8" s="13">
        <v>51.510187299999998</v>
      </c>
      <c r="O8" s="13">
        <v>69.784000000000006</v>
      </c>
      <c r="P8" s="13">
        <v>54.276030399999996</v>
      </c>
      <c r="Q8" s="13">
        <v>18.688972799999998</v>
      </c>
      <c r="R8" s="13">
        <v>3.3654446999999998</v>
      </c>
      <c r="S8" s="13">
        <v>8.4766845000000011</v>
      </c>
      <c r="T8" s="13">
        <v>2.7567659999999998</v>
      </c>
      <c r="U8" s="13">
        <v>12.032249999999999</v>
      </c>
    </row>
    <row r="9" spans="1:21" x14ac:dyDescent="0.3">
      <c r="A9" s="3" t="str">
        <v>Tower 5</v>
      </c>
      <c r="B9" s="4">
        <v>18</v>
      </c>
      <c r="C9" s="4">
        <v>23</v>
      </c>
      <c r="D9" s="4">
        <v>150</v>
      </c>
      <c r="E9" s="4">
        <v>55</v>
      </c>
      <c r="F9" s="4">
        <v>20</v>
      </c>
      <c r="G9" s="4">
        <v>25</v>
      </c>
      <c r="H9" s="4">
        <v>16</v>
      </c>
      <c r="I9" s="4">
        <v>9</v>
      </c>
      <c r="J9" s="4">
        <v>50</v>
      </c>
      <c r="K9" s="4">
        <v>28</v>
      </c>
      <c r="L9" s="13">
        <v>2.7417604500000001</v>
      </c>
      <c r="M9" s="13">
        <v>3.8249201249999998</v>
      </c>
      <c r="N9" s="13">
        <v>26.733239999999999</v>
      </c>
      <c r="O9" s="13">
        <v>9.1619550000000007</v>
      </c>
      <c r="P9" s="13">
        <v>3.4214639999999998</v>
      </c>
      <c r="Q9" s="13">
        <v>4.2960950000000002</v>
      </c>
      <c r="R9" s="13">
        <v>2.492</v>
      </c>
      <c r="S9" s="13">
        <v>1.290816</v>
      </c>
      <c r="T9" s="13">
        <v>8.8711199999999995</v>
      </c>
      <c r="U9" s="13">
        <v>4.9902047999999999</v>
      </c>
    </row>
    <row r="10" spans="1:21" x14ac:dyDescent="0.3">
      <c r="A10" s="3" t="str">
        <v>Tower 6</v>
      </c>
      <c r="B10" s="4">
        <v>355</v>
      </c>
      <c r="C10" s="4">
        <v>0</v>
      </c>
      <c r="D10" s="4">
        <v>0</v>
      </c>
      <c r="E10" s="4">
        <v>9</v>
      </c>
      <c r="F10" s="4">
        <v>0</v>
      </c>
      <c r="G10" s="4">
        <v>0</v>
      </c>
      <c r="H10" s="4">
        <v>50</v>
      </c>
      <c r="I10" s="4">
        <v>10</v>
      </c>
      <c r="J10" s="4">
        <v>0</v>
      </c>
      <c r="K10" s="4">
        <v>0</v>
      </c>
      <c r="L10" s="13">
        <v>178.43899500000001</v>
      </c>
      <c r="M10" s="13">
        <v>0</v>
      </c>
      <c r="N10" s="13">
        <v>0</v>
      </c>
      <c r="O10" s="13">
        <v>5.2374600000000004</v>
      </c>
      <c r="P10" s="13">
        <v>0</v>
      </c>
      <c r="Q10" s="13">
        <v>0</v>
      </c>
      <c r="R10" s="13">
        <v>25.198250000000002</v>
      </c>
      <c r="S10" s="13">
        <v>6.0317999999999996</v>
      </c>
      <c r="T10" s="13">
        <v>0</v>
      </c>
      <c r="U10" s="13">
        <v>0</v>
      </c>
    </row>
    <row r="11" spans="1:21" x14ac:dyDescent="0.3">
      <c r="A11" s="3" t="str">
        <v>Tower 7</v>
      </c>
      <c r="B11" s="4">
        <v>22</v>
      </c>
      <c r="C11" s="4">
        <v>50</v>
      </c>
      <c r="D11" s="4">
        <v>13</v>
      </c>
      <c r="E11" s="4">
        <v>25</v>
      </c>
      <c r="F11" s="4">
        <v>29</v>
      </c>
      <c r="G11" s="4">
        <v>120</v>
      </c>
      <c r="H11" s="4">
        <v>18</v>
      </c>
      <c r="I11" s="4">
        <v>40</v>
      </c>
      <c r="J11" s="4">
        <v>37</v>
      </c>
      <c r="K11" s="4">
        <v>4</v>
      </c>
      <c r="L11" s="13">
        <v>21.248000000000001</v>
      </c>
      <c r="M11" s="13">
        <v>47.056739999999998</v>
      </c>
      <c r="N11" s="13">
        <v>18.690671999999999</v>
      </c>
      <c r="O11" s="13">
        <v>27.383749999999999</v>
      </c>
      <c r="P11" s="13">
        <v>41.719471999999996</v>
      </c>
      <c r="Q11" s="13">
        <v>131.56549999999999</v>
      </c>
      <c r="R11" s="13">
        <v>15.562155000000001</v>
      </c>
      <c r="S11" s="13">
        <v>39.869999999999997</v>
      </c>
      <c r="T11" s="13">
        <v>52.910223999999999</v>
      </c>
      <c r="U11" s="13">
        <v>5.9999359999999999</v>
      </c>
    </row>
    <row r="12" spans="1:21" x14ac:dyDescent="0.3">
      <c r="A12" s="3" t="str">
        <v>Tower 8</v>
      </c>
      <c r="B12" s="4">
        <v>15</v>
      </c>
      <c r="C12" s="4">
        <v>65</v>
      </c>
      <c r="D12" s="4">
        <v>16</v>
      </c>
      <c r="E12" s="4">
        <v>102</v>
      </c>
      <c r="F12" s="4">
        <v>39</v>
      </c>
      <c r="G12" s="4">
        <v>103</v>
      </c>
      <c r="H12" s="4">
        <v>37</v>
      </c>
      <c r="I12" s="4">
        <v>30</v>
      </c>
      <c r="J12" s="4">
        <v>3</v>
      </c>
      <c r="K12" s="4">
        <v>5</v>
      </c>
      <c r="L12" s="13">
        <v>13.05</v>
      </c>
      <c r="M12" s="13">
        <v>59.366190000000003</v>
      </c>
      <c r="N12" s="13">
        <v>16.701215999999999</v>
      </c>
      <c r="O12" s="13">
        <v>93.177000000000007</v>
      </c>
      <c r="P12" s="13">
        <v>36.305100000000003</v>
      </c>
      <c r="Q12" s="13">
        <v>94.090500000000006</v>
      </c>
      <c r="R12" s="13">
        <v>32.19</v>
      </c>
      <c r="S12" s="13">
        <v>27.39978</v>
      </c>
      <c r="T12" s="13">
        <v>3.131478</v>
      </c>
      <c r="U12" s="13">
        <v>5.0460000000000003</v>
      </c>
    </row>
    <row r="13" spans="1:21" x14ac:dyDescent="0.3">
      <c r="A13" s="3" t="str">
        <v>Tower 9</v>
      </c>
      <c r="B13" s="4">
        <v>15</v>
      </c>
      <c r="C13" s="4">
        <v>50</v>
      </c>
      <c r="D13" s="4">
        <v>21</v>
      </c>
      <c r="E13" s="4">
        <v>91</v>
      </c>
      <c r="F13" s="4">
        <v>39</v>
      </c>
      <c r="G13" s="4">
        <v>89</v>
      </c>
      <c r="H13" s="4">
        <v>36</v>
      </c>
      <c r="I13" s="4">
        <v>30</v>
      </c>
      <c r="J13" s="4">
        <v>0</v>
      </c>
      <c r="K13" s="4">
        <v>0</v>
      </c>
      <c r="L13" s="13">
        <v>13.05</v>
      </c>
      <c r="M13" s="13">
        <v>45.6663</v>
      </c>
      <c r="N13" s="13">
        <v>21.920345999999999</v>
      </c>
      <c r="O13" s="13">
        <v>83.128500000000003</v>
      </c>
      <c r="P13" s="13">
        <v>36.305100000000003</v>
      </c>
      <c r="Q13" s="13">
        <v>81.301500000000004</v>
      </c>
      <c r="R13" s="13">
        <v>31.32</v>
      </c>
      <c r="S13" s="13">
        <v>27.39978</v>
      </c>
      <c r="T13" s="13">
        <v>0</v>
      </c>
      <c r="U13" s="13">
        <v>0</v>
      </c>
    </row>
    <row r="14" spans="1:21" x14ac:dyDescent="0.3">
      <c r="A14" s="3" t="str">
        <v>Tower 10</v>
      </c>
      <c r="B14" s="4">
        <v>2</v>
      </c>
      <c r="C14" s="4">
        <v>240</v>
      </c>
      <c r="D14" s="4">
        <v>0</v>
      </c>
      <c r="E14" s="4">
        <v>20</v>
      </c>
      <c r="F14" s="4">
        <v>0</v>
      </c>
      <c r="G14" s="4">
        <v>0</v>
      </c>
      <c r="H14" s="4">
        <v>150</v>
      </c>
      <c r="I14" s="4">
        <v>0</v>
      </c>
      <c r="J14" s="4">
        <v>0</v>
      </c>
      <c r="K14" s="4">
        <v>0</v>
      </c>
      <c r="L14" s="13">
        <v>1.27512</v>
      </c>
      <c r="M14" s="13">
        <v>169.47922</v>
      </c>
      <c r="N14" s="13">
        <v>0</v>
      </c>
      <c r="O14" s="13">
        <v>21.571200000000001</v>
      </c>
      <c r="P14" s="13">
        <v>0</v>
      </c>
      <c r="Q14" s="13">
        <v>0</v>
      </c>
      <c r="R14" s="13">
        <v>101.0844</v>
      </c>
      <c r="S14" s="13">
        <v>0</v>
      </c>
      <c r="T14" s="13">
        <v>0</v>
      </c>
      <c r="U14" s="13">
        <v>0</v>
      </c>
    </row>
    <row r="15" spans="1:21" x14ac:dyDescent="0.3">
      <c r="A15" s="3" t="str">
        <v>Tower 11</v>
      </c>
      <c r="B15" s="4">
        <v>132</v>
      </c>
      <c r="C15" s="4">
        <v>32</v>
      </c>
      <c r="D15" s="4">
        <v>26</v>
      </c>
      <c r="E15" s="4">
        <v>32</v>
      </c>
      <c r="F15" s="4">
        <v>34</v>
      </c>
      <c r="G15" s="4">
        <v>38</v>
      </c>
      <c r="H15" s="4">
        <v>130</v>
      </c>
      <c r="I15" s="4">
        <v>22</v>
      </c>
      <c r="J15" s="4">
        <v>32</v>
      </c>
      <c r="K15" s="4">
        <v>41</v>
      </c>
      <c r="L15" s="13">
        <v>131.28587999999999</v>
      </c>
      <c r="M15" s="13">
        <v>37.283327999999997</v>
      </c>
      <c r="N15" s="13">
        <v>46.6785</v>
      </c>
      <c r="O15" s="13">
        <v>45.556800000000003</v>
      </c>
      <c r="P15" s="13">
        <v>52.505749999999999</v>
      </c>
      <c r="Q15" s="13">
        <v>59.500450000000001</v>
      </c>
      <c r="R15" s="13">
        <v>161.2758</v>
      </c>
      <c r="S15" s="13">
        <v>27.999400000000001</v>
      </c>
      <c r="T15" s="13">
        <v>52.28575</v>
      </c>
      <c r="U15" s="13">
        <v>87.476349999999996</v>
      </c>
    </row>
    <row r="16" spans="1:21" x14ac:dyDescent="0.3">
      <c r="A16" s="3" t="str">
        <v>Tower 12</v>
      </c>
      <c r="B16" s="4">
        <v>108</v>
      </c>
      <c r="C16" s="4">
        <v>32</v>
      </c>
      <c r="D16" s="4">
        <v>13</v>
      </c>
      <c r="E16" s="4">
        <v>30</v>
      </c>
      <c r="F16" s="4">
        <v>26</v>
      </c>
      <c r="G16" s="4">
        <v>35</v>
      </c>
      <c r="H16" s="4">
        <v>55</v>
      </c>
      <c r="I16" s="4">
        <v>36</v>
      </c>
      <c r="J16" s="4">
        <v>26</v>
      </c>
      <c r="K16" s="4">
        <v>11</v>
      </c>
      <c r="L16" s="13">
        <v>110.21201000000001</v>
      </c>
      <c r="M16" s="13">
        <v>33.742818</v>
      </c>
      <c r="N16" s="13">
        <v>24.087250000000001</v>
      </c>
      <c r="O16" s="13">
        <v>42.78</v>
      </c>
      <c r="P16" s="13">
        <v>46.033625000000001</v>
      </c>
      <c r="Q16" s="13">
        <v>54.278624999999998</v>
      </c>
      <c r="R16" s="13">
        <v>56.721299999999999</v>
      </c>
      <c r="S16" s="13">
        <v>49.436199999999999</v>
      </c>
      <c r="T16" s="13">
        <v>41.038249999999998</v>
      </c>
      <c r="U16" s="13">
        <v>20.285674999999998</v>
      </c>
    </row>
    <row r="17" spans="1:21" x14ac:dyDescent="0.3">
      <c r="A17" s="3" t="str">
        <v>Tower 13</v>
      </c>
      <c r="B17" s="4">
        <v>110</v>
      </c>
      <c r="C17" s="4">
        <v>27</v>
      </c>
      <c r="D17" s="4">
        <v>19</v>
      </c>
      <c r="E17" s="4">
        <v>29</v>
      </c>
      <c r="F17" s="4">
        <v>10</v>
      </c>
      <c r="G17" s="4">
        <v>34</v>
      </c>
      <c r="H17" s="4">
        <v>110</v>
      </c>
      <c r="I17" s="4">
        <v>16</v>
      </c>
      <c r="J17" s="4">
        <v>23</v>
      </c>
      <c r="K17" s="4">
        <v>2</v>
      </c>
      <c r="L17" s="13">
        <v>151.74872000000002</v>
      </c>
      <c r="M17" s="13">
        <v>30.474333000000001</v>
      </c>
      <c r="N17" s="13">
        <v>35.381500000000003</v>
      </c>
      <c r="O17" s="13">
        <v>54.927599999999998</v>
      </c>
      <c r="P17" s="13">
        <v>21.723625000000002</v>
      </c>
      <c r="Q17" s="13">
        <v>72.050850000000011</v>
      </c>
      <c r="R17" s="13">
        <v>141.37540000000001</v>
      </c>
      <c r="S17" s="13">
        <v>21.397199999999998</v>
      </c>
      <c r="T17" s="13">
        <v>43.034750000000003</v>
      </c>
      <c r="U17" s="13">
        <v>4.7996499999999997</v>
      </c>
    </row>
    <row r="18" spans="1:21" x14ac:dyDescent="0.3">
      <c r="A18" s="3" t="str">
        <v>Tower 14</v>
      </c>
      <c r="B18" s="4">
        <v>159</v>
      </c>
      <c r="C18" s="4">
        <v>21</v>
      </c>
      <c r="D18" s="4">
        <v>18</v>
      </c>
      <c r="E18" s="4">
        <v>33</v>
      </c>
      <c r="F18" s="4">
        <v>19</v>
      </c>
      <c r="G18" s="4">
        <v>66</v>
      </c>
      <c r="H18" s="4">
        <v>115</v>
      </c>
      <c r="I18" s="4">
        <v>39</v>
      </c>
      <c r="J18" s="4">
        <v>5</v>
      </c>
      <c r="K18" s="4">
        <v>27</v>
      </c>
      <c r="L18" s="13">
        <v>218.06418000000002</v>
      </c>
      <c r="M18" s="13">
        <v>28.597778999999999</v>
      </c>
      <c r="N18" s="13">
        <v>36.363150000000005</v>
      </c>
      <c r="O18" s="13">
        <v>62.737200000000001</v>
      </c>
      <c r="P18" s="13">
        <v>38.010449999999999</v>
      </c>
      <c r="Q18" s="13">
        <v>140.41290000000001</v>
      </c>
      <c r="R18" s="13">
        <v>150.3409</v>
      </c>
      <c r="S18" s="13">
        <v>69.798299999999998</v>
      </c>
      <c r="T18" s="13">
        <v>10.922625</v>
      </c>
      <c r="U18" s="13">
        <v>61.321649999999998</v>
      </c>
    </row>
    <row r="19" spans="1:21" x14ac:dyDescent="0.3">
      <c r="A19" s="3" t="str">
        <v>Tower 15</v>
      </c>
      <c r="B19" s="4">
        <v>29</v>
      </c>
      <c r="C19" s="4">
        <v>3</v>
      </c>
      <c r="D19" s="4">
        <v>11</v>
      </c>
      <c r="E19" s="4">
        <v>248</v>
      </c>
      <c r="F19" s="4">
        <v>2</v>
      </c>
      <c r="G19" s="4">
        <v>7</v>
      </c>
      <c r="H19" s="4">
        <v>40</v>
      </c>
      <c r="I19" s="4">
        <v>20</v>
      </c>
      <c r="J19" s="4">
        <v>6</v>
      </c>
      <c r="K19" s="4">
        <v>9</v>
      </c>
      <c r="L19" s="13">
        <v>36.072809999999997</v>
      </c>
      <c r="M19" s="13">
        <v>3.9120569999999999</v>
      </c>
      <c r="N19" s="13">
        <v>22.486563</v>
      </c>
      <c r="O19" s="13">
        <v>407.70828</v>
      </c>
      <c r="P19" s="13">
        <v>3.8813040000000001</v>
      </c>
      <c r="Q19" s="13">
        <v>13.584564</v>
      </c>
      <c r="R19" s="13">
        <v>49.755600000000001</v>
      </c>
      <c r="S19" s="13">
        <v>32.8797</v>
      </c>
      <c r="T19" s="13">
        <v>11.944098</v>
      </c>
      <c r="U19" s="13">
        <v>17.916146999999999</v>
      </c>
    </row>
    <row r="20" spans="1:21" x14ac:dyDescent="0.3">
      <c r="A20" s="3" t="str">
        <v>Tower 16</v>
      </c>
      <c r="B20" s="4">
        <v>200</v>
      </c>
      <c r="C20" s="4">
        <v>11</v>
      </c>
      <c r="D20" s="4">
        <v>11</v>
      </c>
      <c r="E20" s="4">
        <v>110</v>
      </c>
      <c r="F20" s="4">
        <v>8</v>
      </c>
      <c r="G20" s="4">
        <v>15</v>
      </c>
      <c r="H20" s="4">
        <v>0</v>
      </c>
      <c r="I20" s="4">
        <v>44</v>
      </c>
      <c r="J20" s="4">
        <v>21</v>
      </c>
      <c r="K20" s="4">
        <v>70</v>
      </c>
      <c r="L20" s="13">
        <v>327.5129</v>
      </c>
      <c r="M20" s="13">
        <v>18.7474375</v>
      </c>
      <c r="N20" s="13">
        <v>18.452500000000001</v>
      </c>
      <c r="O20" s="13">
        <v>176.0033</v>
      </c>
      <c r="P20" s="13">
        <v>13.42</v>
      </c>
      <c r="Q20" s="13">
        <v>25.162500000000001</v>
      </c>
      <c r="R20" s="13">
        <v>0</v>
      </c>
      <c r="S20" s="13">
        <v>70.401319999999998</v>
      </c>
      <c r="T20" s="13">
        <v>35.227499999999999</v>
      </c>
      <c r="U20" s="13">
        <v>117.425</v>
      </c>
    </row>
    <row r="21" spans="1:21" x14ac:dyDescent="0.3">
      <c r="A21" s="3" t="str">
        <v>Tower 17</v>
      </c>
      <c r="B21" s="4">
        <v>340</v>
      </c>
      <c r="C21" s="4">
        <v>0</v>
      </c>
      <c r="D21" s="4">
        <v>0</v>
      </c>
      <c r="E21" s="4">
        <v>11</v>
      </c>
      <c r="F21" s="4">
        <v>0</v>
      </c>
      <c r="G21" s="4">
        <v>0</v>
      </c>
      <c r="H21" s="4">
        <v>270</v>
      </c>
      <c r="I21" s="4">
        <v>9</v>
      </c>
      <c r="J21" s="4">
        <v>0</v>
      </c>
      <c r="K21" s="4">
        <v>0</v>
      </c>
      <c r="L21" s="13">
        <v>186.95375999999999</v>
      </c>
      <c r="M21" s="13">
        <v>0</v>
      </c>
      <c r="N21" s="13">
        <v>0</v>
      </c>
      <c r="O21" s="13">
        <v>5.5032899999999998</v>
      </c>
      <c r="P21" s="13">
        <v>0</v>
      </c>
      <c r="Q21" s="13">
        <v>0</v>
      </c>
      <c r="R21" s="13">
        <v>147.22847999999999</v>
      </c>
      <c r="S21" s="13">
        <v>5.2190099999999999</v>
      </c>
      <c r="T21" s="13">
        <v>0</v>
      </c>
      <c r="U21" s="13">
        <v>0</v>
      </c>
    </row>
    <row r="22" spans="1:21" x14ac:dyDescent="0.3">
      <c r="A22" s="3" t="str">
        <v>Tower 18</v>
      </c>
      <c r="B22" s="4">
        <v>35</v>
      </c>
      <c r="C22" s="4">
        <v>34</v>
      </c>
      <c r="D22" s="4">
        <v>38</v>
      </c>
      <c r="E22" s="4">
        <v>48</v>
      </c>
      <c r="F22" s="4">
        <v>42</v>
      </c>
      <c r="G22" s="4">
        <v>46</v>
      </c>
      <c r="H22" s="4">
        <v>0</v>
      </c>
      <c r="I22" s="4">
        <v>152</v>
      </c>
      <c r="J22" s="4">
        <v>38</v>
      </c>
      <c r="K22" s="4">
        <v>5</v>
      </c>
      <c r="L22" s="13">
        <v>39.139319999999998</v>
      </c>
      <c r="M22" s="13">
        <v>37.276800000000001</v>
      </c>
      <c r="N22" s="13">
        <v>48.055900000000001</v>
      </c>
      <c r="O22" s="13">
        <v>63.412379999999999</v>
      </c>
      <c r="P22" s="13">
        <v>49.610799999999998</v>
      </c>
      <c r="Q22" s="13">
        <v>53.357699999999994</v>
      </c>
      <c r="R22" s="13">
        <v>0</v>
      </c>
      <c r="S22" s="13">
        <v>191.35880000000003</v>
      </c>
      <c r="T22" s="13">
        <v>52.827120000000001</v>
      </c>
      <c r="U22" s="13">
        <v>8.0137499999999999</v>
      </c>
    </row>
    <row r="23" spans="1:21" x14ac:dyDescent="0.3">
      <c r="A23" s="3" t="str">
        <v>Tower 19</v>
      </c>
      <c r="B23" s="4">
        <v>35</v>
      </c>
      <c r="C23" s="4">
        <v>59</v>
      </c>
      <c r="D23" s="4">
        <v>40</v>
      </c>
      <c r="E23" s="4">
        <v>92</v>
      </c>
      <c r="F23" s="4">
        <v>42</v>
      </c>
      <c r="G23" s="4">
        <v>30</v>
      </c>
      <c r="H23" s="4">
        <v>0</v>
      </c>
      <c r="I23" s="4">
        <v>82</v>
      </c>
      <c r="J23" s="4">
        <v>31</v>
      </c>
      <c r="K23" s="4">
        <v>24</v>
      </c>
      <c r="L23" s="13">
        <v>39.139319999999998</v>
      </c>
      <c r="M23" s="13">
        <v>66.114840000000001</v>
      </c>
      <c r="N23" s="13">
        <v>50.97298</v>
      </c>
      <c r="O23" s="13">
        <v>125.51720999999999</v>
      </c>
      <c r="P23" s="13">
        <v>57.890459999999997</v>
      </c>
      <c r="Q23" s="13">
        <v>37.924469999999999</v>
      </c>
      <c r="R23" s="13">
        <v>0</v>
      </c>
      <c r="S23" s="13">
        <v>91.511679999999984</v>
      </c>
      <c r="T23" s="13">
        <v>40.086539999999999</v>
      </c>
      <c r="U23" s="13">
        <v>31.597499999999997</v>
      </c>
    </row>
    <row r="24" spans="1:21" x14ac:dyDescent="0.3">
      <c r="A24" s="3" t="str">
        <v>Tower 20</v>
      </c>
      <c r="B24" s="4">
        <v>51</v>
      </c>
      <c r="C24" s="4">
        <v>35</v>
      </c>
      <c r="D24" s="4">
        <v>19</v>
      </c>
      <c r="E24" s="4">
        <v>85</v>
      </c>
      <c r="F24" s="4">
        <v>47</v>
      </c>
      <c r="G24" s="4">
        <v>41</v>
      </c>
      <c r="H24" s="4">
        <v>0</v>
      </c>
      <c r="I24" s="4">
        <v>70</v>
      </c>
      <c r="J24" s="4">
        <v>107</v>
      </c>
      <c r="K24" s="4">
        <v>1</v>
      </c>
      <c r="L24" s="13">
        <v>58.295160000000003</v>
      </c>
      <c r="M24" s="13">
        <v>38.151299999999999</v>
      </c>
      <c r="N24" s="13">
        <v>25.490870000000001</v>
      </c>
      <c r="O24" s="13">
        <v>111.89108999999999</v>
      </c>
      <c r="P24" s="13">
        <v>64.986789999999999</v>
      </c>
      <c r="Q24" s="13">
        <v>48.331050000000005</v>
      </c>
      <c r="R24" s="13">
        <v>0</v>
      </c>
      <c r="S24" s="13">
        <v>79.993840000000006</v>
      </c>
      <c r="T24" s="13">
        <v>143.43049999999999</v>
      </c>
      <c r="U24" s="13">
        <v>0.99375000000000002</v>
      </c>
    </row>
    <row r="25" spans="1:21" x14ac:dyDescent="0.3">
      <c r="A25" s="3" t="str">
        <v>Tower 21</v>
      </c>
      <c r="B25" s="4">
        <v>51</v>
      </c>
      <c r="C25" s="4">
        <v>45</v>
      </c>
      <c r="D25" s="4">
        <v>9</v>
      </c>
      <c r="E25" s="4">
        <v>87</v>
      </c>
      <c r="F25" s="4">
        <v>55</v>
      </c>
      <c r="G25" s="4">
        <v>49</v>
      </c>
      <c r="H25" s="4">
        <v>0</v>
      </c>
      <c r="I25" s="4">
        <v>87</v>
      </c>
      <c r="J25" s="4">
        <v>47</v>
      </c>
      <c r="K25" s="4">
        <v>23</v>
      </c>
      <c r="L25" s="13">
        <v>58.295159999999996</v>
      </c>
      <c r="M25" s="13">
        <v>48.506039999999999</v>
      </c>
      <c r="N25" s="13">
        <v>8.7052499999999995</v>
      </c>
      <c r="O25" s="13">
        <v>120.01239</v>
      </c>
      <c r="P25" s="13">
        <v>74.633009999999999</v>
      </c>
      <c r="Q25" s="13">
        <v>56.100449999999995</v>
      </c>
      <c r="R25" s="13">
        <v>0</v>
      </c>
      <c r="S25" s="13">
        <v>100.09464</v>
      </c>
      <c r="T25" s="13">
        <v>62.422699999999999</v>
      </c>
      <c r="U25" s="13">
        <v>36.140250000000002</v>
      </c>
    </row>
    <row r="26" spans="1:21" x14ac:dyDescent="0.3">
      <c r="A26" s="3" t="str">
        <v>Tower 22</v>
      </c>
      <c r="B26" s="4">
        <v>50</v>
      </c>
      <c r="C26" s="4">
        <v>180</v>
      </c>
      <c r="D26" s="4">
        <v>0</v>
      </c>
      <c r="E26" s="4">
        <v>30</v>
      </c>
      <c r="F26" s="4">
        <v>0</v>
      </c>
      <c r="G26" s="4">
        <v>30</v>
      </c>
      <c r="H26" s="4">
        <v>0</v>
      </c>
      <c r="I26" s="4">
        <v>216</v>
      </c>
      <c r="J26" s="4">
        <v>0</v>
      </c>
      <c r="K26" s="4">
        <v>0</v>
      </c>
      <c r="L26" s="13">
        <v>31.940805000000001</v>
      </c>
      <c r="M26" s="13">
        <v>124.280676</v>
      </c>
      <c r="N26" s="13">
        <v>0</v>
      </c>
      <c r="O26" s="13">
        <v>18.591080999999999</v>
      </c>
      <c r="P26" s="13">
        <v>0</v>
      </c>
      <c r="Q26" s="13">
        <v>18.591080999999999</v>
      </c>
      <c r="R26" s="13">
        <v>0</v>
      </c>
      <c r="S26" s="13">
        <v>133.84072800000001</v>
      </c>
      <c r="T26" s="13">
        <v>0</v>
      </c>
      <c r="U26" s="13">
        <v>0</v>
      </c>
    </row>
    <row r="27" spans="1:21" x14ac:dyDescent="0.3">
      <c r="A27" s="3" t="str">
        <v>Tower 23</v>
      </c>
      <c r="B27" s="4">
        <v>275</v>
      </c>
      <c r="C27" s="4">
        <v>196</v>
      </c>
      <c r="D27" s="4">
        <v>0</v>
      </c>
      <c r="E27" s="4">
        <v>57</v>
      </c>
      <c r="F27" s="4">
        <v>0</v>
      </c>
      <c r="G27" s="4">
        <v>2</v>
      </c>
      <c r="H27" s="4">
        <v>0</v>
      </c>
      <c r="I27" s="4">
        <v>20</v>
      </c>
      <c r="J27" s="4">
        <v>0</v>
      </c>
      <c r="K27" s="4">
        <v>0</v>
      </c>
      <c r="L27" s="13">
        <v>82.491903000000008</v>
      </c>
      <c r="M27" s="13">
        <v>63.658268800000002</v>
      </c>
      <c r="N27" s="13">
        <v>0</v>
      </c>
      <c r="O27" s="13">
        <v>19.495803599999999</v>
      </c>
      <c r="P27" s="13">
        <v>0</v>
      </c>
      <c r="Q27" s="13">
        <v>0.64998959999999995</v>
      </c>
      <c r="R27" s="13">
        <v>0</v>
      </c>
      <c r="S27" s="13">
        <v>9.7498439999999995</v>
      </c>
      <c r="T27" s="13">
        <v>0</v>
      </c>
      <c r="U27" s="13">
        <v>0</v>
      </c>
    </row>
    <row r="28" spans="1:21" x14ac:dyDescent="0.3">
      <c r="A28" s="3" t="str">
        <v>Tower 24</v>
      </c>
      <c r="B28" s="4">
        <v>21</v>
      </c>
      <c r="C28" s="4">
        <v>8</v>
      </c>
      <c r="D28" s="4">
        <v>0</v>
      </c>
      <c r="E28" s="4">
        <v>8</v>
      </c>
      <c r="F28" s="4">
        <v>309</v>
      </c>
      <c r="G28" s="4">
        <v>4</v>
      </c>
      <c r="H28" s="4">
        <v>0</v>
      </c>
      <c r="I28" s="4">
        <v>10</v>
      </c>
      <c r="J28" s="4">
        <v>0</v>
      </c>
      <c r="K28" s="4">
        <v>0</v>
      </c>
      <c r="L28" s="13">
        <v>7.8484999999999996</v>
      </c>
      <c r="M28" s="13">
        <v>1.9587036</v>
      </c>
      <c r="N28" s="13">
        <v>0</v>
      </c>
      <c r="O28" s="13">
        <v>2.2352134000000001</v>
      </c>
      <c r="P28" s="13">
        <v>102.6340122</v>
      </c>
      <c r="Q28" s="13">
        <v>1.0858976</v>
      </c>
      <c r="R28" s="13">
        <v>0</v>
      </c>
      <c r="S28" s="13">
        <v>2.6963860999999998</v>
      </c>
      <c r="T28" s="13">
        <v>0</v>
      </c>
      <c r="U28" s="13">
        <v>0</v>
      </c>
    </row>
    <row r="29" spans="1:21" x14ac:dyDescent="0.3">
      <c r="A29" s="3" t="str">
        <v>Tower 25</v>
      </c>
      <c r="B29" s="4">
        <v>0</v>
      </c>
      <c r="C29" s="4">
        <v>200</v>
      </c>
      <c r="D29" s="4">
        <v>0</v>
      </c>
      <c r="E29" s="4">
        <v>168</v>
      </c>
      <c r="F29" s="4">
        <v>0</v>
      </c>
      <c r="G29" s="4">
        <v>0</v>
      </c>
      <c r="H29" s="4">
        <v>0</v>
      </c>
      <c r="I29" s="4">
        <v>109</v>
      </c>
      <c r="J29" s="4">
        <v>0</v>
      </c>
      <c r="K29" s="4">
        <v>0</v>
      </c>
      <c r="L29" s="13">
        <v>0</v>
      </c>
      <c r="M29" s="13">
        <v>137.69490000000002</v>
      </c>
      <c r="N29" s="13">
        <v>0</v>
      </c>
      <c r="O29" s="13">
        <v>136.38105000000002</v>
      </c>
      <c r="P29" s="13">
        <v>0</v>
      </c>
      <c r="Q29" s="13">
        <v>0</v>
      </c>
      <c r="R29" s="13">
        <v>0</v>
      </c>
      <c r="S29" s="13">
        <v>69.623925</v>
      </c>
      <c r="T29" s="13">
        <v>0</v>
      </c>
      <c r="U29" s="13">
        <v>0</v>
      </c>
    </row>
    <row r="30" spans="1:21" x14ac:dyDescent="0.3">
      <c r="A30" s="3" t="str">
        <v>Tower 26</v>
      </c>
      <c r="B30" s="4">
        <v>0</v>
      </c>
      <c r="C30" s="4">
        <v>60</v>
      </c>
      <c r="D30" s="4">
        <v>0</v>
      </c>
      <c r="E30" s="4">
        <v>280</v>
      </c>
      <c r="F30" s="4">
        <v>0</v>
      </c>
      <c r="G30" s="4">
        <v>0</v>
      </c>
      <c r="H30" s="4">
        <v>0</v>
      </c>
      <c r="I30" s="4">
        <v>9</v>
      </c>
      <c r="J30" s="4">
        <v>0</v>
      </c>
      <c r="K30" s="4">
        <v>0</v>
      </c>
      <c r="L30" s="13">
        <v>0</v>
      </c>
      <c r="M30" s="13">
        <v>37.162799999999997</v>
      </c>
      <c r="N30" s="13">
        <v>0</v>
      </c>
      <c r="O30" s="13">
        <v>191.831976</v>
      </c>
      <c r="P30" s="13">
        <v>0</v>
      </c>
      <c r="Q30" s="13">
        <v>0</v>
      </c>
      <c r="R30" s="13">
        <v>0</v>
      </c>
      <c r="S30" s="13">
        <v>5.5744199999999999</v>
      </c>
      <c r="T30" s="13">
        <v>0</v>
      </c>
      <c r="U30" s="13">
        <v>0</v>
      </c>
    </row>
    <row r="31" spans="1:21" x14ac:dyDescent="0.3">
      <c r="A31" s="3" t="str">
        <v>Tower 27</v>
      </c>
      <c r="B31" s="4">
        <v>0</v>
      </c>
      <c r="C31" s="4">
        <v>0</v>
      </c>
      <c r="D31" s="4">
        <v>33</v>
      </c>
      <c r="E31" s="4">
        <v>32</v>
      </c>
      <c r="F31" s="4">
        <v>7</v>
      </c>
      <c r="G31" s="4">
        <v>55</v>
      </c>
      <c r="H31" s="4">
        <v>0</v>
      </c>
      <c r="I31" s="4">
        <v>208</v>
      </c>
      <c r="J31" s="4">
        <v>8</v>
      </c>
      <c r="K31" s="4">
        <v>3</v>
      </c>
      <c r="L31" s="13">
        <v>0</v>
      </c>
      <c r="M31" s="13">
        <v>0</v>
      </c>
      <c r="N31" s="13">
        <v>45.1067562</v>
      </c>
      <c r="O31" s="13">
        <v>51.349248000000003</v>
      </c>
      <c r="P31" s="13">
        <v>10.4783784</v>
      </c>
      <c r="Q31" s="13">
        <v>82.330116000000004</v>
      </c>
      <c r="R31" s="13">
        <v>0</v>
      </c>
      <c r="S31" s="13">
        <v>302.32799999999997</v>
      </c>
      <c r="T31" s="13">
        <v>11.1194688</v>
      </c>
      <c r="U31" s="13">
        <v>4.1698008</v>
      </c>
    </row>
    <row r="32" spans="1:21" x14ac:dyDescent="0.3">
      <c r="A32" s="3" t="str">
        <v>Tower 28</v>
      </c>
      <c r="B32" s="4">
        <v>0</v>
      </c>
      <c r="C32" s="4">
        <v>0</v>
      </c>
      <c r="D32" s="4">
        <v>45</v>
      </c>
      <c r="E32" s="4">
        <v>45</v>
      </c>
      <c r="F32" s="4">
        <v>10</v>
      </c>
      <c r="G32" s="4">
        <v>35</v>
      </c>
      <c r="H32" s="4">
        <v>0</v>
      </c>
      <c r="I32" s="4">
        <v>210</v>
      </c>
      <c r="J32" s="4">
        <v>11</v>
      </c>
      <c r="K32" s="4">
        <v>3</v>
      </c>
      <c r="L32" s="13">
        <v>0</v>
      </c>
      <c r="M32" s="13">
        <v>0</v>
      </c>
      <c r="N32" s="13">
        <v>61.509213000000003</v>
      </c>
      <c r="O32" s="13">
        <v>72.209879999999998</v>
      </c>
      <c r="P32" s="13">
        <v>14.969112000000001</v>
      </c>
      <c r="Q32" s="13">
        <v>52.391891999999999</v>
      </c>
      <c r="R32" s="13">
        <v>0</v>
      </c>
      <c r="S32" s="13">
        <v>305.23500000000001</v>
      </c>
      <c r="T32" s="13">
        <v>15.66873</v>
      </c>
      <c r="U32" s="13">
        <v>4.2732900000000003</v>
      </c>
    </row>
    <row r="33" spans="1:21" x14ac:dyDescent="0.3">
      <c r="A33" s="3" t="str">
        <v>Tower 29</v>
      </c>
      <c r="B33" s="4">
        <v>0</v>
      </c>
      <c r="C33" s="4">
        <v>0</v>
      </c>
      <c r="D33" s="4">
        <v>44</v>
      </c>
      <c r="E33" s="4">
        <v>77</v>
      </c>
      <c r="F33" s="4">
        <v>37</v>
      </c>
      <c r="G33" s="4">
        <v>50</v>
      </c>
      <c r="H33" s="4">
        <v>0</v>
      </c>
      <c r="I33" s="4">
        <v>119</v>
      </c>
      <c r="J33" s="4">
        <v>50</v>
      </c>
      <c r="K33" s="4">
        <v>3</v>
      </c>
      <c r="L33" s="13">
        <v>0</v>
      </c>
      <c r="M33" s="13">
        <v>0</v>
      </c>
      <c r="N33" s="13">
        <v>59.908147199999995</v>
      </c>
      <c r="O33" s="13">
        <v>114.896592</v>
      </c>
      <c r="P33" s="13">
        <v>50.636226800000003</v>
      </c>
      <c r="Q33" s="13">
        <v>68.4609016</v>
      </c>
      <c r="R33" s="13">
        <v>0</v>
      </c>
      <c r="S33" s="13">
        <v>190.25550000000001</v>
      </c>
      <c r="T33" s="13">
        <v>77.738388</v>
      </c>
      <c r="U33" s="13">
        <v>5.6611044000000001</v>
      </c>
    </row>
    <row r="34" spans="1:21" x14ac:dyDescent="0.3">
      <c r="A34" s="3" t="str">
        <v>Tower 30</v>
      </c>
      <c r="B34" s="4">
        <v>0</v>
      </c>
      <c r="C34" s="4">
        <v>0</v>
      </c>
      <c r="D34" s="4">
        <v>13</v>
      </c>
      <c r="E34" s="4">
        <v>58</v>
      </c>
      <c r="F34" s="4">
        <v>115</v>
      </c>
      <c r="G34" s="4">
        <v>59</v>
      </c>
      <c r="H34" s="4">
        <v>0</v>
      </c>
      <c r="I34" s="4">
        <v>86</v>
      </c>
      <c r="J34" s="4">
        <v>40</v>
      </c>
      <c r="K34" s="4">
        <v>7</v>
      </c>
      <c r="L34" s="13">
        <v>0</v>
      </c>
      <c r="M34" s="13">
        <v>0</v>
      </c>
      <c r="N34" s="13">
        <v>6.2646623999999997</v>
      </c>
      <c r="O34" s="13">
        <v>21.665700000000001</v>
      </c>
      <c r="P34" s="13">
        <v>51.359616000000003</v>
      </c>
      <c r="Q34" s="13">
        <v>21.064169100000001</v>
      </c>
      <c r="R34" s="13">
        <v>0</v>
      </c>
      <c r="S34" s="13">
        <v>44.039339999999996</v>
      </c>
      <c r="T34" s="13">
        <v>22.818696000000003</v>
      </c>
      <c r="U34" s="13">
        <v>3.07464</v>
      </c>
    </row>
    <row r="35" spans="1:21" x14ac:dyDescent="0.3">
      <c r="A35" s="3" t="str">
        <v>Tower 31</v>
      </c>
      <c r="B35" s="4">
        <v>0</v>
      </c>
      <c r="C35" s="4">
        <v>0</v>
      </c>
      <c r="D35" s="4">
        <v>7</v>
      </c>
      <c r="E35" s="4">
        <v>58</v>
      </c>
      <c r="F35" s="4">
        <v>104</v>
      </c>
      <c r="G35" s="4">
        <v>58</v>
      </c>
      <c r="H35" s="4">
        <v>0</v>
      </c>
      <c r="I35" s="4">
        <v>82</v>
      </c>
      <c r="J35" s="4">
        <v>16</v>
      </c>
      <c r="K35" s="4">
        <v>10</v>
      </c>
      <c r="L35" s="13">
        <v>0</v>
      </c>
      <c r="M35" s="13">
        <v>0</v>
      </c>
      <c r="N35" s="13">
        <v>3.7654994999999998</v>
      </c>
      <c r="O35" s="13">
        <v>21.364170000000001</v>
      </c>
      <c r="P35" s="13">
        <v>49.830187500000001</v>
      </c>
      <c r="Q35" s="13">
        <v>26.508105</v>
      </c>
      <c r="R35" s="13">
        <v>0</v>
      </c>
      <c r="S35" s="13">
        <v>36.305579999999999</v>
      </c>
      <c r="T35" s="13">
        <v>8.854493999999999</v>
      </c>
      <c r="U35" s="13">
        <v>4.9017599999999995</v>
      </c>
    </row>
    <row r="36" spans="1:21" x14ac:dyDescent="0.3">
      <c r="A36" s="3" t="str">
        <v>Tower 32</v>
      </c>
      <c r="B36" s="4">
        <v>0</v>
      </c>
      <c r="C36" s="4">
        <v>0</v>
      </c>
      <c r="D36" s="4">
        <v>22</v>
      </c>
      <c r="E36" s="4">
        <v>63</v>
      </c>
      <c r="F36" s="4">
        <v>106</v>
      </c>
      <c r="G36" s="4">
        <v>27</v>
      </c>
      <c r="H36" s="4">
        <v>0</v>
      </c>
      <c r="I36" s="4">
        <v>80</v>
      </c>
      <c r="J36" s="4">
        <v>104</v>
      </c>
      <c r="K36" s="4">
        <v>17</v>
      </c>
      <c r="L36" s="13">
        <v>0</v>
      </c>
      <c r="M36" s="13">
        <v>0</v>
      </c>
      <c r="N36" s="13">
        <v>27.596920000000001</v>
      </c>
      <c r="O36" s="13">
        <v>75.280590000000004</v>
      </c>
      <c r="P36" s="13">
        <v>137.02537999999998</v>
      </c>
      <c r="Q36" s="13">
        <v>33.749850000000002</v>
      </c>
      <c r="R36" s="13">
        <v>0</v>
      </c>
      <c r="S36" s="13">
        <v>98.738500000000002</v>
      </c>
      <c r="T36" s="13">
        <v>149.08779999999999</v>
      </c>
      <c r="U36" s="13">
        <v>20.567250000000001</v>
      </c>
    </row>
    <row r="37" spans="1:21" x14ac:dyDescent="0.3">
      <c r="A37" s="3" t="str">
        <v>Tower 33</v>
      </c>
      <c r="B37" s="4">
        <v>0</v>
      </c>
      <c r="C37" s="4">
        <v>0</v>
      </c>
      <c r="D37" s="4">
        <v>9</v>
      </c>
      <c r="E37" s="4">
        <v>9</v>
      </c>
      <c r="F37" s="4">
        <v>13</v>
      </c>
      <c r="G37" s="4">
        <v>8</v>
      </c>
      <c r="H37" s="4">
        <v>0</v>
      </c>
      <c r="I37" s="4">
        <v>14</v>
      </c>
      <c r="J37" s="4">
        <v>22</v>
      </c>
      <c r="K37" s="4">
        <v>30</v>
      </c>
      <c r="L37" s="13">
        <v>0</v>
      </c>
      <c r="M37" s="13">
        <v>0</v>
      </c>
      <c r="N37" s="13">
        <v>8.7018749999999994</v>
      </c>
      <c r="O37" s="13">
        <v>8.1247500000000006</v>
      </c>
      <c r="P37" s="13">
        <v>11.783975</v>
      </c>
      <c r="Q37" s="13">
        <v>8.234</v>
      </c>
      <c r="R37" s="13">
        <v>0</v>
      </c>
      <c r="S37" s="13">
        <v>13.271000000000001</v>
      </c>
      <c r="T37" s="13">
        <v>18.5692086</v>
      </c>
      <c r="U37" s="13">
        <v>31.691512799999998</v>
      </c>
    </row>
    <row r="38" spans="1:21" x14ac:dyDescent="0.3">
      <c r="A38" s="3" t="str">
        <v>Tower 34</v>
      </c>
      <c r="B38" s="4">
        <v>0</v>
      </c>
      <c r="C38" s="4">
        <v>0</v>
      </c>
      <c r="D38" s="4">
        <v>1</v>
      </c>
      <c r="E38" s="4">
        <v>303</v>
      </c>
      <c r="F38" s="4">
        <v>1</v>
      </c>
      <c r="G38" s="4">
        <v>8</v>
      </c>
      <c r="H38" s="4">
        <v>0</v>
      </c>
      <c r="I38" s="4">
        <v>36</v>
      </c>
      <c r="J38" s="4">
        <v>0</v>
      </c>
      <c r="K38" s="4">
        <v>0</v>
      </c>
      <c r="L38" s="13">
        <v>0</v>
      </c>
      <c r="M38" s="13">
        <v>0</v>
      </c>
      <c r="N38" s="13">
        <v>0.49120000000000003</v>
      </c>
      <c r="O38" s="13">
        <v>163.08629999999999</v>
      </c>
      <c r="P38" s="13">
        <v>0.49120000000000003</v>
      </c>
      <c r="Q38" s="13">
        <v>3.9296000000000002</v>
      </c>
      <c r="R38" s="13">
        <v>0</v>
      </c>
      <c r="S38" s="13">
        <v>22.489919999999998</v>
      </c>
      <c r="T38" s="13">
        <v>0</v>
      </c>
      <c r="U38" s="13">
        <v>0</v>
      </c>
    </row>
    <row r="39" spans="1:21" x14ac:dyDescent="0.3">
      <c r="A39" s="3" t="str">
        <v>Tower 35</v>
      </c>
      <c r="B39" s="4">
        <v>0</v>
      </c>
      <c r="C39" s="4">
        <v>0</v>
      </c>
      <c r="D39" s="4">
        <v>0</v>
      </c>
      <c r="E39" s="4">
        <v>343</v>
      </c>
      <c r="F39" s="4">
        <v>0</v>
      </c>
      <c r="G39" s="4">
        <v>0</v>
      </c>
      <c r="H39" s="4">
        <v>0</v>
      </c>
      <c r="I39" s="4">
        <v>6</v>
      </c>
      <c r="J39" s="4">
        <v>0</v>
      </c>
      <c r="K39" s="4">
        <v>0</v>
      </c>
      <c r="L39" s="13">
        <v>0</v>
      </c>
      <c r="M39" s="13">
        <v>0</v>
      </c>
      <c r="N39" s="13">
        <v>0</v>
      </c>
      <c r="O39" s="13">
        <v>193.05545999999998</v>
      </c>
      <c r="P39" s="13">
        <v>0</v>
      </c>
      <c r="Q39" s="13">
        <v>0</v>
      </c>
      <c r="R39" s="13">
        <v>0</v>
      </c>
      <c r="S39" s="13">
        <v>3.2634400000000001</v>
      </c>
      <c r="T39" s="13">
        <v>0</v>
      </c>
      <c r="U39" s="13">
        <v>0</v>
      </c>
    </row>
    <row r="40" spans="1:21" x14ac:dyDescent="0.3">
      <c r="A40" s="3" t="str">
        <v>Tower 36</v>
      </c>
      <c r="B40" s="4">
        <v>0</v>
      </c>
      <c r="C40" s="4">
        <v>0</v>
      </c>
      <c r="D40" s="4">
        <v>55</v>
      </c>
      <c r="E40" s="4">
        <v>110</v>
      </c>
      <c r="F40" s="4">
        <v>266</v>
      </c>
      <c r="G40" s="4">
        <v>59</v>
      </c>
      <c r="H40" s="4">
        <v>0</v>
      </c>
      <c r="I40" s="4">
        <v>0</v>
      </c>
      <c r="J40" s="4">
        <v>35</v>
      </c>
      <c r="K40" s="4">
        <v>0</v>
      </c>
      <c r="L40" s="13">
        <v>0</v>
      </c>
      <c r="M40" s="13">
        <v>0</v>
      </c>
      <c r="N40" s="13">
        <v>45.143999999999998</v>
      </c>
      <c r="O40" s="13">
        <v>70.212999999999994</v>
      </c>
      <c r="P40" s="13">
        <v>213.7568</v>
      </c>
      <c r="Q40" s="13">
        <v>38.775100000000002</v>
      </c>
      <c r="R40" s="13">
        <v>0</v>
      </c>
      <c r="S40" s="13">
        <v>0</v>
      </c>
      <c r="T40" s="13">
        <v>28.728000000000002</v>
      </c>
      <c r="U40" s="13">
        <v>0</v>
      </c>
    </row>
    <row r="41" spans="1:21" x14ac:dyDescent="0.3">
      <c r="A41" s="3" t="str">
        <v>Tower 37</v>
      </c>
      <c r="B41" s="4">
        <v>0</v>
      </c>
      <c r="C41" s="4">
        <v>0</v>
      </c>
      <c r="D41" s="4">
        <v>33</v>
      </c>
      <c r="E41" s="4">
        <v>156</v>
      </c>
      <c r="F41" s="4">
        <v>110</v>
      </c>
      <c r="G41" s="4">
        <v>153</v>
      </c>
      <c r="H41" s="4">
        <v>0</v>
      </c>
      <c r="I41" s="4">
        <v>0</v>
      </c>
      <c r="J41" s="4">
        <v>13</v>
      </c>
      <c r="K41" s="4">
        <v>58</v>
      </c>
      <c r="L41" s="13">
        <v>0</v>
      </c>
      <c r="M41" s="13">
        <v>0</v>
      </c>
      <c r="N41" s="13">
        <v>79.348146</v>
      </c>
      <c r="O41" s="13">
        <v>287.89670000000001</v>
      </c>
      <c r="P41" s="13">
        <v>219.405</v>
      </c>
      <c r="Q41" s="13">
        <v>329.88</v>
      </c>
      <c r="R41" s="13">
        <v>0</v>
      </c>
      <c r="S41" s="13">
        <v>0</v>
      </c>
      <c r="T41" s="13">
        <v>20.701499999999999</v>
      </c>
      <c r="U41" s="13">
        <v>148.01400000000001</v>
      </c>
    </row>
    <row r="42" spans="1:21" x14ac:dyDescent="0.3">
      <c r="A42" s="3" t="str">
        <v>Tower 38</v>
      </c>
      <c r="B42" s="4">
        <v>0</v>
      </c>
      <c r="C42" s="4">
        <v>0</v>
      </c>
      <c r="D42" s="4">
        <v>13</v>
      </c>
      <c r="E42" s="4">
        <v>0</v>
      </c>
      <c r="F42" s="4">
        <v>26</v>
      </c>
      <c r="G42" s="4">
        <v>290</v>
      </c>
      <c r="H42" s="4">
        <v>0</v>
      </c>
      <c r="I42" s="4">
        <v>0</v>
      </c>
      <c r="J42" s="4">
        <v>12</v>
      </c>
      <c r="K42" s="4">
        <v>9</v>
      </c>
      <c r="L42" s="13">
        <v>0</v>
      </c>
      <c r="M42" s="13">
        <v>0</v>
      </c>
      <c r="N42" s="13">
        <v>10.1504695</v>
      </c>
      <c r="O42" s="13">
        <v>0</v>
      </c>
      <c r="P42" s="13">
        <v>15.737057700000001</v>
      </c>
      <c r="Q42" s="13">
        <v>199.63327019999997</v>
      </c>
      <c r="R42" s="13">
        <v>0</v>
      </c>
      <c r="S42" s="13">
        <v>0</v>
      </c>
      <c r="T42" s="13">
        <v>5.2009685000000001</v>
      </c>
      <c r="U42" s="13">
        <v>5.9383499999999998</v>
      </c>
    </row>
    <row r="43" spans="1:21" x14ac:dyDescent="0.3">
      <c r="A43" s="3" t="str">
        <v>Tower 39</v>
      </c>
      <c r="B43" s="4">
        <v>0</v>
      </c>
      <c r="C43" s="4">
        <v>0</v>
      </c>
      <c r="D43" s="4">
        <v>25</v>
      </c>
      <c r="E43" s="4">
        <v>0</v>
      </c>
      <c r="F43" s="4">
        <v>8</v>
      </c>
      <c r="G43" s="4">
        <v>297</v>
      </c>
      <c r="H43" s="4">
        <v>0</v>
      </c>
      <c r="I43" s="4">
        <v>0</v>
      </c>
      <c r="J43" s="4">
        <v>2</v>
      </c>
      <c r="K43" s="4">
        <v>18</v>
      </c>
      <c r="L43" s="13">
        <v>0</v>
      </c>
      <c r="M43" s="13">
        <v>0</v>
      </c>
      <c r="N43" s="13">
        <v>78.455310600000004</v>
      </c>
      <c r="O43" s="13">
        <v>0</v>
      </c>
      <c r="P43" s="13">
        <v>27.907800000000002</v>
      </c>
      <c r="Q43" s="13">
        <v>918.31680000000006</v>
      </c>
      <c r="R43" s="13">
        <v>0</v>
      </c>
      <c r="S43" s="13">
        <v>0</v>
      </c>
      <c r="T43" s="13">
        <v>8.9816544</v>
      </c>
      <c r="U43" s="13">
        <v>75.475670399999998</v>
      </c>
    </row>
    <row r="44" spans="1:21" x14ac:dyDescent="0.3">
      <c r="A44" s="3" t="str">
        <v>Tower 40</v>
      </c>
      <c r="B44" s="4">
        <v>0</v>
      </c>
      <c r="C44" s="4">
        <v>0</v>
      </c>
      <c r="D44" s="4">
        <v>372</v>
      </c>
      <c r="E44" s="4">
        <v>0</v>
      </c>
      <c r="F44" s="4">
        <v>178</v>
      </c>
      <c r="G44" s="4">
        <v>300</v>
      </c>
      <c r="H44" s="4">
        <v>0</v>
      </c>
      <c r="I44" s="4">
        <v>0</v>
      </c>
      <c r="J44" s="4">
        <v>98</v>
      </c>
      <c r="K44" s="4">
        <v>0</v>
      </c>
      <c r="L44" s="13">
        <v>0</v>
      </c>
      <c r="M44" s="13">
        <v>0</v>
      </c>
      <c r="N44" s="13">
        <v>159.21600000000001</v>
      </c>
      <c r="O44" s="13">
        <v>0</v>
      </c>
      <c r="P44" s="13">
        <v>76.183999999999997</v>
      </c>
      <c r="Q44" s="13">
        <v>112.56</v>
      </c>
      <c r="R44" s="13">
        <v>0</v>
      </c>
      <c r="S44" s="13">
        <v>0</v>
      </c>
      <c r="T44" s="13">
        <v>42.022399999999998</v>
      </c>
      <c r="U44" s="13">
        <v>0</v>
      </c>
    </row>
  </sheetData>
  <mergeCells count="2">
    <mergeCell ref="B1:K2"/>
    <mergeCell ref="L1:U2"/>
  </mergeCells>
  <conditionalFormatting sqref="B5:K44">
    <cfRule type="colorScale" priority="4">
      <colorScale>
        <cfvo type="min"/>
        <cfvo type="max"/>
        <color theme="7" tint="0.79998168889431442"/>
        <color theme="5" tint="-0.499984740745262"/>
      </colorScale>
    </cfRule>
    <cfRule type="colorScale" priority="3">
      <colorScale>
        <cfvo type="min"/>
        <cfvo type="percentile" val="50"/>
        <cfvo type="max"/>
        <color theme="5" tint="0.79998168889431442"/>
        <color rgb="FFFFEB84"/>
        <color theme="5" tint="-0.249977111117893"/>
      </colorScale>
    </cfRule>
  </conditionalFormatting>
  <conditionalFormatting sqref="L5:U44">
    <cfRule type="colorScale" priority="2">
      <colorScale>
        <cfvo type="min"/>
        <cfvo type="percentile" val="50"/>
        <cfvo type="max"/>
        <color theme="3" tint="0.79998168889431442"/>
        <color theme="9" tint="0.39997558519241921"/>
        <color theme="4" tint="-0.249977111117893"/>
      </colorScale>
    </cfRule>
    <cfRule type="colorScale" priority="1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F045-2519-4592-998F-D98A1752DDB5}">
  <dimension ref="B2:L24"/>
  <sheetViews>
    <sheetView topLeftCell="B1" workbookViewId="0">
      <selection activeCell="J25" sqref="J25"/>
    </sheetView>
  </sheetViews>
  <sheetFormatPr defaultRowHeight="14.4" x14ac:dyDescent="0.3"/>
  <cols>
    <col min="2" max="2" width="23.77734375" bestFit="1" customWidth="1"/>
  </cols>
  <sheetData>
    <row r="2" spans="2:12" x14ac:dyDescent="0.3">
      <c r="B2" s="2" t="s">
        <v>129</v>
      </c>
      <c r="C2" s="6" t="str" cm="1">
        <f t="array" ref="C2:L2">TRANSPOSE(_xlfn.UNIQUE(Table1[Y-Q]))</f>
        <v>2023 - Q2</v>
      </c>
      <c r="D2" s="6" t="str">
        <v>2023 - Q3</v>
      </c>
      <c r="E2" s="6" t="str">
        <v>2024 - Q4</v>
      </c>
      <c r="F2" s="6" t="str">
        <v>2024 - Q1</v>
      </c>
      <c r="G2" s="6" t="str">
        <v>2024 - Q3</v>
      </c>
      <c r="H2" s="6" t="str">
        <v>2024 - Q2</v>
      </c>
      <c r="I2" s="6" t="str">
        <v>2023 - Q1</v>
      </c>
      <c r="J2" s="6" t="str">
        <v>2023 - Q4</v>
      </c>
      <c r="K2" s="6" t="str">
        <v>2025 - Q1</v>
      </c>
      <c r="L2" s="6" t="str">
        <v>2025 - Q2</v>
      </c>
    </row>
    <row r="3" spans="2:12" x14ac:dyDescent="0.3">
      <c r="B3" s="5" t="s">
        <v>131</v>
      </c>
      <c r="C3" s="8"/>
      <c r="D3" s="9"/>
      <c r="E3" s="9"/>
      <c r="F3" s="9"/>
      <c r="G3" s="9"/>
      <c r="H3" s="9"/>
      <c r="I3" s="9"/>
      <c r="J3" s="9"/>
      <c r="K3" s="9"/>
      <c r="L3" s="14"/>
    </row>
    <row r="4" spans="2:12" x14ac:dyDescent="0.3">
      <c r="B4" s="3" t="str" cm="1">
        <f t="array" ref="B4:B24">_xlfn.UNIQUE(Table1[Location])</f>
        <v>Badshahpur</v>
      </c>
      <c r="C4" s="4" cm="1">
        <f t="array" ref="C4:L24">SUMIFS(Table1[Unsold Supply Asondate(Units)],Table1[Location],_xlfn.ANCHORARRAY('Task-2'!B4),Table1[Y-Q],_xlfn.ANCHORARRAY('Task-2'!C2))</f>
        <v>314</v>
      </c>
      <c r="D4" s="4">
        <v>292</v>
      </c>
      <c r="E4" s="4">
        <v>26</v>
      </c>
      <c r="F4" s="4">
        <v>84</v>
      </c>
      <c r="G4" s="4">
        <v>68</v>
      </c>
      <c r="H4" s="4">
        <v>72</v>
      </c>
      <c r="I4" s="4">
        <v>364</v>
      </c>
      <c r="J4" s="4">
        <v>290</v>
      </c>
      <c r="K4" s="4">
        <v>0</v>
      </c>
      <c r="L4" s="4">
        <v>0</v>
      </c>
    </row>
    <row r="5" spans="2:12" x14ac:dyDescent="0.3">
      <c r="B5" s="3" t="str">
        <v>Gunjuru</v>
      </c>
      <c r="C5" s="4">
        <v>128</v>
      </c>
      <c r="D5" s="4">
        <v>25</v>
      </c>
      <c r="E5" s="4">
        <v>0</v>
      </c>
      <c r="F5" s="4">
        <v>0</v>
      </c>
      <c r="G5" s="4">
        <v>0</v>
      </c>
      <c r="H5" s="4">
        <v>0</v>
      </c>
      <c r="I5" s="4">
        <v>268</v>
      </c>
      <c r="J5" s="4">
        <v>3</v>
      </c>
      <c r="K5" s="4">
        <v>0</v>
      </c>
      <c r="L5" s="4">
        <v>0</v>
      </c>
    </row>
    <row r="6" spans="2:12" x14ac:dyDescent="0.3">
      <c r="B6" s="3" t="str">
        <v>Mohammadpur Jharsa</v>
      </c>
      <c r="C6" s="4">
        <v>124</v>
      </c>
      <c r="D6" s="4">
        <v>72</v>
      </c>
      <c r="E6" s="4">
        <v>0</v>
      </c>
      <c r="F6" s="4">
        <v>0</v>
      </c>
      <c r="G6" s="4">
        <v>0</v>
      </c>
      <c r="H6" s="4">
        <v>0</v>
      </c>
      <c r="I6" s="4">
        <v>974</v>
      </c>
      <c r="J6" s="4">
        <v>9</v>
      </c>
      <c r="K6" s="4">
        <v>0</v>
      </c>
      <c r="L6" s="4">
        <v>0</v>
      </c>
    </row>
    <row r="7" spans="2:12" x14ac:dyDescent="0.3">
      <c r="B7" s="3" t="str">
        <v>Patnoli</v>
      </c>
      <c r="C7" s="4">
        <v>436</v>
      </c>
      <c r="D7" s="4">
        <v>381</v>
      </c>
      <c r="E7" s="4">
        <v>66</v>
      </c>
      <c r="F7" s="4">
        <v>220</v>
      </c>
      <c r="G7" s="4">
        <v>124</v>
      </c>
      <c r="H7" s="4">
        <v>204</v>
      </c>
      <c r="I7" s="4">
        <v>466</v>
      </c>
      <c r="J7" s="4">
        <v>352</v>
      </c>
      <c r="K7" s="4">
        <v>60</v>
      </c>
      <c r="L7" s="4">
        <v>45</v>
      </c>
    </row>
    <row r="8" spans="2:12" x14ac:dyDescent="0.3">
      <c r="B8" s="3" t="str">
        <v>Chakan</v>
      </c>
      <c r="C8" s="4">
        <v>360</v>
      </c>
      <c r="D8" s="4">
        <v>337</v>
      </c>
      <c r="E8" s="4">
        <v>78</v>
      </c>
      <c r="F8" s="4">
        <v>273</v>
      </c>
      <c r="G8" s="4">
        <v>228</v>
      </c>
      <c r="H8" s="4">
        <v>248</v>
      </c>
      <c r="I8" s="4">
        <v>378</v>
      </c>
      <c r="J8" s="4">
        <v>328</v>
      </c>
      <c r="K8" s="4">
        <v>28</v>
      </c>
      <c r="L8" s="4">
        <v>0</v>
      </c>
    </row>
    <row r="9" spans="2:12" x14ac:dyDescent="0.3">
      <c r="B9" s="3" t="str">
        <v>Manchappanahosahalli</v>
      </c>
      <c r="C9" s="4">
        <v>39</v>
      </c>
      <c r="D9" s="4">
        <v>316</v>
      </c>
      <c r="E9" s="4">
        <v>133</v>
      </c>
      <c r="F9" s="4">
        <v>425</v>
      </c>
      <c r="G9" s="4">
        <v>559</v>
      </c>
      <c r="H9" s="4">
        <v>1004</v>
      </c>
      <c r="I9" s="4">
        <v>734</v>
      </c>
      <c r="J9" s="4">
        <v>844</v>
      </c>
      <c r="K9" s="4">
        <v>0</v>
      </c>
      <c r="L9" s="4">
        <v>0</v>
      </c>
    </row>
    <row r="10" spans="2:12" x14ac:dyDescent="0.3">
      <c r="B10" s="3" t="str">
        <v>New Gurgaon</v>
      </c>
      <c r="C10" s="4">
        <v>1911</v>
      </c>
      <c r="D10" s="4">
        <v>1739</v>
      </c>
      <c r="E10" s="4">
        <v>756</v>
      </c>
      <c r="F10" s="4">
        <v>1290</v>
      </c>
      <c r="G10" s="4">
        <v>856</v>
      </c>
      <c r="H10" s="4">
        <v>982</v>
      </c>
      <c r="I10" s="4">
        <v>2131</v>
      </c>
      <c r="J10" s="4">
        <v>1549</v>
      </c>
      <c r="K10" s="4">
        <v>612</v>
      </c>
      <c r="L10" s="4">
        <v>457</v>
      </c>
    </row>
    <row r="11" spans="2:12" x14ac:dyDescent="0.3">
      <c r="B11" s="3" t="str">
        <v>POTHINAMALLAYYA PALEM</v>
      </c>
      <c r="C11" s="4">
        <v>688</v>
      </c>
      <c r="D11" s="4">
        <v>573</v>
      </c>
      <c r="E11" s="4">
        <v>15</v>
      </c>
      <c r="F11" s="4">
        <v>320</v>
      </c>
      <c r="G11" s="4">
        <v>52</v>
      </c>
      <c r="H11" s="4">
        <v>130</v>
      </c>
      <c r="I11" s="4">
        <v>718</v>
      </c>
      <c r="J11" s="4">
        <v>513</v>
      </c>
      <c r="K11" s="4">
        <v>12</v>
      </c>
      <c r="L11" s="4">
        <v>7</v>
      </c>
    </row>
    <row r="12" spans="2:12" x14ac:dyDescent="0.3">
      <c r="B12" s="3" t="str">
        <v>Hennagara</v>
      </c>
      <c r="C12" s="4">
        <v>260</v>
      </c>
      <c r="D12" s="4">
        <v>20</v>
      </c>
      <c r="E12" s="4">
        <v>0</v>
      </c>
      <c r="F12" s="4">
        <v>0</v>
      </c>
      <c r="G12" s="4">
        <v>0</v>
      </c>
      <c r="H12" s="4">
        <v>0</v>
      </c>
      <c r="I12" s="4">
        <v>262</v>
      </c>
      <c r="J12" s="4">
        <v>20</v>
      </c>
      <c r="K12" s="4">
        <v>0</v>
      </c>
      <c r="L12" s="4">
        <v>0</v>
      </c>
    </row>
    <row r="13" spans="2:12" x14ac:dyDescent="0.3">
      <c r="B13" s="3" t="str">
        <v>Wazirpur</v>
      </c>
      <c r="C13" s="4">
        <v>363</v>
      </c>
      <c r="D13" s="4">
        <v>360</v>
      </c>
      <c r="E13" s="4">
        <v>72</v>
      </c>
      <c r="F13" s="4">
        <v>92</v>
      </c>
      <c r="G13" s="4">
        <v>83</v>
      </c>
      <c r="H13" s="4">
        <v>85</v>
      </c>
      <c r="I13" s="4">
        <v>392</v>
      </c>
      <c r="J13" s="4">
        <v>340</v>
      </c>
      <c r="K13" s="4">
        <v>66</v>
      </c>
      <c r="L13" s="4">
        <v>57</v>
      </c>
    </row>
    <row r="14" spans="2:12" x14ac:dyDescent="0.3">
      <c r="B14" s="3" t="str">
        <v>Patighanpur</v>
      </c>
      <c r="C14" s="4">
        <v>1688</v>
      </c>
      <c r="D14" s="4">
        <v>1493</v>
      </c>
      <c r="E14" s="4">
        <v>498</v>
      </c>
      <c r="F14" s="4">
        <v>867</v>
      </c>
      <c r="G14" s="4">
        <v>615</v>
      </c>
      <c r="H14" s="4">
        <v>743</v>
      </c>
      <c r="I14" s="4">
        <v>0</v>
      </c>
      <c r="J14" s="4">
        <v>1315</v>
      </c>
      <c r="K14" s="4">
        <v>154</v>
      </c>
      <c r="L14" s="4">
        <v>124</v>
      </c>
    </row>
    <row r="15" spans="2:12" x14ac:dyDescent="0.3">
      <c r="B15" s="3" t="str">
        <v>Pashan</v>
      </c>
      <c r="C15" s="4">
        <v>456</v>
      </c>
      <c r="D15" s="4">
        <v>276</v>
      </c>
      <c r="E15" s="4">
        <v>0</v>
      </c>
      <c r="F15" s="4">
        <v>30</v>
      </c>
      <c r="G15" s="4">
        <v>0</v>
      </c>
      <c r="H15" s="4">
        <v>0</v>
      </c>
      <c r="I15" s="4">
        <v>0</v>
      </c>
      <c r="J15" s="4">
        <v>60</v>
      </c>
      <c r="K15" s="4">
        <v>0</v>
      </c>
      <c r="L15" s="4">
        <v>0</v>
      </c>
    </row>
    <row r="16" spans="2:12" x14ac:dyDescent="0.3">
      <c r="B16" s="3" t="str">
        <v>Wadgaon Sheri</v>
      </c>
      <c r="C16" s="4">
        <v>275</v>
      </c>
      <c r="D16" s="4">
        <v>79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59</v>
      </c>
      <c r="K16" s="4">
        <v>0</v>
      </c>
      <c r="L16" s="4">
        <v>0</v>
      </c>
    </row>
    <row r="17" spans="2:12" x14ac:dyDescent="0.3">
      <c r="B17" s="3" t="str">
        <v>Virar West</v>
      </c>
      <c r="C17" s="4">
        <v>330</v>
      </c>
      <c r="D17" s="4">
        <v>325</v>
      </c>
      <c r="E17" s="4">
        <v>0</v>
      </c>
      <c r="F17" s="4">
        <v>313</v>
      </c>
      <c r="G17" s="4">
        <v>0</v>
      </c>
      <c r="H17" s="4">
        <v>309</v>
      </c>
      <c r="I17" s="4">
        <v>0</v>
      </c>
      <c r="J17" s="4">
        <v>317</v>
      </c>
      <c r="K17" s="4">
        <v>0</v>
      </c>
      <c r="L17" s="4">
        <v>0</v>
      </c>
    </row>
    <row r="18" spans="2:12" x14ac:dyDescent="0.3">
      <c r="B18" s="3" t="str">
        <v>Seegehalli Thoppu</v>
      </c>
      <c r="C18" s="4">
        <v>0</v>
      </c>
      <c r="D18" s="4">
        <v>289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280</v>
      </c>
      <c r="K18" s="4">
        <v>0</v>
      </c>
      <c r="L18" s="4">
        <v>0</v>
      </c>
    </row>
    <row r="19" spans="2:12" x14ac:dyDescent="0.3">
      <c r="B19" s="3" t="str">
        <v>Gaganpahad</v>
      </c>
      <c r="C19" s="4">
        <v>0</v>
      </c>
      <c r="D19" s="4">
        <v>0</v>
      </c>
      <c r="E19" s="4">
        <v>214</v>
      </c>
      <c r="F19" s="4">
        <v>482</v>
      </c>
      <c r="G19" s="4">
        <v>320</v>
      </c>
      <c r="H19" s="4">
        <v>351</v>
      </c>
      <c r="I19" s="4">
        <v>0</v>
      </c>
      <c r="J19" s="4">
        <v>634</v>
      </c>
      <c r="K19" s="4">
        <v>179</v>
      </c>
      <c r="L19" s="4">
        <v>170</v>
      </c>
    </row>
    <row r="20" spans="2:12" x14ac:dyDescent="0.3">
      <c r="B20" s="3" t="str">
        <v>Shil Village</v>
      </c>
      <c r="C20" s="4">
        <v>0</v>
      </c>
      <c r="D20" s="4">
        <v>0</v>
      </c>
      <c r="E20" s="4">
        <v>256</v>
      </c>
      <c r="F20" s="4">
        <v>202</v>
      </c>
      <c r="G20" s="4">
        <v>276</v>
      </c>
      <c r="H20" s="4">
        <v>186</v>
      </c>
      <c r="I20" s="4">
        <v>0</v>
      </c>
      <c r="J20" s="4">
        <v>214</v>
      </c>
      <c r="K20" s="4">
        <v>200</v>
      </c>
      <c r="L20" s="4">
        <v>183</v>
      </c>
    </row>
    <row r="21" spans="2:12" x14ac:dyDescent="0.3">
      <c r="B21" s="3" t="str">
        <v>Bowrampet</v>
      </c>
      <c r="C21" s="4">
        <v>0</v>
      </c>
      <c r="D21" s="4">
        <v>0</v>
      </c>
      <c r="E21" s="4">
        <v>99</v>
      </c>
      <c r="F21" s="4">
        <v>391</v>
      </c>
      <c r="G21" s="4">
        <v>102</v>
      </c>
      <c r="H21" s="4">
        <v>383</v>
      </c>
      <c r="I21" s="4">
        <v>0</v>
      </c>
      <c r="J21" s="4">
        <v>400</v>
      </c>
      <c r="K21" s="4">
        <v>228</v>
      </c>
      <c r="L21" s="4">
        <v>198</v>
      </c>
    </row>
    <row r="22" spans="2:12" x14ac:dyDescent="0.3">
      <c r="B22" s="3" t="str">
        <v>SANCOALE</v>
      </c>
      <c r="C22" s="4">
        <v>0</v>
      </c>
      <c r="D22" s="4">
        <v>0</v>
      </c>
      <c r="E22" s="4">
        <v>214</v>
      </c>
      <c r="F22" s="4">
        <v>510</v>
      </c>
      <c r="G22" s="4">
        <v>247</v>
      </c>
      <c r="H22" s="4">
        <v>357</v>
      </c>
      <c r="I22" s="4">
        <v>0</v>
      </c>
      <c r="J22" s="4">
        <v>0</v>
      </c>
      <c r="K22" s="4">
        <v>201</v>
      </c>
      <c r="L22" s="4">
        <v>143</v>
      </c>
    </row>
    <row r="23" spans="2:12" x14ac:dyDescent="0.3">
      <c r="B23" s="3" t="str">
        <v>Gulimangala</v>
      </c>
      <c r="C23" s="4">
        <v>0</v>
      </c>
      <c r="D23" s="4">
        <v>0</v>
      </c>
      <c r="E23" s="4">
        <v>52</v>
      </c>
      <c r="F23" s="4">
        <v>0</v>
      </c>
      <c r="G23" s="4">
        <v>65</v>
      </c>
      <c r="H23" s="4">
        <v>91</v>
      </c>
      <c r="I23" s="4">
        <v>0</v>
      </c>
      <c r="J23" s="4">
        <v>0</v>
      </c>
      <c r="K23" s="4">
        <v>40</v>
      </c>
      <c r="L23" s="4">
        <v>31</v>
      </c>
    </row>
    <row r="24" spans="2:12" x14ac:dyDescent="0.3">
      <c r="B24" s="3" t="str">
        <v>Malad East</v>
      </c>
      <c r="C24" s="4">
        <v>0</v>
      </c>
      <c r="D24" s="4">
        <v>0</v>
      </c>
      <c r="E24" s="4">
        <v>69</v>
      </c>
      <c r="F24" s="4">
        <v>0</v>
      </c>
      <c r="G24" s="4">
        <v>94</v>
      </c>
      <c r="H24" s="4">
        <v>102</v>
      </c>
      <c r="I24" s="4">
        <v>0</v>
      </c>
      <c r="J24" s="4">
        <v>0</v>
      </c>
      <c r="K24" s="4">
        <v>67</v>
      </c>
      <c r="L24" s="4">
        <v>49</v>
      </c>
    </row>
  </sheetData>
  <conditionalFormatting sqref="C4:L24">
    <cfRule type="colorScale" priority="1">
      <colorScale>
        <cfvo type="min"/>
        <cfvo type="max"/>
        <color theme="7" tint="0.79998168889431442"/>
        <color theme="7" tint="-0.24997711111789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7A4B-4CD7-450C-9371-10C1D7FBA8E4}">
  <dimension ref="B2:G45"/>
  <sheetViews>
    <sheetView topLeftCell="A25" workbookViewId="0">
      <selection activeCell="C7" sqref="C7"/>
    </sheetView>
  </sheetViews>
  <sheetFormatPr defaultRowHeight="14.4" x14ac:dyDescent="0.3"/>
  <cols>
    <col min="2" max="2" width="11.6640625" bestFit="1" customWidth="1"/>
    <col min="3" max="3" width="30.77734375" bestFit="1" customWidth="1"/>
    <col min="4" max="4" width="32.21875" bestFit="1" customWidth="1"/>
    <col min="5" max="5" width="15.88671875" bestFit="1" customWidth="1"/>
  </cols>
  <sheetData>
    <row r="2" spans="2:7" ht="18" x14ac:dyDescent="0.35">
      <c r="B2" s="25" t="s">
        <v>132</v>
      </c>
      <c r="C2" s="26"/>
      <c r="D2" s="26"/>
      <c r="E2" s="26"/>
      <c r="F2" s="26"/>
      <c r="G2" s="27"/>
    </row>
    <row r="3" spans="2:7" ht="18" x14ac:dyDescent="0.35">
      <c r="B3" s="24" t="s">
        <v>137</v>
      </c>
      <c r="C3" s="24"/>
      <c r="D3" s="24"/>
      <c r="E3" s="24"/>
      <c r="F3" s="24"/>
      <c r="G3" s="24"/>
    </row>
    <row r="5" spans="2:7" x14ac:dyDescent="0.3">
      <c r="B5" s="2" t="s">
        <v>2</v>
      </c>
      <c r="C5" s="2" t="s">
        <v>133</v>
      </c>
      <c r="D5" s="2" t="s">
        <v>134</v>
      </c>
      <c r="E5" s="2" t="s">
        <v>135</v>
      </c>
    </row>
    <row r="6" spans="2:7" x14ac:dyDescent="0.3">
      <c r="B6" s="22" t="str" cm="1">
        <f t="array" ref="B6:B45">_xlfn.UNIQUE(Table1[Tower Name])</f>
        <v>Tower 1</v>
      </c>
      <c r="C6" s="23" t="str" cm="1">
        <f t="array" ref="C6">IFERROR(SUMPRODUCT((Table1[Tower Name] = 'Task-3'!$B6)*(Table1[Date]&gt;=DATE(2025,4,1))*(Table1[Date]&lt;=DATE(2025,6,30))*(Table1[Carpet Rate (Rs/Sqft.)])*(Table1[Unsold Carpet area Asondate(Sqft.)]))/
SUMPRODUCT((Table1[Tower Name] = 'Task-3'!$B6)*(Table1[Date]&gt;=DATE(2025,4,1))*(Table1[Date]&lt;=DATE(2025,6,30))*(Table1[Unsold Carpet area Asondate(Sqft.)])),"")</f>
        <v/>
      </c>
      <c r="D6" s="23" t="str" cm="1">
        <f t="array" ref="D6">IFERROR(SUMPRODUCT((Table1[Tower Name] = 'Task-3'!$B6)*(Table1[Date]&gt;=DATE(2025,4,1))*(Table1[Date]&lt;=DATE(2025,6,30))*(Table1[Saleable rate (Rs/ Sqft)])*(Table1[Unsold Saleable Area Asondate(Sqft.)]))/
SUMPRODUCT((Table1[Tower Name] = 'Task-3'!$B6)*(Table1[Date]&gt;=DATE(2025,4,1))*(Table1[Date]&lt;=DATE(2025,6,30))*(Table1[Unsold Saleable Area Asondate(Sqft.)])),"")</f>
        <v/>
      </c>
      <c r="E6" s="23">
        <f>SUMIFS(Table1[Unsold Supply Asondate(Units)],Table1[Tower Name],'Task-3'!B6,Table1[Date],"&gt;="&amp;DATE(2025,4,1),Table1[Date],"&lt;="&amp;DATE(2025,6,30))</f>
        <v>0</v>
      </c>
    </row>
    <row r="7" spans="2:7" x14ac:dyDescent="0.3">
      <c r="B7" s="22" t="str">
        <v>Tower 2</v>
      </c>
      <c r="C7" s="23" t="str" cm="1">
        <f t="array" ref="C7">IFERROR(SUMPRODUCT((Table1[Tower Name] = 'Task-3'!$B7)*(Table1[Date]&gt;=DATE(2025,4,1))*(Table1[Date]&lt;=DATE(2025,6,30))*(Table1[Carpet Rate (Rs/Sqft.)])*(Table1[Unsold Carpet area Asondate(Sqft.)]))/
SUMPRODUCT((Table1[Tower Name] = 'Task-3'!$B7)*(Table1[Date]&gt;=DATE(2025,4,1))*(Table1[Date]&lt;=DATE(2025,6,30))*(Table1[Unsold Carpet area Asondate(Sqft.)])),"")</f>
        <v/>
      </c>
      <c r="D7" s="23" t="str" cm="1">
        <f t="array" ref="D7">IFERROR(SUMPRODUCT((Table1[Tower Name] = 'Task-3'!$B7)*(Table1[Date]&gt;=DATE(2025,4,1))*(Table1[Date]&lt;=DATE(2025,6,30))*(Table1[Saleable rate (Rs/ Sqft)])*(Table1[Unsold Saleable Area Asondate(Sqft.)]))/
SUMPRODUCT((Table1[Tower Name] = 'Task-3'!$B7)*(Table1[Date]&gt;=DATE(2025,4,1))*(Table1[Date]&lt;=DATE(2025,6,30))*(Table1[Unsold Saleable Area Asondate(Sqft.)])),"")</f>
        <v/>
      </c>
      <c r="E7" s="23">
        <f>SUMIFS(Table1[Unsold Supply Asondate(Units)],Table1[Tower Name],'Task-3'!B7,Table1[Date],"&gt;="&amp;DATE(2025,4,1),Table1[Date],"&lt;="&amp;DATE(2025,6,30))</f>
        <v>0</v>
      </c>
    </row>
    <row r="8" spans="2:7" x14ac:dyDescent="0.3">
      <c r="B8" s="22" t="str">
        <v>Tower 3</v>
      </c>
      <c r="C8" s="23" t="str" cm="1">
        <f t="array" ref="C8">IFERROR(SUMPRODUCT((Table1[Tower Name] = 'Task-3'!$B8)*(Table1[Date]&gt;=DATE(2025,4,1))*(Table1[Date]&lt;=DATE(2025,6,30))*(Table1[Carpet Rate (Rs/Sqft.)])*(Table1[Unsold Carpet area Asondate(Sqft.)]))/
SUMPRODUCT((Table1[Tower Name] = 'Task-3'!$B8)*(Table1[Date]&gt;=DATE(2025,4,1))*(Table1[Date]&lt;=DATE(2025,6,30))*(Table1[Unsold Carpet area Asondate(Sqft.)])),"")</f>
        <v/>
      </c>
      <c r="D8" s="23" t="str" cm="1">
        <f t="array" ref="D8">IFERROR(SUMPRODUCT((Table1[Tower Name] = 'Task-3'!$B8)*(Table1[Date]&gt;=DATE(2025,4,1))*(Table1[Date]&lt;=DATE(2025,6,30))*(Table1[Saleable rate (Rs/ Sqft)])*(Table1[Unsold Saleable Area Asondate(Sqft.)]))/
SUMPRODUCT((Table1[Tower Name] = 'Task-3'!$B8)*(Table1[Date]&gt;=DATE(2025,4,1))*(Table1[Date]&lt;=DATE(2025,6,30))*(Table1[Unsold Saleable Area Asondate(Sqft.)])),"")</f>
        <v/>
      </c>
      <c r="E8" s="23">
        <f>SUMIFS(Table1[Unsold Supply Asondate(Units)],Table1[Tower Name],'Task-3'!B8,Table1[Date],"&gt;="&amp;DATE(2025,4,1),Table1[Date],"&lt;="&amp;DATE(2025,6,30))</f>
        <v>0</v>
      </c>
    </row>
    <row r="9" spans="2:7" x14ac:dyDescent="0.3">
      <c r="B9" s="22" t="str">
        <v>Tower 4</v>
      </c>
      <c r="C9" s="23" cm="1">
        <f t="array" ref="C9">IFERROR(SUMPRODUCT((Table1[Tower Name] = 'Task-3'!$B9)*(Table1[Date]&gt;=DATE(2025,4,1))*(Table1[Date]&lt;=DATE(2025,6,30))*(Table1[Carpet Rate (Rs/Sqft.)])*(Table1[Unsold Carpet area Asondate(Sqft.)]))/
SUMPRODUCT((Table1[Tower Name] = 'Task-3'!$B9)*(Table1[Date]&gt;=DATE(2025,4,1))*(Table1[Date]&lt;=DATE(2025,6,30))*(Table1[Unsold Carpet area Asondate(Sqft.)])),"")</f>
        <v>12500</v>
      </c>
      <c r="D9" s="23" cm="1">
        <f t="array" ref="D9">IFERROR(SUMPRODUCT((Table1[Tower Name] = 'Task-3'!$B9)*(Table1[Date]&gt;=DATE(2025,4,1))*(Table1[Date]&lt;=DATE(2025,6,30))*(Table1[Saleable rate (Rs/ Sqft)])*(Table1[Unsold Saleable Area Asondate(Sqft.)]))/
SUMPRODUCT((Table1[Tower Name] = 'Task-3'!$B9)*(Table1[Date]&gt;=DATE(2025,4,1))*(Table1[Date]&lt;=DATE(2025,6,30))*(Table1[Unsold Saleable Area Asondate(Sqft.)])),"")</f>
        <v>7625</v>
      </c>
      <c r="E9" s="23">
        <f>SUMIFS(Table1[Unsold Supply Asondate(Units)],Table1[Tower Name],'Task-3'!B9,Table1[Date],"&gt;="&amp;DATE(2025,4,1),Table1[Date],"&lt;="&amp;DATE(2025,6,30))</f>
        <v>45</v>
      </c>
    </row>
    <row r="10" spans="2:7" x14ac:dyDescent="0.3">
      <c r="B10" s="22" t="str">
        <v>Tower 5</v>
      </c>
      <c r="C10" s="23" t="str" cm="1">
        <f t="array" ref="C10">IFERROR(SUMPRODUCT((Table1[Tower Name] = 'Task-3'!$B10)*(Table1[Date]&gt;=DATE(2025,4,1))*(Table1[Date]&lt;=DATE(2025,6,30))*(Table1[Carpet Rate (Rs/Sqft.)])*(Table1[Unsold Carpet area Asondate(Sqft.)]))/
SUMPRODUCT((Table1[Tower Name] = 'Task-3'!$B10)*(Table1[Date]&gt;=DATE(2025,4,1))*(Table1[Date]&lt;=DATE(2025,6,30))*(Table1[Unsold Carpet area Asondate(Sqft.)])),"")</f>
        <v/>
      </c>
      <c r="D10" s="23" t="str" cm="1">
        <f t="array" ref="D10">IFERROR(SUMPRODUCT((Table1[Tower Name] = 'Task-3'!$B10)*(Table1[Date]&gt;=DATE(2025,4,1))*(Table1[Date]&lt;=DATE(2025,6,30))*(Table1[Saleable rate (Rs/ Sqft)])*(Table1[Unsold Saleable Area Asondate(Sqft.)]))/
SUMPRODUCT((Table1[Tower Name] = 'Task-3'!$B10)*(Table1[Date]&gt;=DATE(2025,4,1))*(Table1[Date]&lt;=DATE(2025,6,30))*(Table1[Unsold Saleable Area Asondate(Sqft.)])),"")</f>
        <v/>
      </c>
      <c r="E10" s="23">
        <f>SUMIFS(Table1[Unsold Supply Asondate(Units)],Table1[Tower Name],'Task-3'!B10,Table1[Date],"&gt;="&amp;DATE(2025,4,1),Table1[Date],"&lt;="&amp;DATE(2025,6,30))</f>
        <v>0</v>
      </c>
    </row>
    <row r="11" spans="2:7" x14ac:dyDescent="0.3">
      <c r="B11" s="22" t="str">
        <v>Tower 6</v>
      </c>
      <c r="C11" s="23" t="str" cm="1">
        <f t="array" ref="C11">IFERROR(SUMPRODUCT((Table1[Tower Name] = 'Task-3'!$B11)*(Table1[Date]&gt;=DATE(2025,4,1))*(Table1[Date]&lt;=DATE(2025,6,30))*(Table1[Carpet Rate (Rs/Sqft.)])*(Table1[Unsold Carpet area Asondate(Sqft.)]))/
SUMPRODUCT((Table1[Tower Name] = 'Task-3'!$B11)*(Table1[Date]&gt;=DATE(2025,4,1))*(Table1[Date]&lt;=DATE(2025,6,30))*(Table1[Unsold Carpet area Asondate(Sqft.)])),"")</f>
        <v/>
      </c>
      <c r="D11" s="23" t="str" cm="1">
        <f t="array" ref="D11">IFERROR(SUMPRODUCT((Table1[Tower Name] = 'Task-3'!$B11)*(Table1[Date]&gt;=DATE(2025,4,1))*(Table1[Date]&lt;=DATE(2025,6,30))*(Table1[Saleable rate (Rs/ Sqft)])*(Table1[Unsold Saleable Area Asondate(Sqft.)]))/
SUMPRODUCT((Table1[Tower Name] = 'Task-3'!$B11)*(Table1[Date]&gt;=DATE(2025,4,1))*(Table1[Date]&lt;=DATE(2025,6,30))*(Table1[Unsold Saleable Area Asondate(Sqft.)])),"")</f>
        <v/>
      </c>
      <c r="E11" s="23">
        <f>SUMIFS(Table1[Unsold Supply Asondate(Units)],Table1[Tower Name],'Task-3'!B11,Table1[Date],"&gt;="&amp;DATE(2025,4,1),Table1[Date],"&lt;="&amp;DATE(2025,6,30))</f>
        <v>0</v>
      </c>
    </row>
    <row r="12" spans="2:7" x14ac:dyDescent="0.3">
      <c r="B12" s="22" t="str">
        <v>Tower 7</v>
      </c>
      <c r="C12" s="23" t="str" cm="1">
        <f t="array" ref="C12">IFERROR(SUMPRODUCT((Table1[Tower Name] = 'Task-3'!$B12)*(Table1[Date]&gt;=DATE(2025,4,1))*(Table1[Date]&lt;=DATE(2025,6,30))*(Table1[Carpet Rate (Rs/Sqft.)])*(Table1[Unsold Carpet area Asondate(Sqft.)]))/
SUMPRODUCT((Table1[Tower Name] = 'Task-3'!$B12)*(Table1[Date]&gt;=DATE(2025,4,1))*(Table1[Date]&lt;=DATE(2025,6,30))*(Table1[Unsold Carpet area Asondate(Sqft.)])),"")</f>
        <v/>
      </c>
      <c r="D12" s="23" t="str" cm="1">
        <f t="array" ref="D12">IFERROR(SUMPRODUCT((Table1[Tower Name] = 'Task-3'!$B12)*(Table1[Date]&gt;=DATE(2025,4,1))*(Table1[Date]&lt;=DATE(2025,6,30))*(Table1[Saleable rate (Rs/ Sqft)])*(Table1[Unsold Saleable Area Asondate(Sqft.)]))/
SUMPRODUCT((Table1[Tower Name] = 'Task-3'!$B12)*(Table1[Date]&gt;=DATE(2025,4,1))*(Table1[Date]&lt;=DATE(2025,6,30))*(Table1[Unsold Saleable Area Asondate(Sqft.)])),"")</f>
        <v/>
      </c>
      <c r="E12" s="23">
        <f>SUMIFS(Table1[Unsold Supply Asondate(Units)],Table1[Tower Name],'Task-3'!B12,Table1[Date],"&gt;="&amp;DATE(2025,4,1),Table1[Date],"&lt;="&amp;DATE(2025,6,30))</f>
        <v>0</v>
      </c>
    </row>
    <row r="13" spans="2:7" x14ac:dyDescent="0.3">
      <c r="B13" s="22" t="str">
        <v>Tower 8</v>
      </c>
      <c r="C13" s="23" cm="1">
        <f t="array" ref="C13">IFERROR(SUMPRODUCT((Table1[Tower Name] = 'Task-3'!$B13)*(Table1[Date]&gt;=DATE(2025,4,1))*(Table1[Date]&lt;=DATE(2025,6,30))*(Table1[Carpet Rate (Rs/Sqft.)])*(Table1[Unsold Carpet area Asondate(Sqft.)]))/
SUMPRODUCT((Table1[Tower Name] = 'Task-3'!$B13)*(Table1[Date]&gt;=DATE(2025,4,1))*(Table1[Date]&lt;=DATE(2025,6,30))*(Table1[Unsold Carpet area Asondate(Sqft.)])),"")</f>
        <v>8286</v>
      </c>
      <c r="D13" s="23" cm="1">
        <f t="array" ref="D13">IFERROR(SUMPRODUCT((Table1[Tower Name] = 'Task-3'!$B13)*(Table1[Date]&gt;=DATE(2025,4,1))*(Table1[Date]&lt;=DATE(2025,6,30))*(Table1[Saleable rate (Rs/ Sqft)])*(Table1[Unsold Saleable Area Asondate(Sqft.)]))/
SUMPRODUCT((Table1[Tower Name] = 'Task-3'!$B13)*(Table1[Date]&gt;=DATE(2025,4,1))*(Table1[Date]&lt;=DATE(2025,6,30))*(Table1[Unsold Saleable Area Asondate(Sqft.)])),"")</f>
        <v>5800</v>
      </c>
      <c r="E13" s="23">
        <f>SUMIFS(Table1[Unsold Supply Asondate(Units)],Table1[Tower Name],'Task-3'!B13,Table1[Date],"&gt;="&amp;DATE(2025,4,1),Table1[Date],"&lt;="&amp;DATE(2025,6,30))</f>
        <v>2</v>
      </c>
    </row>
    <row r="14" spans="2:7" x14ac:dyDescent="0.3">
      <c r="B14" s="22" t="str">
        <v>Tower 9</v>
      </c>
      <c r="C14" s="23" cm="1">
        <f t="array" ref="C14">IFERROR(SUMPRODUCT((Table1[Tower Name] = 'Task-3'!$B14)*(Table1[Date]&gt;=DATE(2025,4,1))*(Table1[Date]&lt;=DATE(2025,6,30))*(Table1[Carpet Rate (Rs/Sqft.)])*(Table1[Unsold Carpet area Asondate(Sqft.)]))/
SUMPRODUCT((Table1[Tower Name] = 'Task-3'!$B14)*(Table1[Date]&gt;=DATE(2025,4,1))*(Table1[Date]&lt;=DATE(2025,6,30))*(Table1[Unsold Carpet area Asondate(Sqft.)])),"")</f>
        <v>8570</v>
      </c>
      <c r="D14" s="23" cm="1">
        <f t="array" ref="D14">IFERROR(SUMPRODUCT((Table1[Tower Name] = 'Task-3'!$B14)*(Table1[Date]&gt;=DATE(2025,4,1))*(Table1[Date]&lt;=DATE(2025,6,30))*(Table1[Saleable rate (Rs/ Sqft)])*(Table1[Unsold Saleable Area Asondate(Sqft.)]))/
SUMPRODUCT((Table1[Tower Name] = 'Task-3'!$B14)*(Table1[Date]&gt;=DATE(2025,4,1))*(Table1[Date]&lt;=DATE(2025,6,30))*(Table1[Unsold Saleable Area Asondate(Sqft.)])),"")</f>
        <v>5999</v>
      </c>
      <c r="E14" s="23">
        <f>SUMIFS(Table1[Unsold Supply Asondate(Units)],Table1[Tower Name],'Task-3'!B14,Table1[Date],"&gt;="&amp;DATE(2025,4,1),Table1[Date],"&lt;="&amp;DATE(2025,6,30))</f>
        <v>5</v>
      </c>
    </row>
    <row r="15" spans="2:7" x14ac:dyDescent="0.3">
      <c r="B15" s="22" t="str">
        <v>Tower 10</v>
      </c>
      <c r="C15" s="23" t="str" cm="1">
        <f t="array" ref="C15">IFERROR(SUMPRODUCT((Table1[Tower Name] = 'Task-3'!$B15)*(Table1[Date]&gt;=DATE(2025,4,1))*(Table1[Date]&lt;=DATE(2025,6,30))*(Table1[Carpet Rate (Rs/Sqft.)])*(Table1[Unsold Carpet area Asondate(Sqft.)]))/
SUMPRODUCT((Table1[Tower Name] = 'Task-3'!$B15)*(Table1[Date]&gt;=DATE(2025,4,1))*(Table1[Date]&lt;=DATE(2025,6,30))*(Table1[Unsold Carpet area Asondate(Sqft.)])),"")</f>
        <v/>
      </c>
      <c r="D15" s="23" t="str" cm="1">
        <f t="array" ref="D15">IFERROR(SUMPRODUCT((Table1[Tower Name] = 'Task-3'!$B15)*(Table1[Date]&gt;=DATE(2025,4,1))*(Table1[Date]&lt;=DATE(2025,6,30))*(Table1[Saleable rate (Rs/ Sqft)])*(Table1[Unsold Saleable Area Asondate(Sqft.)]))/
SUMPRODUCT((Table1[Tower Name] = 'Task-3'!$B15)*(Table1[Date]&gt;=DATE(2025,4,1))*(Table1[Date]&lt;=DATE(2025,6,30))*(Table1[Unsold Saleable Area Asondate(Sqft.)])),"")</f>
        <v/>
      </c>
      <c r="E15" s="23">
        <f>SUMIFS(Table1[Unsold Supply Asondate(Units)],Table1[Tower Name],'Task-3'!B15,Table1[Date],"&gt;="&amp;DATE(2025,4,1),Table1[Date],"&lt;="&amp;DATE(2025,6,30))</f>
        <v>0</v>
      </c>
    </row>
    <row r="16" spans="2:7" x14ac:dyDescent="0.3">
      <c r="B16" s="22" t="str">
        <v>Tower 11</v>
      </c>
      <c r="C16" s="23" cm="1">
        <f t="array" ref="C16">IFERROR(SUMPRODUCT((Table1[Tower Name] = 'Task-3'!$B16)*(Table1[Date]&gt;=DATE(2025,4,1))*(Table1[Date]&lt;=DATE(2025,6,30))*(Table1[Carpet Rate (Rs/Sqft.)])*(Table1[Unsold Carpet area Asondate(Sqft.)]))/
SUMPRODUCT((Table1[Tower Name] = 'Task-3'!$B16)*(Table1[Date]&gt;=DATE(2025,4,1))*(Table1[Date]&lt;=DATE(2025,6,30))*(Table1[Unsold Carpet area Asondate(Sqft.)])),"")</f>
        <v>21071</v>
      </c>
      <c r="D16" s="23" cm="1">
        <f t="array" ref="D16">IFERROR(SUMPRODUCT((Table1[Tower Name] = 'Task-3'!$B16)*(Table1[Date]&gt;=DATE(2025,4,1))*(Table1[Date]&lt;=DATE(2025,6,30))*(Table1[Saleable rate (Rs/ Sqft)])*(Table1[Unsold Saleable Area Asondate(Sqft.)]))/
SUMPRODUCT((Table1[Tower Name] = 'Task-3'!$B16)*(Table1[Date]&gt;=DATE(2025,4,1))*(Table1[Date]&lt;=DATE(2025,6,30))*(Table1[Unsold Saleable Area Asondate(Sqft.)])),"")</f>
        <v>14750</v>
      </c>
      <c r="E16" s="23">
        <f>SUMIFS(Table1[Unsold Supply Asondate(Units)],Table1[Tower Name],'Task-3'!B16,Table1[Date],"&gt;="&amp;DATE(2025,4,1),Table1[Date],"&lt;="&amp;DATE(2025,6,30))</f>
        <v>281</v>
      </c>
    </row>
    <row r="17" spans="2:5" x14ac:dyDescent="0.3">
      <c r="B17" s="22" t="str">
        <v>Tower 12</v>
      </c>
      <c r="C17" s="23" cm="1">
        <f t="array" ref="C17">IFERROR(SUMPRODUCT((Table1[Tower Name] = 'Task-3'!$B17)*(Table1[Date]&gt;=DATE(2025,4,1))*(Table1[Date]&lt;=DATE(2025,6,30))*(Table1[Carpet Rate (Rs/Sqft.)])*(Table1[Unsold Carpet area Asondate(Sqft.)]))/
SUMPRODUCT((Table1[Tower Name] = 'Task-3'!$B17)*(Table1[Date]&gt;=DATE(2025,4,1))*(Table1[Date]&lt;=DATE(2025,6,30))*(Table1[Unsold Carpet area Asondate(Sqft.)])),"")</f>
        <v>21071</v>
      </c>
      <c r="D17" s="23" cm="1">
        <f t="array" ref="D17">IFERROR(SUMPRODUCT((Table1[Tower Name] = 'Task-3'!$B17)*(Table1[Date]&gt;=DATE(2025,4,1))*(Table1[Date]&lt;=DATE(2025,6,30))*(Table1[Saleable rate (Rs/ Sqft)])*(Table1[Unsold Saleable Area Asondate(Sqft.)]))/
SUMPRODUCT((Table1[Tower Name] = 'Task-3'!$B17)*(Table1[Date]&gt;=DATE(2025,4,1))*(Table1[Date]&lt;=DATE(2025,6,30))*(Table1[Unsold Saleable Area Asondate(Sqft.)])),"")</f>
        <v>14750</v>
      </c>
      <c r="E17" s="23">
        <f>SUMIFS(Table1[Unsold Supply Asondate(Units)],Table1[Tower Name],'Task-3'!B17,Table1[Date],"&gt;="&amp;DATE(2025,4,1),Table1[Date],"&lt;="&amp;DATE(2025,6,30))</f>
        <v>72</v>
      </c>
    </row>
    <row r="18" spans="2:5" x14ac:dyDescent="0.3">
      <c r="B18" s="22" t="str">
        <v>Tower 13</v>
      </c>
      <c r="C18" s="23" cm="1">
        <f t="array" ref="C18">IFERROR(SUMPRODUCT((Table1[Tower Name] = 'Task-3'!$B18)*(Table1[Date]&gt;=DATE(2025,4,1))*(Table1[Date]&lt;=DATE(2025,6,30))*(Table1[Carpet Rate (Rs/Sqft.)])*(Table1[Unsold Carpet area Asondate(Sqft.)]))/
SUMPRODUCT((Table1[Tower Name] = 'Task-3'!$B18)*(Table1[Date]&gt;=DATE(2025,4,1))*(Table1[Date]&lt;=DATE(2025,6,30))*(Table1[Unsold Carpet area Asondate(Sqft.)])),"")</f>
        <v>21071</v>
      </c>
      <c r="D18" s="23" cm="1">
        <f t="array" ref="D18">IFERROR(SUMPRODUCT((Table1[Tower Name] = 'Task-3'!$B18)*(Table1[Date]&gt;=DATE(2025,4,1))*(Table1[Date]&lt;=DATE(2025,6,30))*(Table1[Saleable rate (Rs/ Sqft)])*(Table1[Unsold Saleable Area Asondate(Sqft.)]))/
SUMPRODUCT((Table1[Tower Name] = 'Task-3'!$B18)*(Table1[Date]&gt;=DATE(2025,4,1))*(Table1[Date]&lt;=DATE(2025,6,30))*(Table1[Unsold Saleable Area Asondate(Sqft.)])),"")</f>
        <v>14750</v>
      </c>
      <c r="E18" s="23">
        <f>SUMIFS(Table1[Unsold Supply Asondate(Units)],Table1[Tower Name],'Task-3'!B18,Table1[Date],"&gt;="&amp;DATE(2025,4,1),Table1[Date],"&lt;="&amp;DATE(2025,6,30))</f>
        <v>4</v>
      </c>
    </row>
    <row r="19" spans="2:5" x14ac:dyDescent="0.3">
      <c r="B19" s="22" t="str">
        <v>Tower 14</v>
      </c>
      <c r="C19" s="23" cm="1">
        <f t="array" ref="C19">IFERROR(SUMPRODUCT((Table1[Tower Name] = 'Task-3'!$B19)*(Table1[Date]&gt;=DATE(2025,4,1))*(Table1[Date]&lt;=DATE(2025,6,30))*(Table1[Carpet Rate (Rs/Sqft.)])*(Table1[Unsold Carpet area Asondate(Sqft.)]))/
SUMPRODUCT((Table1[Tower Name] = 'Task-3'!$B19)*(Table1[Date]&gt;=DATE(2025,4,1))*(Table1[Date]&lt;=DATE(2025,6,30))*(Table1[Unsold Carpet area Asondate(Sqft.)])),"")</f>
        <v>21071</v>
      </c>
      <c r="D19" s="23" cm="1">
        <f t="array" ref="D19">IFERROR(SUMPRODUCT((Table1[Tower Name] = 'Task-3'!$B19)*(Table1[Date]&gt;=DATE(2025,4,1))*(Table1[Date]&lt;=DATE(2025,6,30))*(Table1[Saleable rate (Rs/ Sqft)])*(Table1[Unsold Saleable Area Asondate(Sqft.)]))/
SUMPRODUCT((Table1[Tower Name] = 'Task-3'!$B19)*(Table1[Date]&gt;=DATE(2025,4,1))*(Table1[Date]&lt;=DATE(2025,6,30))*(Table1[Unsold Saleable Area Asondate(Sqft.)])),"")</f>
        <v>14750</v>
      </c>
      <c r="E19" s="23">
        <f>SUMIFS(Table1[Unsold Supply Asondate(Units)],Table1[Tower Name],'Task-3'!B19,Table1[Date],"&gt;="&amp;DATE(2025,4,1),Table1[Date],"&lt;="&amp;DATE(2025,6,30))</f>
        <v>86</v>
      </c>
    </row>
    <row r="20" spans="2:5" x14ac:dyDescent="0.3">
      <c r="B20" s="22" t="str">
        <v>Tower 15</v>
      </c>
      <c r="C20" s="23" cm="1">
        <f t="array" ref="C20">IFERROR(SUMPRODUCT((Table1[Tower Name] = 'Task-3'!$B20)*(Table1[Date]&gt;=DATE(2025,4,1))*(Table1[Date]&lt;=DATE(2025,6,30))*(Table1[Carpet Rate (Rs/Sqft.)])*(Table1[Unsold Carpet area Asondate(Sqft.)]))/
SUMPRODUCT((Table1[Tower Name] = 'Task-3'!$B20)*(Table1[Date]&gt;=DATE(2025,4,1))*(Table1[Date]&lt;=DATE(2025,6,30))*(Table1[Unsold Carpet area Asondate(Sqft.)])),"")</f>
        <v>18587</v>
      </c>
      <c r="D20" s="23" cm="1">
        <f t="array" ref="D20">IFERROR(SUMPRODUCT((Table1[Tower Name] = 'Task-3'!$B20)*(Table1[Date]&gt;=DATE(2025,4,1))*(Table1[Date]&lt;=DATE(2025,6,30))*(Table1[Saleable rate (Rs/ Sqft)])*(Table1[Unsold Saleable Area Asondate(Sqft.)]))/
SUMPRODUCT((Table1[Tower Name] = 'Task-3'!$B20)*(Table1[Date]&gt;=DATE(2025,4,1))*(Table1[Date]&lt;=DATE(2025,6,30))*(Table1[Unsold Saleable Area Asondate(Sqft.)])),"")</f>
        <v>13011</v>
      </c>
      <c r="E20" s="23">
        <f>SUMIFS(Table1[Unsold Supply Asondate(Units)],Table1[Tower Name],'Task-3'!B20,Table1[Date],"&gt;="&amp;DATE(2025,4,1),Table1[Date],"&lt;="&amp;DATE(2025,6,30))</f>
        <v>57</v>
      </c>
    </row>
    <row r="21" spans="2:5" x14ac:dyDescent="0.3">
      <c r="B21" s="22" t="str">
        <v>Tower 16</v>
      </c>
      <c r="C21" s="23" cm="1">
        <f t="array" ref="C21">IFERROR(SUMPRODUCT((Table1[Tower Name] = 'Task-3'!$B21)*(Table1[Date]&gt;=DATE(2025,4,1))*(Table1[Date]&lt;=DATE(2025,6,30))*(Table1[Carpet Rate (Rs/Sqft.)])*(Table1[Unsold Carpet area Asondate(Sqft.)]))/
SUMPRODUCT((Table1[Tower Name] = 'Task-3'!$B21)*(Table1[Date]&gt;=DATE(2025,4,1))*(Table1[Date]&lt;=DATE(2025,6,30))*(Table1[Unsold Carpet area Asondate(Sqft.)])),"")</f>
        <v>15714</v>
      </c>
      <c r="D21" s="23" cm="1">
        <f t="array" ref="D21">IFERROR(SUMPRODUCT((Table1[Tower Name] = 'Task-3'!$B21)*(Table1[Date]&gt;=DATE(2025,4,1))*(Table1[Date]&lt;=DATE(2025,6,30))*(Table1[Saleable rate (Rs/ Sqft)])*(Table1[Unsold Saleable Area Asondate(Sqft.)]))/
SUMPRODUCT((Table1[Tower Name] = 'Task-3'!$B21)*(Table1[Date]&gt;=DATE(2025,4,1))*(Table1[Date]&lt;=DATE(2025,6,30))*(Table1[Unsold Saleable Area Asondate(Sqft.)])),"")</f>
        <v>11000</v>
      </c>
      <c r="E21" s="23">
        <f>SUMIFS(Table1[Unsold Supply Asondate(Units)],Table1[Tower Name],'Task-3'!B21,Table1[Date],"&gt;="&amp;DATE(2025,4,1),Table1[Date],"&lt;="&amp;DATE(2025,6,30))</f>
        <v>14</v>
      </c>
    </row>
    <row r="22" spans="2:5" x14ac:dyDescent="0.3">
      <c r="B22" s="22" t="str">
        <v>Tower 17</v>
      </c>
      <c r="C22" s="23" t="str" cm="1">
        <f t="array" ref="C22">IFERROR(SUMPRODUCT((Table1[Tower Name] = 'Task-3'!$B22)*(Table1[Date]&gt;=DATE(2025,4,1))*(Table1[Date]&lt;=DATE(2025,6,30))*(Table1[Carpet Rate (Rs/Sqft.)])*(Table1[Unsold Carpet area Asondate(Sqft.)]))/
SUMPRODUCT((Table1[Tower Name] = 'Task-3'!$B22)*(Table1[Date]&gt;=DATE(2025,4,1))*(Table1[Date]&lt;=DATE(2025,6,30))*(Table1[Unsold Carpet area Asondate(Sqft.)])),"")</f>
        <v/>
      </c>
      <c r="D22" s="23" t="str" cm="1">
        <f t="array" ref="D22">IFERROR(SUMPRODUCT((Table1[Tower Name] = 'Task-3'!$B22)*(Table1[Date]&gt;=DATE(2025,4,1))*(Table1[Date]&lt;=DATE(2025,6,30))*(Table1[Saleable rate (Rs/ Sqft)])*(Table1[Unsold Saleable Area Asondate(Sqft.)]))/
SUMPRODUCT((Table1[Tower Name] = 'Task-3'!$B22)*(Table1[Date]&gt;=DATE(2025,4,1))*(Table1[Date]&lt;=DATE(2025,6,30))*(Table1[Unsold Saleable Area Asondate(Sqft.)])),"")</f>
        <v/>
      </c>
      <c r="E22" s="23">
        <f>SUMIFS(Table1[Unsold Supply Asondate(Units)],Table1[Tower Name],'Task-3'!B22,Table1[Date],"&gt;="&amp;DATE(2025,4,1),Table1[Date],"&lt;="&amp;DATE(2025,6,30))</f>
        <v>0</v>
      </c>
    </row>
    <row r="23" spans="2:5" x14ac:dyDescent="0.3">
      <c r="B23" s="22" t="str">
        <v>Tower 18</v>
      </c>
      <c r="C23" s="23" cm="1">
        <f t="array" ref="C23">IFERROR(SUMPRODUCT((Table1[Tower Name] = 'Task-3'!$B23)*(Table1[Date]&gt;=DATE(2025,4,1))*(Table1[Date]&lt;=DATE(2025,6,30))*(Table1[Carpet Rate (Rs/Sqft.)])*(Table1[Unsold Carpet area Asondate(Sqft.)]))/
SUMPRODUCT((Table1[Tower Name] = 'Task-3'!$B23)*(Table1[Date]&gt;=DATE(2025,4,1))*(Table1[Date]&lt;=DATE(2025,6,30))*(Table1[Unsold Carpet area Asondate(Sqft.)])),"")</f>
        <v>12500</v>
      </c>
      <c r="D23" s="23" cm="1">
        <f t="array" ref="D23">IFERROR(SUMPRODUCT((Table1[Tower Name] = 'Task-3'!$B23)*(Table1[Date]&gt;=DATE(2025,4,1))*(Table1[Date]&lt;=DATE(2025,6,30))*(Table1[Saleable rate (Rs/ Sqft)])*(Table1[Unsold Saleable Area Asondate(Sqft.)]))/
SUMPRODUCT((Table1[Tower Name] = 'Task-3'!$B23)*(Table1[Date]&gt;=DATE(2025,4,1))*(Table1[Date]&lt;=DATE(2025,6,30))*(Table1[Unsold Saleable Area Asondate(Sqft.)])),"")</f>
        <v>7500</v>
      </c>
      <c r="E23" s="23">
        <f>SUMIFS(Table1[Unsold Supply Asondate(Units)],Table1[Tower Name],'Task-3'!B23,Table1[Date],"&gt;="&amp;DATE(2025,4,1),Table1[Date],"&lt;="&amp;DATE(2025,6,30))</f>
        <v>27</v>
      </c>
    </row>
    <row r="24" spans="2:5" x14ac:dyDescent="0.3">
      <c r="B24" s="22" t="str">
        <v>Tower 19</v>
      </c>
      <c r="C24" s="23" cm="1">
        <f t="array" ref="C24">IFERROR(SUMPRODUCT((Table1[Tower Name] = 'Task-3'!$B24)*(Table1[Date]&gt;=DATE(2025,4,1))*(Table1[Date]&lt;=DATE(2025,6,30))*(Table1[Carpet Rate (Rs/Sqft.)])*(Table1[Unsold Carpet area Asondate(Sqft.)]))/
SUMPRODUCT((Table1[Tower Name] = 'Task-3'!$B24)*(Table1[Date]&gt;=DATE(2025,4,1))*(Table1[Date]&lt;=DATE(2025,6,30))*(Table1[Unsold Carpet area Asondate(Sqft.)])),"")</f>
        <v>12500</v>
      </c>
      <c r="D24" s="23" cm="1">
        <f t="array" ref="D24">IFERROR(SUMPRODUCT((Table1[Tower Name] = 'Task-3'!$B24)*(Table1[Date]&gt;=DATE(2025,4,1))*(Table1[Date]&lt;=DATE(2025,6,30))*(Table1[Saleable rate (Rs/ Sqft)])*(Table1[Unsold Saleable Area Asondate(Sqft.)]))/
SUMPRODUCT((Table1[Tower Name] = 'Task-3'!$B24)*(Table1[Date]&gt;=DATE(2025,4,1))*(Table1[Date]&lt;=DATE(2025,6,30))*(Table1[Unsold Saleable Area Asondate(Sqft.)])),"")</f>
        <v>7500</v>
      </c>
      <c r="E24" s="23">
        <f>SUMIFS(Table1[Unsold Supply Asondate(Units)],Table1[Tower Name],'Task-3'!B24,Table1[Date],"&gt;="&amp;DATE(2025,4,1),Table1[Date],"&lt;="&amp;DATE(2025,6,30))</f>
        <v>30</v>
      </c>
    </row>
    <row r="25" spans="2:5" x14ac:dyDescent="0.3">
      <c r="B25" s="22" t="str">
        <v>Tower 20</v>
      </c>
      <c r="C25" s="23" cm="1">
        <f t="array" ref="C25">IFERROR(SUMPRODUCT((Table1[Tower Name] = 'Task-3'!$B25)*(Table1[Date]&gt;=DATE(2025,4,1))*(Table1[Date]&lt;=DATE(2025,6,30))*(Table1[Carpet Rate (Rs/Sqft.)])*(Table1[Unsold Carpet area Asondate(Sqft.)]))/
SUMPRODUCT((Table1[Tower Name] = 'Task-3'!$B25)*(Table1[Date]&gt;=DATE(2025,4,1))*(Table1[Date]&lt;=DATE(2025,6,30))*(Table1[Unsold Carpet area Asondate(Sqft.)])),"")</f>
        <v>12500</v>
      </c>
      <c r="D25" s="23" cm="1">
        <f t="array" ref="D25">IFERROR(SUMPRODUCT((Table1[Tower Name] = 'Task-3'!$B25)*(Table1[Date]&gt;=DATE(2025,4,1))*(Table1[Date]&lt;=DATE(2025,6,30))*(Table1[Saleable rate (Rs/ Sqft)])*(Table1[Unsold Saleable Area Asondate(Sqft.)]))/
SUMPRODUCT((Table1[Tower Name] = 'Task-3'!$B25)*(Table1[Date]&gt;=DATE(2025,4,1))*(Table1[Date]&lt;=DATE(2025,6,30))*(Table1[Unsold Saleable Area Asondate(Sqft.)])),"")</f>
        <v>7500</v>
      </c>
      <c r="E25" s="23">
        <f>SUMIFS(Table1[Unsold Supply Asondate(Units)],Table1[Tower Name],'Task-3'!B25,Table1[Date],"&gt;="&amp;DATE(2025,4,1),Table1[Date],"&lt;="&amp;DATE(2025,6,30))</f>
        <v>9</v>
      </c>
    </row>
    <row r="26" spans="2:5" x14ac:dyDescent="0.3">
      <c r="B26" s="22" t="str">
        <v>Tower 21</v>
      </c>
      <c r="C26" s="23" cm="1">
        <f t="array" ref="C26">IFERROR(SUMPRODUCT((Table1[Tower Name] = 'Task-3'!$B26)*(Table1[Date]&gt;=DATE(2025,4,1))*(Table1[Date]&lt;=DATE(2025,6,30))*(Table1[Carpet Rate (Rs/Sqft.)])*(Table1[Unsold Carpet area Asondate(Sqft.)]))/
SUMPRODUCT((Table1[Tower Name] = 'Task-3'!$B26)*(Table1[Date]&gt;=DATE(2025,4,1))*(Table1[Date]&lt;=DATE(2025,6,30))*(Table1[Unsold Carpet area Asondate(Sqft.)])),"")</f>
        <v>12500</v>
      </c>
      <c r="D26" s="23" cm="1">
        <f t="array" ref="D26">IFERROR(SUMPRODUCT((Table1[Tower Name] = 'Task-3'!$B26)*(Table1[Date]&gt;=DATE(2025,4,1))*(Table1[Date]&lt;=DATE(2025,6,30))*(Table1[Saleable rate (Rs/ Sqft)])*(Table1[Unsold Saleable Area Asondate(Sqft.)]))/
SUMPRODUCT((Table1[Tower Name] = 'Task-3'!$B26)*(Table1[Date]&gt;=DATE(2025,4,1))*(Table1[Date]&lt;=DATE(2025,6,30))*(Table1[Unsold Saleable Area Asondate(Sqft.)])),"")</f>
        <v>7500</v>
      </c>
      <c r="E26" s="23">
        <f>SUMIFS(Table1[Unsold Supply Asondate(Units)],Table1[Tower Name],'Task-3'!B26,Table1[Date],"&gt;="&amp;DATE(2025,4,1),Table1[Date],"&lt;="&amp;DATE(2025,6,30))</f>
        <v>12</v>
      </c>
    </row>
    <row r="27" spans="2:5" x14ac:dyDescent="0.3">
      <c r="B27" s="22" t="str">
        <v>Tower 22</v>
      </c>
      <c r="C27" s="23" t="str" cm="1">
        <f t="array" ref="C27">IFERROR(SUMPRODUCT((Table1[Tower Name] = 'Task-3'!$B27)*(Table1[Date]&gt;=DATE(2025,4,1))*(Table1[Date]&lt;=DATE(2025,6,30))*(Table1[Carpet Rate (Rs/Sqft.)])*(Table1[Unsold Carpet area Asondate(Sqft.)]))/
SUMPRODUCT((Table1[Tower Name] = 'Task-3'!$B27)*(Table1[Date]&gt;=DATE(2025,4,1))*(Table1[Date]&lt;=DATE(2025,6,30))*(Table1[Unsold Carpet area Asondate(Sqft.)])),"")</f>
        <v/>
      </c>
      <c r="D27" s="23" t="str" cm="1">
        <f t="array" ref="D27">IFERROR(SUMPRODUCT((Table1[Tower Name] = 'Task-3'!$B27)*(Table1[Date]&gt;=DATE(2025,4,1))*(Table1[Date]&lt;=DATE(2025,6,30))*(Table1[Saleable rate (Rs/ Sqft)])*(Table1[Unsold Saleable Area Asondate(Sqft.)]))/
SUMPRODUCT((Table1[Tower Name] = 'Task-3'!$B27)*(Table1[Date]&gt;=DATE(2025,4,1))*(Table1[Date]&lt;=DATE(2025,6,30))*(Table1[Unsold Saleable Area Asondate(Sqft.)])),"")</f>
        <v/>
      </c>
      <c r="E27" s="23">
        <f>SUMIFS(Table1[Unsold Supply Asondate(Units)],Table1[Tower Name],'Task-3'!B27,Table1[Date],"&gt;="&amp;DATE(2025,4,1),Table1[Date],"&lt;="&amp;DATE(2025,6,30))</f>
        <v>0</v>
      </c>
    </row>
    <row r="28" spans="2:5" x14ac:dyDescent="0.3">
      <c r="B28" s="22" t="str">
        <v>Tower 23</v>
      </c>
      <c r="C28" s="23" t="str" cm="1">
        <f t="array" ref="C28">IFERROR(SUMPRODUCT((Table1[Tower Name] = 'Task-3'!$B28)*(Table1[Date]&gt;=DATE(2025,4,1))*(Table1[Date]&lt;=DATE(2025,6,30))*(Table1[Carpet Rate (Rs/Sqft.)])*(Table1[Unsold Carpet area Asondate(Sqft.)]))/
SUMPRODUCT((Table1[Tower Name] = 'Task-3'!$B28)*(Table1[Date]&gt;=DATE(2025,4,1))*(Table1[Date]&lt;=DATE(2025,6,30))*(Table1[Unsold Carpet area Asondate(Sqft.)])),"")</f>
        <v/>
      </c>
      <c r="D28" s="23" t="str" cm="1">
        <f t="array" ref="D28">IFERROR(SUMPRODUCT((Table1[Tower Name] = 'Task-3'!$B28)*(Table1[Date]&gt;=DATE(2025,4,1))*(Table1[Date]&lt;=DATE(2025,6,30))*(Table1[Saleable rate (Rs/ Sqft)])*(Table1[Unsold Saleable Area Asondate(Sqft.)]))/
SUMPRODUCT((Table1[Tower Name] = 'Task-3'!$B28)*(Table1[Date]&gt;=DATE(2025,4,1))*(Table1[Date]&lt;=DATE(2025,6,30))*(Table1[Unsold Saleable Area Asondate(Sqft.)])),"")</f>
        <v/>
      </c>
      <c r="E28" s="23">
        <f>SUMIFS(Table1[Unsold Supply Asondate(Units)],Table1[Tower Name],'Task-3'!B28,Table1[Date],"&gt;="&amp;DATE(2025,4,1),Table1[Date],"&lt;="&amp;DATE(2025,6,30))</f>
        <v>0</v>
      </c>
    </row>
    <row r="29" spans="2:5" x14ac:dyDescent="0.3">
      <c r="B29" s="22" t="str">
        <v>Tower 24</v>
      </c>
      <c r="C29" s="23" t="str" cm="1">
        <f t="array" ref="C29">IFERROR(SUMPRODUCT((Table1[Tower Name] = 'Task-3'!$B29)*(Table1[Date]&gt;=DATE(2025,4,1))*(Table1[Date]&lt;=DATE(2025,6,30))*(Table1[Carpet Rate (Rs/Sqft.)])*(Table1[Unsold Carpet area Asondate(Sqft.)]))/
SUMPRODUCT((Table1[Tower Name] = 'Task-3'!$B29)*(Table1[Date]&gt;=DATE(2025,4,1))*(Table1[Date]&lt;=DATE(2025,6,30))*(Table1[Unsold Carpet area Asondate(Sqft.)])),"")</f>
        <v/>
      </c>
      <c r="D29" s="23" t="str" cm="1">
        <f t="array" ref="D29">IFERROR(SUMPRODUCT((Table1[Tower Name] = 'Task-3'!$B29)*(Table1[Date]&gt;=DATE(2025,4,1))*(Table1[Date]&lt;=DATE(2025,6,30))*(Table1[Saleable rate (Rs/ Sqft)])*(Table1[Unsold Saleable Area Asondate(Sqft.)]))/
SUMPRODUCT((Table1[Tower Name] = 'Task-3'!$B29)*(Table1[Date]&gt;=DATE(2025,4,1))*(Table1[Date]&lt;=DATE(2025,6,30))*(Table1[Unsold Saleable Area Asondate(Sqft.)])),"")</f>
        <v/>
      </c>
      <c r="E29" s="23">
        <f>SUMIFS(Table1[Unsold Supply Asondate(Units)],Table1[Tower Name],'Task-3'!B29,Table1[Date],"&gt;="&amp;DATE(2025,4,1),Table1[Date],"&lt;="&amp;DATE(2025,6,30))</f>
        <v>0</v>
      </c>
    </row>
    <row r="30" spans="2:5" x14ac:dyDescent="0.3">
      <c r="B30" s="22" t="str">
        <v>Tower 25</v>
      </c>
      <c r="C30" s="23" t="str" cm="1">
        <f t="array" ref="C30">IFERROR(SUMPRODUCT((Table1[Tower Name] = 'Task-3'!$B30)*(Table1[Date]&gt;=DATE(2025,4,1))*(Table1[Date]&lt;=DATE(2025,6,30))*(Table1[Carpet Rate (Rs/Sqft.)])*(Table1[Unsold Carpet area Asondate(Sqft.)]))/
SUMPRODUCT((Table1[Tower Name] = 'Task-3'!$B30)*(Table1[Date]&gt;=DATE(2025,4,1))*(Table1[Date]&lt;=DATE(2025,6,30))*(Table1[Unsold Carpet area Asondate(Sqft.)])),"")</f>
        <v/>
      </c>
      <c r="D30" s="23" t="str" cm="1">
        <f t="array" ref="D30">IFERROR(SUMPRODUCT((Table1[Tower Name] = 'Task-3'!$B30)*(Table1[Date]&gt;=DATE(2025,4,1))*(Table1[Date]&lt;=DATE(2025,6,30))*(Table1[Saleable rate (Rs/ Sqft)])*(Table1[Unsold Saleable Area Asondate(Sqft.)]))/
SUMPRODUCT((Table1[Tower Name] = 'Task-3'!$B30)*(Table1[Date]&gt;=DATE(2025,4,1))*(Table1[Date]&lt;=DATE(2025,6,30))*(Table1[Unsold Saleable Area Asondate(Sqft.)])),"")</f>
        <v/>
      </c>
      <c r="E30" s="23">
        <f>SUMIFS(Table1[Unsold Supply Asondate(Units)],Table1[Tower Name],'Task-3'!B30,Table1[Date],"&gt;="&amp;DATE(2025,4,1),Table1[Date],"&lt;="&amp;DATE(2025,6,30))</f>
        <v>0</v>
      </c>
    </row>
    <row r="31" spans="2:5" x14ac:dyDescent="0.3">
      <c r="B31" s="22" t="str">
        <v>Tower 26</v>
      </c>
      <c r="C31" s="23" t="str" cm="1">
        <f t="array" ref="C31">IFERROR(SUMPRODUCT((Table1[Tower Name] = 'Task-3'!$B31)*(Table1[Date]&gt;=DATE(2025,4,1))*(Table1[Date]&lt;=DATE(2025,6,30))*(Table1[Carpet Rate (Rs/Sqft.)])*(Table1[Unsold Carpet area Asondate(Sqft.)]))/
SUMPRODUCT((Table1[Tower Name] = 'Task-3'!$B31)*(Table1[Date]&gt;=DATE(2025,4,1))*(Table1[Date]&lt;=DATE(2025,6,30))*(Table1[Unsold Carpet area Asondate(Sqft.)])),"")</f>
        <v/>
      </c>
      <c r="D31" s="23" t="str" cm="1">
        <f t="array" ref="D31">IFERROR(SUMPRODUCT((Table1[Tower Name] = 'Task-3'!$B31)*(Table1[Date]&gt;=DATE(2025,4,1))*(Table1[Date]&lt;=DATE(2025,6,30))*(Table1[Saleable rate (Rs/ Sqft)])*(Table1[Unsold Saleable Area Asondate(Sqft.)]))/
SUMPRODUCT((Table1[Tower Name] = 'Task-3'!$B31)*(Table1[Date]&gt;=DATE(2025,4,1))*(Table1[Date]&lt;=DATE(2025,6,30))*(Table1[Unsold Saleable Area Asondate(Sqft.)])),"")</f>
        <v/>
      </c>
      <c r="E31" s="23">
        <f>SUMIFS(Table1[Unsold Supply Asondate(Units)],Table1[Tower Name],'Task-3'!B31,Table1[Date],"&gt;="&amp;DATE(2025,4,1),Table1[Date],"&lt;="&amp;DATE(2025,6,30))</f>
        <v>0</v>
      </c>
    </row>
    <row r="32" spans="2:5" x14ac:dyDescent="0.3">
      <c r="B32" s="22" t="str">
        <v>Tower 27</v>
      </c>
      <c r="C32" s="23" cm="1">
        <f t="array" ref="C32">IFERROR(SUMPRODUCT((Table1[Tower Name] = 'Task-3'!$B32)*(Table1[Date]&gt;=DATE(2025,4,1))*(Table1[Date]&lt;=DATE(2025,6,30))*(Table1[Carpet Rate (Rs/Sqft.)])*(Table1[Unsold Carpet area Asondate(Sqft.)]))/
SUMPRODUCT((Table1[Tower Name] = 'Task-3'!$B32)*(Table1[Date]&gt;=DATE(2025,4,1))*(Table1[Date]&lt;=DATE(2025,6,30))*(Table1[Unsold Carpet area Asondate(Sqft.)])),"")</f>
        <v>10246</v>
      </c>
      <c r="D32" s="23" cm="1">
        <f t="array" ref="D32">IFERROR(SUMPRODUCT((Table1[Tower Name] = 'Task-3'!$B32)*(Table1[Date]&gt;=DATE(2025,4,1))*(Table1[Date]&lt;=DATE(2025,6,30))*(Table1[Saleable rate (Rs/ Sqft)])*(Table1[Unsold Saleable Area Asondate(Sqft.)]))/
SUMPRODUCT((Table1[Tower Name] = 'Task-3'!$B32)*(Table1[Date]&gt;=DATE(2025,4,1))*(Table1[Date]&lt;=DATE(2025,6,30))*(Table1[Unsold Saleable Area Asondate(Sqft.)])),"")</f>
        <v>7172</v>
      </c>
      <c r="E32" s="23">
        <f>SUMIFS(Table1[Unsold Supply Asondate(Units)],Table1[Tower Name],'Task-3'!B32,Table1[Date],"&gt;="&amp;DATE(2025,4,1),Table1[Date],"&lt;="&amp;DATE(2025,6,30))</f>
        <v>73</v>
      </c>
    </row>
    <row r="33" spans="2:5" x14ac:dyDescent="0.3">
      <c r="B33" s="22" t="str">
        <v>Tower 28</v>
      </c>
      <c r="C33" s="23" cm="1">
        <f t="array" ref="C33">IFERROR(SUMPRODUCT((Table1[Tower Name] = 'Task-3'!$B33)*(Table1[Date]&gt;=DATE(2025,4,1))*(Table1[Date]&lt;=DATE(2025,6,30))*(Table1[Carpet Rate (Rs/Sqft.)])*(Table1[Unsold Carpet area Asondate(Sqft.)]))/
SUMPRODUCT((Table1[Tower Name] = 'Task-3'!$B33)*(Table1[Date]&gt;=DATE(2025,4,1))*(Table1[Date]&lt;=DATE(2025,6,30))*(Table1[Unsold Carpet area Asondate(Sqft.)])),"")</f>
        <v>10500</v>
      </c>
      <c r="D33" s="23" cm="1">
        <f t="array" ref="D33">IFERROR(SUMPRODUCT((Table1[Tower Name] = 'Task-3'!$B33)*(Table1[Date]&gt;=DATE(2025,4,1))*(Table1[Date]&lt;=DATE(2025,6,30))*(Table1[Saleable rate (Rs/ Sqft)])*(Table1[Unsold Saleable Area Asondate(Sqft.)]))/
SUMPRODUCT((Table1[Tower Name] = 'Task-3'!$B33)*(Table1[Date]&gt;=DATE(2025,4,1))*(Table1[Date]&lt;=DATE(2025,6,30))*(Table1[Unsold Saleable Area Asondate(Sqft.)])),"")</f>
        <v>7350</v>
      </c>
      <c r="E33" s="23">
        <f>SUMIFS(Table1[Unsold Supply Asondate(Units)],Table1[Tower Name],'Task-3'!B33,Table1[Date],"&gt;="&amp;DATE(2025,4,1),Table1[Date],"&lt;="&amp;DATE(2025,6,30))</f>
        <v>60</v>
      </c>
    </row>
    <row r="34" spans="2:5" x14ac:dyDescent="0.3">
      <c r="B34" s="22" t="str">
        <v>Tower 29</v>
      </c>
      <c r="C34" s="23" cm="1">
        <f t="array" ref="C34">IFERROR(SUMPRODUCT((Table1[Tower Name] = 'Task-3'!$B34)*(Table1[Date]&gt;=DATE(2025,4,1))*(Table1[Date]&lt;=DATE(2025,6,30))*(Table1[Carpet Rate (Rs/Sqft.)])*(Table1[Unsold Carpet area Asondate(Sqft.)]))/
SUMPRODUCT((Table1[Tower Name] = 'Task-3'!$B34)*(Table1[Date]&gt;=DATE(2025,4,1))*(Table1[Date]&lt;=DATE(2025,6,30))*(Table1[Unsold Carpet area Asondate(Sqft.)])),"")</f>
        <v>11080</v>
      </c>
      <c r="D34" s="23" cm="1">
        <f t="array" ref="D34">IFERROR(SUMPRODUCT((Table1[Tower Name] = 'Task-3'!$B34)*(Table1[Date]&gt;=DATE(2025,4,1))*(Table1[Date]&lt;=DATE(2025,6,30))*(Table1[Saleable rate (Rs/ Sqft)])*(Table1[Unsold Saleable Area Asondate(Sqft.)]))/
SUMPRODUCT((Table1[Tower Name] = 'Task-3'!$B34)*(Table1[Date]&gt;=DATE(2025,4,1))*(Table1[Date]&lt;=DATE(2025,6,30))*(Table1[Unsold Saleable Area Asondate(Sqft.)])),"")</f>
        <v>7756</v>
      </c>
      <c r="E34" s="23">
        <f>SUMIFS(Table1[Unsold Supply Asondate(Units)],Table1[Tower Name],'Task-3'!B34,Table1[Date],"&gt;="&amp;DATE(2025,4,1),Table1[Date],"&lt;="&amp;DATE(2025,6,30))</f>
        <v>37</v>
      </c>
    </row>
    <row r="35" spans="2:5" x14ac:dyDescent="0.3">
      <c r="B35" s="22" t="str">
        <v>Tower 30</v>
      </c>
      <c r="C35" s="23" cm="1">
        <f t="array" ref="C35">IFERROR(SUMPRODUCT((Table1[Tower Name] = 'Task-3'!$B35)*(Table1[Date]&gt;=DATE(2025,4,1))*(Table1[Date]&lt;=DATE(2025,6,30))*(Table1[Carpet Rate (Rs/Sqft.)])*(Table1[Unsold Carpet area Asondate(Sqft.)]))/
SUMPRODUCT((Table1[Tower Name] = 'Task-3'!$B35)*(Table1[Date]&gt;=DATE(2025,4,1))*(Table1[Date]&lt;=DATE(2025,6,30))*(Table1[Unsold Carpet area Asondate(Sqft.)])),"")</f>
        <v>9200</v>
      </c>
      <c r="D35" s="23" cm="1">
        <f t="array" ref="D35">IFERROR(SUMPRODUCT((Table1[Tower Name] = 'Task-3'!$B35)*(Table1[Date]&gt;=DATE(2025,4,1))*(Table1[Date]&lt;=DATE(2025,6,30))*(Table1[Saleable rate (Rs/ Sqft)])*(Table1[Unsold Saleable Area Asondate(Sqft.)]))/
SUMPRODUCT((Table1[Tower Name] = 'Task-3'!$B35)*(Table1[Date]&gt;=DATE(2025,4,1))*(Table1[Date]&lt;=DATE(2025,6,30))*(Table1[Unsold Saleable Area Asondate(Sqft.)])),"")</f>
        <v>5520</v>
      </c>
      <c r="E35" s="23">
        <f>SUMIFS(Table1[Unsold Supply Asondate(Units)],Table1[Tower Name],'Task-3'!B35,Table1[Date],"&gt;="&amp;DATE(2025,4,1),Table1[Date],"&lt;="&amp;DATE(2025,6,30))</f>
        <v>70</v>
      </c>
    </row>
    <row r="36" spans="2:5" x14ac:dyDescent="0.3">
      <c r="B36" s="22" t="str">
        <v>Tower 31</v>
      </c>
      <c r="C36" s="23" cm="1">
        <f t="array" ref="C36">IFERROR(SUMPRODUCT((Table1[Tower Name] = 'Task-3'!$B36)*(Table1[Date]&gt;=DATE(2025,4,1))*(Table1[Date]&lt;=DATE(2025,6,30))*(Table1[Carpet Rate (Rs/Sqft.)])*(Table1[Unsold Carpet area Asondate(Sqft.)]))/
SUMPRODUCT((Table1[Tower Name] = 'Task-3'!$B36)*(Table1[Date]&gt;=DATE(2025,4,1))*(Table1[Date]&lt;=DATE(2025,6,30))*(Table1[Unsold Carpet area Asondate(Sqft.)])),"")</f>
        <v>9200</v>
      </c>
      <c r="D36" s="23" cm="1">
        <f t="array" ref="D36">IFERROR(SUMPRODUCT((Table1[Tower Name] = 'Task-3'!$B36)*(Table1[Date]&gt;=DATE(2025,4,1))*(Table1[Date]&lt;=DATE(2025,6,30))*(Table1[Saleable rate (Rs/ Sqft)])*(Table1[Unsold Saleable Area Asondate(Sqft.)]))/
SUMPRODUCT((Table1[Tower Name] = 'Task-3'!$B36)*(Table1[Date]&gt;=DATE(2025,4,1))*(Table1[Date]&lt;=DATE(2025,6,30))*(Table1[Unsold Saleable Area Asondate(Sqft.)])),"")</f>
        <v>5520</v>
      </c>
      <c r="E36" s="23">
        <f>SUMIFS(Table1[Unsold Supply Asondate(Units)],Table1[Tower Name],'Task-3'!B36,Table1[Date],"&gt;="&amp;DATE(2025,4,1),Table1[Date],"&lt;="&amp;DATE(2025,6,30))</f>
        <v>113</v>
      </c>
    </row>
    <row r="37" spans="2:5" x14ac:dyDescent="0.3">
      <c r="B37" s="22" t="str">
        <v>Tower 32</v>
      </c>
      <c r="C37" s="23" cm="1">
        <f t="array" ref="C37">IFERROR(SUMPRODUCT((Table1[Tower Name] = 'Task-3'!$B37)*(Table1[Date]&gt;=DATE(2025,4,1))*(Table1[Date]&lt;=DATE(2025,6,30))*(Table1[Carpet Rate (Rs/Sqft.)])*(Table1[Unsold Carpet area Asondate(Sqft.)]))/
SUMPRODUCT((Table1[Tower Name] = 'Task-3'!$B37)*(Table1[Date]&gt;=DATE(2025,4,1))*(Table1[Date]&lt;=DATE(2025,6,30))*(Table1[Unsold Carpet area Asondate(Sqft.)])),"")</f>
        <v>10714</v>
      </c>
      <c r="D37" s="23" cm="1">
        <f t="array" ref="D37">IFERROR(SUMPRODUCT((Table1[Tower Name] = 'Task-3'!$B37)*(Table1[Date]&gt;=DATE(2025,4,1))*(Table1[Date]&lt;=DATE(2025,6,30))*(Table1[Saleable rate (Rs/ Sqft)])*(Table1[Unsold Saleable Area Asondate(Sqft.)]))/
SUMPRODUCT((Table1[Tower Name] = 'Task-3'!$B37)*(Table1[Date]&gt;=DATE(2025,4,1))*(Table1[Date]&lt;=DATE(2025,6,30))*(Table1[Unsold Saleable Area Asondate(Sqft.)])),"")</f>
        <v>7500</v>
      </c>
      <c r="E37" s="23">
        <f>SUMIFS(Table1[Unsold Supply Asondate(Units)],Table1[Tower Name],'Task-3'!B37,Table1[Date],"&gt;="&amp;DATE(2025,4,1),Table1[Date],"&lt;="&amp;DATE(2025,6,30))</f>
        <v>46</v>
      </c>
    </row>
    <row r="38" spans="2:5" x14ac:dyDescent="0.3">
      <c r="B38" s="22" t="str">
        <v>Tower 33</v>
      </c>
      <c r="C38" s="23" cm="1">
        <f t="array" ref="C38">IFERROR(SUMPRODUCT((Table1[Tower Name] = 'Task-3'!$B38)*(Table1[Date]&gt;=DATE(2025,4,1))*(Table1[Date]&lt;=DATE(2025,6,30))*(Table1[Carpet Rate (Rs/Sqft.)])*(Table1[Unsold Carpet area Asondate(Sqft.)]))/
SUMPRODUCT((Table1[Tower Name] = 'Task-3'!$B38)*(Table1[Date]&gt;=DATE(2025,4,1))*(Table1[Date]&lt;=DATE(2025,6,30))*(Table1[Unsold Carpet area Asondate(Sqft.)])),"")</f>
        <v>8499</v>
      </c>
      <c r="D38" s="23" cm="1">
        <f t="array" ref="D38">IFERROR(SUMPRODUCT((Table1[Tower Name] = 'Task-3'!$B38)*(Table1[Date]&gt;=DATE(2025,4,1))*(Table1[Date]&lt;=DATE(2025,6,30))*(Table1[Saleable rate (Rs/ Sqft)])*(Table1[Unsold Saleable Area Asondate(Sqft.)]))/
SUMPRODUCT((Table1[Tower Name] = 'Task-3'!$B38)*(Table1[Date]&gt;=DATE(2025,4,1))*(Table1[Date]&lt;=DATE(2025,6,30))*(Table1[Unsold Saleable Area Asondate(Sqft.)])),"")</f>
        <v>5949</v>
      </c>
      <c r="E38" s="23">
        <f>SUMIFS(Table1[Unsold Supply Asondate(Units)],Table1[Tower Name],'Task-3'!B38,Table1[Date],"&gt;="&amp;DATE(2025,4,1),Table1[Date],"&lt;="&amp;DATE(2025,6,30))</f>
        <v>198</v>
      </c>
    </row>
    <row r="39" spans="2:5" x14ac:dyDescent="0.3">
      <c r="B39" s="22" t="str">
        <v>Tower 34</v>
      </c>
      <c r="C39" s="23" t="str" cm="1">
        <f t="array" ref="C39">IFERROR(SUMPRODUCT((Table1[Tower Name] = 'Task-3'!$B39)*(Table1[Date]&gt;=DATE(2025,4,1))*(Table1[Date]&lt;=DATE(2025,6,30))*(Table1[Carpet Rate (Rs/Sqft.)])*(Table1[Unsold Carpet area Asondate(Sqft.)]))/
SUMPRODUCT((Table1[Tower Name] = 'Task-3'!$B39)*(Table1[Date]&gt;=DATE(2025,4,1))*(Table1[Date]&lt;=DATE(2025,6,30))*(Table1[Unsold Carpet area Asondate(Sqft.)])),"")</f>
        <v/>
      </c>
      <c r="D39" s="23" t="str" cm="1">
        <f t="array" ref="D39">IFERROR(SUMPRODUCT((Table1[Tower Name] = 'Task-3'!$B39)*(Table1[Date]&gt;=DATE(2025,4,1))*(Table1[Date]&lt;=DATE(2025,6,30))*(Table1[Saleable rate (Rs/ Sqft)])*(Table1[Unsold Saleable Area Asondate(Sqft.)]))/
SUMPRODUCT((Table1[Tower Name] = 'Task-3'!$B39)*(Table1[Date]&gt;=DATE(2025,4,1))*(Table1[Date]&lt;=DATE(2025,6,30))*(Table1[Unsold Saleable Area Asondate(Sqft.)])),"")</f>
        <v/>
      </c>
      <c r="E39" s="23">
        <f>SUMIFS(Table1[Unsold Supply Asondate(Units)],Table1[Tower Name],'Task-3'!B39,Table1[Date],"&gt;="&amp;DATE(2025,4,1),Table1[Date],"&lt;="&amp;DATE(2025,6,30))</f>
        <v>0</v>
      </c>
    </row>
    <row r="40" spans="2:5" x14ac:dyDescent="0.3">
      <c r="B40" s="22" t="str">
        <v>Tower 35</v>
      </c>
      <c r="C40" s="23" t="str" cm="1">
        <f t="array" ref="C40">IFERROR(SUMPRODUCT((Table1[Tower Name] = 'Task-3'!$B40)*(Table1[Date]&gt;=DATE(2025,4,1))*(Table1[Date]&lt;=DATE(2025,6,30))*(Table1[Carpet Rate (Rs/Sqft.)])*(Table1[Unsold Carpet area Asondate(Sqft.)]))/
SUMPRODUCT((Table1[Tower Name] = 'Task-3'!$B40)*(Table1[Date]&gt;=DATE(2025,4,1))*(Table1[Date]&lt;=DATE(2025,6,30))*(Table1[Unsold Carpet area Asondate(Sqft.)])),"")</f>
        <v/>
      </c>
      <c r="D40" s="23" t="str" cm="1">
        <f t="array" ref="D40">IFERROR(SUMPRODUCT((Table1[Tower Name] = 'Task-3'!$B40)*(Table1[Date]&gt;=DATE(2025,4,1))*(Table1[Date]&lt;=DATE(2025,6,30))*(Table1[Saleable rate (Rs/ Sqft)])*(Table1[Unsold Saleable Area Asondate(Sqft.)]))/
SUMPRODUCT((Table1[Tower Name] = 'Task-3'!$B40)*(Table1[Date]&gt;=DATE(2025,4,1))*(Table1[Date]&lt;=DATE(2025,6,30))*(Table1[Unsold Saleable Area Asondate(Sqft.)])),"")</f>
        <v/>
      </c>
      <c r="E40" s="23">
        <f>SUMIFS(Table1[Unsold Supply Asondate(Units)],Table1[Tower Name],'Task-3'!B40,Table1[Date],"&gt;="&amp;DATE(2025,4,1),Table1[Date],"&lt;="&amp;DATE(2025,6,30))</f>
        <v>0</v>
      </c>
    </row>
    <row r="41" spans="2:5" x14ac:dyDescent="0.3">
      <c r="B41" s="22" t="str">
        <v>Tower 36</v>
      </c>
      <c r="C41" s="23" t="str" cm="1">
        <f t="array" ref="C41">IFERROR(SUMPRODUCT((Table1[Tower Name] = 'Task-3'!$B41)*(Table1[Date]&gt;=DATE(2025,4,1))*(Table1[Date]&lt;=DATE(2025,6,30))*(Table1[Carpet Rate (Rs/Sqft.)])*(Table1[Unsold Carpet area Asondate(Sqft.)]))/
SUMPRODUCT((Table1[Tower Name] = 'Task-3'!$B41)*(Table1[Date]&gt;=DATE(2025,4,1))*(Table1[Date]&lt;=DATE(2025,6,30))*(Table1[Unsold Carpet area Asondate(Sqft.)])),"")</f>
        <v/>
      </c>
      <c r="D41" s="23" t="str" cm="1">
        <f t="array" ref="D41">IFERROR(SUMPRODUCT((Table1[Tower Name] = 'Task-3'!$B41)*(Table1[Date]&gt;=DATE(2025,4,1))*(Table1[Date]&lt;=DATE(2025,6,30))*(Table1[Saleable rate (Rs/ Sqft)])*(Table1[Unsold Saleable Area Asondate(Sqft.)]))/
SUMPRODUCT((Table1[Tower Name] = 'Task-3'!$B41)*(Table1[Date]&gt;=DATE(2025,4,1))*(Table1[Date]&lt;=DATE(2025,6,30))*(Table1[Unsold Saleable Area Asondate(Sqft.)])),"")</f>
        <v/>
      </c>
      <c r="E41" s="23">
        <f>SUMIFS(Table1[Unsold Supply Asondate(Units)],Table1[Tower Name],'Task-3'!B41,Table1[Date],"&gt;="&amp;DATE(2025,4,1),Table1[Date],"&lt;="&amp;DATE(2025,6,30))</f>
        <v>0</v>
      </c>
    </row>
    <row r="42" spans="2:5" x14ac:dyDescent="0.3">
      <c r="B42" s="22" t="str">
        <v>Tower 37</v>
      </c>
      <c r="C42" s="23" cm="1">
        <f t="array" ref="C42">IFERROR(SUMPRODUCT((Table1[Tower Name] = 'Task-3'!$B42)*(Table1[Date]&gt;=DATE(2025,4,1))*(Table1[Date]&lt;=DATE(2025,6,30))*(Table1[Carpet Rate (Rs/Sqft.)])*(Table1[Unsold Carpet area Asondate(Sqft.)]))/
SUMPRODUCT((Table1[Tower Name] = 'Task-3'!$B42)*(Table1[Date]&gt;=DATE(2025,4,1))*(Table1[Date]&lt;=DATE(2025,6,30))*(Table1[Unsold Carpet area Asondate(Sqft.)])),"")</f>
        <v>20000</v>
      </c>
      <c r="D42" s="23" cm="1">
        <f t="array" ref="D42">IFERROR(SUMPRODUCT((Table1[Tower Name] = 'Task-3'!$B42)*(Table1[Date]&gt;=DATE(2025,4,1))*(Table1[Date]&lt;=DATE(2025,6,30))*(Table1[Saleable rate (Rs/ Sqft)])*(Table1[Unsold Saleable Area Asondate(Sqft.)]))/
SUMPRODUCT((Table1[Tower Name] = 'Task-3'!$B42)*(Table1[Date]&gt;=DATE(2025,4,1))*(Table1[Date]&lt;=DATE(2025,6,30))*(Table1[Unsold Saleable Area Asondate(Sqft.)])),"")</f>
        <v>15000</v>
      </c>
      <c r="E42" s="23">
        <f>SUMIFS(Table1[Unsold Supply Asondate(Units)],Table1[Tower Name],'Task-3'!B42,Table1[Date],"&gt;="&amp;DATE(2025,4,1),Table1[Date],"&lt;="&amp;DATE(2025,6,30))</f>
        <v>143</v>
      </c>
    </row>
    <row r="43" spans="2:5" x14ac:dyDescent="0.3">
      <c r="B43" s="22" t="str">
        <v>Tower 38</v>
      </c>
      <c r="C43" s="23" cm="1">
        <f t="array" ref="C43">IFERROR(SUMPRODUCT((Table1[Tower Name] = 'Task-3'!$B43)*(Table1[Date]&gt;=DATE(2025,4,1))*(Table1[Date]&lt;=DATE(2025,6,30))*(Table1[Carpet Rate (Rs/Sqft.)])*(Table1[Unsold Carpet area Asondate(Sqft.)]))/
SUMPRODUCT((Table1[Tower Name] = 'Task-3'!$B43)*(Table1[Date]&gt;=DATE(2025,4,1))*(Table1[Date]&lt;=DATE(2025,6,30))*(Table1[Unsold Carpet area Asondate(Sqft.)])),"")</f>
        <v>9167</v>
      </c>
      <c r="D43" s="23" cm="1">
        <f t="array" ref="D43">IFERROR(SUMPRODUCT((Table1[Tower Name] = 'Task-3'!$B43)*(Table1[Date]&gt;=DATE(2025,4,1))*(Table1[Date]&lt;=DATE(2025,6,30))*(Table1[Saleable rate (Rs/ Sqft)])*(Table1[Unsold Saleable Area Asondate(Sqft.)]))/
SUMPRODUCT((Table1[Tower Name] = 'Task-3'!$B43)*(Table1[Date]&gt;=DATE(2025,4,1))*(Table1[Date]&lt;=DATE(2025,6,30))*(Table1[Unsold Saleable Area Asondate(Sqft.)])),"")</f>
        <v>5500</v>
      </c>
      <c r="E43" s="23">
        <f>SUMIFS(Table1[Unsold Supply Asondate(Units)],Table1[Tower Name],'Task-3'!B43,Table1[Date],"&gt;="&amp;DATE(2025,4,1),Table1[Date],"&lt;="&amp;DATE(2025,6,30))</f>
        <v>31</v>
      </c>
    </row>
    <row r="44" spans="2:5" x14ac:dyDescent="0.3">
      <c r="B44" s="22" t="str">
        <v>Tower 39</v>
      </c>
      <c r="C44" s="23" cm="1">
        <f t="array" ref="C44">IFERROR(SUMPRODUCT((Table1[Tower Name] = 'Task-3'!$B44)*(Table1[Date]&gt;=DATE(2025,4,1))*(Table1[Date]&lt;=DATE(2025,6,30))*(Table1[Carpet Rate (Rs/Sqft.)])*(Table1[Unsold Carpet area Asondate(Sqft.)]))/
SUMPRODUCT((Table1[Tower Name] = 'Task-3'!$B44)*(Table1[Date]&gt;=DATE(2025,4,1))*(Table1[Date]&lt;=DATE(2025,6,30))*(Table1[Unsold Carpet area Asondate(Sqft.)])),"")</f>
        <v>34460</v>
      </c>
      <c r="D44" s="23" cm="1">
        <f t="array" ref="D44">IFERROR(SUMPRODUCT((Table1[Tower Name] = 'Task-3'!$B44)*(Table1[Date]&gt;=DATE(2025,4,1))*(Table1[Date]&lt;=DATE(2025,6,30))*(Table1[Saleable rate (Rs/ Sqft)])*(Table1[Unsold Saleable Area Asondate(Sqft.)]))/
SUMPRODUCT((Table1[Tower Name] = 'Task-3'!$B44)*(Table1[Date]&gt;=DATE(2025,4,1))*(Table1[Date]&lt;=DATE(2025,6,30))*(Table1[Unsold Saleable Area Asondate(Sqft.)])),"")</f>
        <v>20676</v>
      </c>
      <c r="E44" s="23">
        <f>SUMIFS(Table1[Unsold Supply Asondate(Units)],Table1[Tower Name],'Task-3'!B44,Table1[Date],"&gt;="&amp;DATE(2025,4,1),Table1[Date],"&lt;="&amp;DATE(2025,6,30))</f>
        <v>49</v>
      </c>
    </row>
    <row r="45" spans="2:5" x14ac:dyDescent="0.3">
      <c r="B45" s="22" t="str">
        <v>Tower 40</v>
      </c>
      <c r="C45" s="23" t="str" cm="1">
        <f t="array" ref="C45">IFERROR(SUMPRODUCT((Table1[Tower Name] = 'Task-3'!$B45)*(Table1[Date]&gt;=DATE(2025,4,1))*(Table1[Date]&lt;=DATE(2025,6,30))*(Table1[Carpet Rate (Rs/Sqft.)])*(Table1[Unsold Carpet area Asondate(Sqft.)]))/
SUMPRODUCT((Table1[Tower Name] = 'Task-3'!$B45)*(Table1[Date]&gt;=DATE(2025,4,1))*(Table1[Date]&lt;=DATE(2025,6,30))*(Table1[Unsold Carpet area Asondate(Sqft.)])),"")</f>
        <v/>
      </c>
      <c r="D45" s="23" t="str" cm="1">
        <f t="array" ref="D45">IFERROR(SUMPRODUCT((Table1[Tower Name] = 'Task-3'!$B45)*(Table1[Date]&gt;=DATE(2025,4,1))*(Table1[Date]&lt;=DATE(2025,6,30))*(Table1[Saleable rate (Rs/ Sqft)])*(Table1[Unsold Saleable Area Asondate(Sqft.)]))/
SUMPRODUCT((Table1[Tower Name] = 'Task-3'!$B45)*(Table1[Date]&gt;=DATE(2025,4,1))*(Table1[Date]&lt;=DATE(2025,6,30))*(Table1[Unsold Saleable Area Asondate(Sqft.)])),"")</f>
        <v/>
      </c>
      <c r="E45" s="23">
        <f>SUMIFS(Table1[Unsold Supply Asondate(Units)],Table1[Tower Name],'Task-3'!B45,Table1[Date],"&gt;="&amp;DATE(2025,4,1),Table1[Date],"&lt;="&amp;DATE(2025,6,30))</f>
        <v>0</v>
      </c>
    </row>
  </sheetData>
  <mergeCells count="2">
    <mergeCell ref="B2:G2"/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1076-C817-4287-977A-668D9D4D6FD2}">
  <dimension ref="B1:AF21"/>
  <sheetViews>
    <sheetView workbookViewId="0">
      <selection activeCell="P24" sqref="P24"/>
    </sheetView>
  </sheetViews>
  <sheetFormatPr defaultRowHeight="14.4" x14ac:dyDescent="0.3"/>
  <cols>
    <col min="2" max="2" width="23.77734375" bestFit="1" customWidth="1"/>
  </cols>
  <sheetData>
    <row r="1" spans="2:32" x14ac:dyDescent="0.3">
      <c r="C1" s="45" t="s">
        <v>139</v>
      </c>
      <c r="D1" s="46"/>
      <c r="E1" s="46"/>
      <c r="F1" s="46"/>
      <c r="G1" s="46"/>
      <c r="H1" s="46"/>
      <c r="I1" s="46"/>
      <c r="J1" s="46"/>
      <c r="K1" s="46"/>
      <c r="L1" s="47"/>
      <c r="M1" s="54" t="s">
        <v>140</v>
      </c>
      <c r="N1" s="55"/>
      <c r="O1" s="55"/>
      <c r="P1" s="55"/>
      <c r="Q1" s="55"/>
      <c r="R1" s="55"/>
      <c r="S1" s="55"/>
      <c r="T1" s="55"/>
      <c r="U1" s="55"/>
      <c r="V1" s="56"/>
      <c r="W1" s="63" t="s">
        <v>141</v>
      </c>
      <c r="X1" s="64"/>
      <c r="Y1" s="64"/>
      <c r="Z1" s="64"/>
      <c r="AA1" s="64"/>
      <c r="AB1" s="64"/>
      <c r="AC1" s="64"/>
      <c r="AD1" s="64"/>
      <c r="AE1" s="64"/>
      <c r="AF1" s="65"/>
    </row>
    <row r="2" spans="2:32" x14ac:dyDescent="0.3">
      <c r="C2" s="48"/>
      <c r="D2" s="49"/>
      <c r="E2" s="49"/>
      <c r="F2" s="49"/>
      <c r="G2" s="49"/>
      <c r="H2" s="49"/>
      <c r="I2" s="49"/>
      <c r="J2" s="49"/>
      <c r="K2" s="49"/>
      <c r="L2" s="50"/>
      <c r="M2" s="57"/>
      <c r="N2" s="58"/>
      <c r="O2" s="58"/>
      <c r="P2" s="58"/>
      <c r="Q2" s="58"/>
      <c r="R2" s="58"/>
      <c r="S2" s="58"/>
      <c r="T2" s="58"/>
      <c r="U2" s="58"/>
      <c r="V2" s="59"/>
      <c r="W2" s="66"/>
      <c r="X2" s="67"/>
      <c r="Y2" s="67"/>
      <c r="Z2" s="67"/>
      <c r="AA2" s="67"/>
      <c r="AB2" s="67"/>
      <c r="AC2" s="67"/>
      <c r="AD2" s="67"/>
      <c r="AE2" s="67"/>
      <c r="AF2" s="68"/>
    </row>
    <row r="3" spans="2:32" ht="15" thickBot="1" x14ac:dyDescent="0.35">
      <c r="C3" s="51"/>
      <c r="D3" s="52"/>
      <c r="E3" s="52"/>
      <c r="F3" s="52"/>
      <c r="G3" s="52"/>
      <c r="H3" s="52"/>
      <c r="I3" s="52"/>
      <c r="J3" s="52"/>
      <c r="K3" s="52"/>
      <c r="L3" s="53"/>
      <c r="M3" s="60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1"/>
    </row>
    <row r="4" spans="2:32" x14ac:dyDescent="0.3">
      <c r="B4" s="2" t="s">
        <v>129</v>
      </c>
      <c r="C4" s="44" t="str" cm="1">
        <f t="array" ref="C4:L4">TRANSPOSE(_xlfn.UNIQUE(Table1[Y-Q]))</f>
        <v>2023 - Q2</v>
      </c>
      <c r="D4" s="44" t="str">
        <v>2023 - Q3</v>
      </c>
      <c r="E4" s="44" t="str">
        <v>2024 - Q4</v>
      </c>
      <c r="F4" s="44" t="str">
        <v>2024 - Q1</v>
      </c>
      <c r="G4" s="44" t="str">
        <v>2024 - Q3</v>
      </c>
      <c r="H4" s="44" t="str">
        <v>2024 - Q2</v>
      </c>
      <c r="I4" s="44" t="str">
        <v>2023 - Q1</v>
      </c>
      <c r="J4" s="44" t="str">
        <v>2023 - Q4</v>
      </c>
      <c r="K4" s="44" t="str">
        <v>2025 - Q1</v>
      </c>
      <c r="L4" s="44" t="str">
        <v>2025 - Q2</v>
      </c>
      <c r="M4" s="34" t="str" cm="1">
        <f t="array" ref="M4:V4">TRANSPOSE(_xlfn.UNIQUE(Table1[Y-Q]))</f>
        <v>2023 - Q2</v>
      </c>
      <c r="N4" s="34" t="str">
        <v>2023 - Q3</v>
      </c>
      <c r="O4" s="34" t="str">
        <v>2024 - Q4</v>
      </c>
      <c r="P4" s="34" t="str">
        <v>2024 - Q1</v>
      </c>
      <c r="Q4" s="34" t="str">
        <v>2024 - Q3</v>
      </c>
      <c r="R4" s="34" t="str">
        <v>2024 - Q2</v>
      </c>
      <c r="S4" s="34" t="str">
        <v>2023 - Q1</v>
      </c>
      <c r="T4" s="34" t="str">
        <v>2023 - Q4</v>
      </c>
      <c r="U4" s="34" t="str">
        <v>2025 - Q1</v>
      </c>
      <c r="V4" s="34" t="str">
        <v>2025 - Q2</v>
      </c>
      <c r="W4" s="43" t="str" cm="1">
        <f t="array" ref="W4:AF4">TRANSPOSE(_xlfn.UNIQUE(Table1[Y-Q]))</f>
        <v>2023 - Q2</v>
      </c>
      <c r="X4" s="43" t="str">
        <v>2023 - Q3</v>
      </c>
      <c r="Y4" s="43" t="str">
        <v>2024 - Q4</v>
      </c>
      <c r="Z4" s="43" t="str">
        <v>2024 - Q1</v>
      </c>
      <c r="AA4" s="43" t="str">
        <v>2024 - Q3</v>
      </c>
      <c r="AB4" s="43" t="str">
        <v>2024 - Q2</v>
      </c>
      <c r="AC4" s="43" t="str">
        <v>2023 - Q1</v>
      </c>
      <c r="AD4" s="43" t="str">
        <v>2023 - Q4</v>
      </c>
      <c r="AE4" s="43" t="str">
        <v>2025 - Q1</v>
      </c>
      <c r="AF4" s="43" t="str">
        <v>2025 - Q2</v>
      </c>
    </row>
    <row r="5" spans="2:32" x14ac:dyDescent="0.3">
      <c r="B5" s="32" t="s">
        <v>4</v>
      </c>
      <c r="C5" s="28"/>
      <c r="D5" s="29"/>
      <c r="E5" s="29"/>
      <c r="F5" s="29"/>
      <c r="G5" s="29"/>
      <c r="H5" s="29"/>
      <c r="I5" s="29"/>
      <c r="J5" s="29"/>
      <c r="K5" s="29"/>
      <c r="L5" s="30"/>
      <c r="M5" s="35"/>
      <c r="N5" s="36"/>
      <c r="O5" s="36"/>
      <c r="P5" s="36"/>
      <c r="Q5" s="36"/>
      <c r="R5" s="36"/>
      <c r="S5" s="36"/>
      <c r="T5" s="36"/>
      <c r="U5" s="36"/>
      <c r="V5" s="37"/>
      <c r="W5" s="39"/>
      <c r="X5" s="40"/>
      <c r="Y5" s="40"/>
      <c r="Z5" s="40"/>
      <c r="AA5" s="40"/>
      <c r="AB5" s="40"/>
      <c r="AC5" s="40"/>
      <c r="AD5" s="40"/>
      <c r="AE5" s="40"/>
      <c r="AF5" s="41"/>
    </row>
    <row r="6" spans="2:32" x14ac:dyDescent="0.3">
      <c r="B6" s="33" t="str" cm="1">
        <f t="array" ref="B6:B21">_xlfn.UNIQUE(Table1[Developer Name])</f>
        <v>Builder 16</v>
      </c>
      <c r="C6" s="31" cm="1">
        <f t="array" ref="C6:L21">SUMIFS(Table1[Total Supply Asondate(Units)],Table1[Developer Name],_xlfn.ANCHORARRAY('Task-4'!B6),Table1[Y-Q],_xlfn.ANCHORARRAY('Task-4'!C4),Table1[Flat Extracted],"1BHK")+
SUMIFS(Table1[Total Supply Asondate(Units)],Table1[Developer Name],_xlfn.ANCHORARRAY('Task-4'!B6),Table1[Y-Q],_xlfn.ANCHORARRAY('Task-4'!C4),Table1[Flat Extracted],"2BHK")+
SUMIFS(Table1[Total Supply Asondate(Units)],Table1[Developer Name],_xlfn.ANCHORARRAY('Task-4'!B6),Table1[Y-Q],_xlfn.ANCHORARRAY('Task-4'!C4),Table1[Flat Extracted],"3BHK")</f>
        <v>3688</v>
      </c>
      <c r="D6" s="31">
        <v>3688</v>
      </c>
      <c r="E6" s="31">
        <v>1664</v>
      </c>
      <c r="F6" s="31">
        <v>3688</v>
      </c>
      <c r="G6" s="31">
        <v>1664</v>
      </c>
      <c r="H6" s="31">
        <v>3688</v>
      </c>
      <c r="I6" s="31">
        <v>2776</v>
      </c>
      <c r="J6" s="31">
        <v>3688</v>
      </c>
      <c r="K6" s="31">
        <v>1664</v>
      </c>
      <c r="L6" s="31">
        <v>0</v>
      </c>
      <c r="M6" s="38" cm="1">
        <f t="array" ref="M6:V21">SUMIFS(Table1[Quarterly Sales In Units],Table1[Developer Name],_xlfn.ANCHORARRAY('Task-4'!B6),Table1[Y-Q],_xlfn.ANCHORARRAY('Task-4'!M4),Table1[Flat Extracted],"1BHK")+
SUMIFS(Table1[Quarterly Sales In Units],Table1[Developer Name],_xlfn.ANCHORARRAY('Task-4'!B6),Table1[Y-Q],_xlfn.ANCHORARRAY('Task-4'!M4),Table1[Flat Extracted],"2BHK")+
SUMIFS(Table1[Quarterly Sales In Units],Table1[Developer Name],_xlfn.ANCHORARRAY('Task-4'!B6),Table1[Y-Q],_xlfn.ANCHORARRAY('Task-4'!M4),Table1[Flat Extracted],"3BHK")</f>
        <v>1812</v>
      </c>
      <c r="N6" s="38">
        <v>74</v>
      </c>
      <c r="O6" s="38">
        <v>42</v>
      </c>
      <c r="P6" s="38">
        <v>215</v>
      </c>
      <c r="Q6" s="38">
        <v>4</v>
      </c>
      <c r="R6" s="38">
        <v>12</v>
      </c>
      <c r="S6" s="38">
        <v>563</v>
      </c>
      <c r="T6" s="38">
        <v>65</v>
      </c>
      <c r="U6" s="38">
        <v>26</v>
      </c>
      <c r="V6" s="38">
        <v>0</v>
      </c>
      <c r="W6" s="42" cm="1">
        <f t="array" ref="W6:AF21">SUMIFS(Table1[Unsold Supply Asondate(Units)],Table1[Developer Name],_xlfn.ANCHORARRAY('Task-4'!B6),Table1[Y-Q],_xlfn.ANCHORARRAY('Task-4'!W4),Table1[Flat Extracted],"1BHK")+
SUMIFS(Table1[Unsold Supply Asondate(Units)],Table1[Developer Name],_xlfn.ANCHORARRAY('Task-4'!B6),Table1[Y-Q],_xlfn.ANCHORARRAY('Task-4'!W4),Table1[Flat Extracted],"2BHK")+
SUMIFS(Table1[Unsold Supply Asondate(Units)],Table1[Developer Name],_xlfn.ANCHORARRAY('Task-4'!B6),Table1[Y-Q],_xlfn.ANCHORARRAY('Task-4'!W4),Table1[Flat Extracted],"3BHK")</f>
        <v>438</v>
      </c>
      <c r="X6" s="42">
        <v>364</v>
      </c>
      <c r="Y6" s="42">
        <v>26</v>
      </c>
      <c r="Z6" s="42">
        <v>84</v>
      </c>
      <c r="AA6" s="42">
        <v>68</v>
      </c>
      <c r="AB6" s="42">
        <v>72</v>
      </c>
      <c r="AC6" s="42">
        <v>1338</v>
      </c>
      <c r="AD6" s="42">
        <v>299</v>
      </c>
      <c r="AE6" s="42">
        <v>0</v>
      </c>
      <c r="AF6" s="42">
        <v>0</v>
      </c>
    </row>
    <row r="7" spans="2:32" x14ac:dyDescent="0.3">
      <c r="B7" s="33" t="str">
        <v>Builder 4</v>
      </c>
      <c r="C7" s="31">
        <v>1526</v>
      </c>
      <c r="D7" s="31">
        <v>2003</v>
      </c>
      <c r="E7" s="31">
        <v>1473</v>
      </c>
      <c r="F7" s="31">
        <v>2528</v>
      </c>
      <c r="G7" s="31">
        <v>1471</v>
      </c>
      <c r="H7" s="31">
        <v>3474</v>
      </c>
      <c r="I7" s="31">
        <v>1526</v>
      </c>
      <c r="J7" s="31">
        <v>2003</v>
      </c>
      <c r="K7" s="31">
        <v>1473</v>
      </c>
      <c r="L7" s="31">
        <v>1473</v>
      </c>
      <c r="M7" s="38">
        <v>697</v>
      </c>
      <c r="N7" s="38">
        <v>440</v>
      </c>
      <c r="O7" s="38">
        <v>427</v>
      </c>
      <c r="P7" s="38">
        <v>318</v>
      </c>
      <c r="Q7" s="38">
        <v>444</v>
      </c>
      <c r="R7" s="38">
        <v>359</v>
      </c>
      <c r="S7" s="38">
        <v>470</v>
      </c>
      <c r="T7" s="38">
        <v>128</v>
      </c>
      <c r="U7" s="38">
        <v>133</v>
      </c>
      <c r="V7" s="38">
        <v>0</v>
      </c>
      <c r="W7" s="42">
        <v>299</v>
      </c>
      <c r="X7" s="42">
        <v>336</v>
      </c>
      <c r="Y7" s="42">
        <v>133</v>
      </c>
      <c r="Z7" s="42">
        <v>415</v>
      </c>
      <c r="AA7" s="42">
        <v>558</v>
      </c>
      <c r="AB7" s="42">
        <v>1002</v>
      </c>
      <c r="AC7" s="42">
        <v>996</v>
      </c>
      <c r="AD7" s="42">
        <v>208</v>
      </c>
      <c r="AE7" s="42">
        <v>0</v>
      </c>
      <c r="AF7" s="42">
        <v>0</v>
      </c>
    </row>
    <row r="8" spans="2:32" x14ac:dyDescent="0.3">
      <c r="B8" s="33" t="str">
        <v>Builder 8</v>
      </c>
      <c r="C8" s="31">
        <v>504</v>
      </c>
      <c r="D8" s="31">
        <v>511</v>
      </c>
      <c r="E8" s="31">
        <v>497</v>
      </c>
      <c r="F8" s="31">
        <v>497</v>
      </c>
      <c r="G8" s="31">
        <v>497</v>
      </c>
      <c r="H8" s="31">
        <v>497</v>
      </c>
      <c r="I8" s="31">
        <v>504</v>
      </c>
      <c r="J8" s="31">
        <v>497</v>
      </c>
      <c r="K8" s="31">
        <v>494</v>
      </c>
      <c r="L8" s="31">
        <v>494</v>
      </c>
      <c r="M8" s="38">
        <v>30</v>
      </c>
      <c r="N8" s="38">
        <v>62</v>
      </c>
      <c r="O8" s="38">
        <v>58</v>
      </c>
      <c r="P8" s="38">
        <v>116</v>
      </c>
      <c r="Q8" s="38">
        <v>80</v>
      </c>
      <c r="R8" s="38">
        <v>32</v>
      </c>
      <c r="S8" s="38">
        <v>5</v>
      </c>
      <c r="T8" s="38">
        <v>15</v>
      </c>
      <c r="U8" s="38">
        <v>3</v>
      </c>
      <c r="V8" s="38">
        <v>15</v>
      </c>
      <c r="W8" s="42">
        <v>436</v>
      </c>
      <c r="X8" s="42">
        <v>381</v>
      </c>
      <c r="Y8" s="42">
        <v>66</v>
      </c>
      <c r="Z8" s="42">
        <v>220</v>
      </c>
      <c r="AA8" s="42">
        <v>124</v>
      </c>
      <c r="AB8" s="42">
        <v>204</v>
      </c>
      <c r="AC8" s="42">
        <v>466</v>
      </c>
      <c r="AD8" s="42">
        <v>352</v>
      </c>
      <c r="AE8" s="42">
        <v>60</v>
      </c>
      <c r="AF8" s="42">
        <v>45</v>
      </c>
    </row>
    <row r="9" spans="2:32" x14ac:dyDescent="0.3">
      <c r="B9" s="33" t="str">
        <v>Builder 10</v>
      </c>
      <c r="C9" s="31">
        <v>428</v>
      </c>
      <c r="D9" s="31">
        <v>428</v>
      </c>
      <c r="E9" s="31">
        <v>428</v>
      </c>
      <c r="F9" s="31">
        <v>428</v>
      </c>
      <c r="G9" s="31">
        <v>428</v>
      </c>
      <c r="H9" s="31">
        <v>428</v>
      </c>
      <c r="I9" s="31">
        <v>428</v>
      </c>
      <c r="J9" s="31">
        <v>428</v>
      </c>
      <c r="K9" s="31">
        <v>428</v>
      </c>
      <c r="L9" s="31">
        <v>428</v>
      </c>
      <c r="M9" s="38">
        <v>18</v>
      </c>
      <c r="N9" s="38">
        <v>23</v>
      </c>
      <c r="O9" s="38">
        <v>150</v>
      </c>
      <c r="P9" s="38">
        <v>55</v>
      </c>
      <c r="Q9" s="38">
        <v>20</v>
      </c>
      <c r="R9" s="38">
        <v>25</v>
      </c>
      <c r="S9" s="38">
        <v>16</v>
      </c>
      <c r="T9" s="38">
        <v>9</v>
      </c>
      <c r="U9" s="38">
        <v>50</v>
      </c>
      <c r="V9" s="38">
        <v>28</v>
      </c>
      <c r="W9" s="42">
        <v>360</v>
      </c>
      <c r="X9" s="42">
        <v>337</v>
      </c>
      <c r="Y9" s="42">
        <v>78</v>
      </c>
      <c r="Z9" s="42">
        <v>273</v>
      </c>
      <c r="AA9" s="42">
        <v>228</v>
      </c>
      <c r="AB9" s="42">
        <v>248</v>
      </c>
      <c r="AC9" s="42">
        <v>378</v>
      </c>
      <c r="AD9" s="42">
        <v>328</v>
      </c>
      <c r="AE9" s="42">
        <v>28</v>
      </c>
      <c r="AF9" s="42">
        <v>0</v>
      </c>
    </row>
    <row r="10" spans="2:32" x14ac:dyDescent="0.3">
      <c r="B10" s="33" t="str">
        <v>Builder 12</v>
      </c>
      <c r="C10" s="31">
        <v>1344</v>
      </c>
      <c r="D10" s="31">
        <v>1344</v>
      </c>
      <c r="E10" s="31">
        <v>1344</v>
      </c>
      <c r="F10" s="31">
        <v>1344</v>
      </c>
      <c r="G10" s="31">
        <v>1344</v>
      </c>
      <c r="H10" s="31">
        <v>1344</v>
      </c>
      <c r="I10" s="31">
        <v>840</v>
      </c>
      <c r="J10" s="31">
        <v>1344</v>
      </c>
      <c r="K10" s="31">
        <v>1344</v>
      </c>
      <c r="L10" s="31">
        <v>1344</v>
      </c>
      <c r="M10" s="38">
        <v>251</v>
      </c>
      <c r="N10" s="38">
        <v>64</v>
      </c>
      <c r="O10" s="38">
        <v>35</v>
      </c>
      <c r="P10" s="38">
        <v>383</v>
      </c>
      <c r="Q10" s="38">
        <v>39</v>
      </c>
      <c r="R10" s="38">
        <v>142</v>
      </c>
      <c r="S10" s="38">
        <v>58</v>
      </c>
      <c r="T10" s="38">
        <v>104</v>
      </c>
      <c r="U10" s="38">
        <v>64</v>
      </c>
      <c r="V10" s="38">
        <v>83</v>
      </c>
      <c r="W10" s="42">
        <v>985</v>
      </c>
      <c r="X10" s="42">
        <v>921</v>
      </c>
      <c r="Y10" s="42">
        <v>218</v>
      </c>
      <c r="Z10" s="42">
        <v>434</v>
      </c>
      <c r="AA10" s="42">
        <v>253</v>
      </c>
      <c r="AB10" s="42">
        <v>292</v>
      </c>
      <c r="AC10" s="42">
        <v>732</v>
      </c>
      <c r="AD10" s="42">
        <v>817</v>
      </c>
      <c r="AE10" s="42">
        <v>154</v>
      </c>
      <c r="AF10" s="42">
        <v>71</v>
      </c>
    </row>
    <row r="11" spans="2:32" x14ac:dyDescent="0.3">
      <c r="B11" s="33" t="str">
        <v>Builder 13</v>
      </c>
      <c r="C11" s="31">
        <v>898</v>
      </c>
      <c r="D11" s="31">
        <v>898</v>
      </c>
      <c r="E11" s="31">
        <v>900</v>
      </c>
      <c r="F11" s="31">
        <v>898</v>
      </c>
      <c r="G11" s="31">
        <v>900</v>
      </c>
      <c r="H11" s="31">
        <v>900</v>
      </c>
      <c r="I11" s="31">
        <v>898</v>
      </c>
      <c r="J11" s="31">
        <v>898</v>
      </c>
      <c r="K11" s="31">
        <v>900</v>
      </c>
      <c r="L11" s="31">
        <v>900</v>
      </c>
      <c r="M11" s="38">
        <v>30</v>
      </c>
      <c r="N11" s="38">
        <v>115</v>
      </c>
      <c r="O11" s="38">
        <v>37</v>
      </c>
      <c r="P11" s="38">
        <v>193</v>
      </c>
      <c r="Q11" s="38">
        <v>78</v>
      </c>
      <c r="R11" s="38">
        <v>192</v>
      </c>
      <c r="S11" s="38">
        <v>73</v>
      </c>
      <c r="T11" s="38">
        <v>60</v>
      </c>
      <c r="U11" s="38">
        <v>3</v>
      </c>
      <c r="V11" s="38">
        <v>5</v>
      </c>
      <c r="W11" s="42">
        <v>688</v>
      </c>
      <c r="X11" s="42">
        <v>573</v>
      </c>
      <c r="Y11" s="42">
        <v>15</v>
      </c>
      <c r="Z11" s="42">
        <v>320</v>
      </c>
      <c r="AA11" s="42">
        <v>52</v>
      </c>
      <c r="AB11" s="42">
        <v>130</v>
      </c>
      <c r="AC11" s="42">
        <v>718</v>
      </c>
      <c r="AD11" s="42">
        <v>513</v>
      </c>
      <c r="AE11" s="42">
        <v>12</v>
      </c>
      <c r="AF11" s="42">
        <v>7</v>
      </c>
    </row>
    <row r="12" spans="2:32" x14ac:dyDescent="0.3">
      <c r="B12" s="33" t="str">
        <v>Builder 3</v>
      </c>
      <c r="C12" s="31">
        <v>2216</v>
      </c>
      <c r="D12" s="31">
        <v>2216</v>
      </c>
      <c r="E12" s="31">
        <v>2216</v>
      </c>
      <c r="F12" s="31">
        <v>2216</v>
      </c>
      <c r="G12" s="31">
        <v>2216</v>
      </c>
      <c r="H12" s="31">
        <v>2216</v>
      </c>
      <c r="I12" s="31">
        <v>2216</v>
      </c>
      <c r="J12" s="31">
        <v>2216</v>
      </c>
      <c r="K12" s="31">
        <v>2216</v>
      </c>
      <c r="L12" s="31">
        <v>2216</v>
      </c>
      <c r="M12" s="38">
        <v>509</v>
      </c>
      <c r="N12" s="38">
        <v>112</v>
      </c>
      <c r="O12" s="38">
        <v>76</v>
      </c>
      <c r="P12" s="38">
        <v>124</v>
      </c>
      <c r="Q12" s="38">
        <v>89</v>
      </c>
      <c r="R12" s="38">
        <v>173</v>
      </c>
      <c r="S12" s="38">
        <v>410</v>
      </c>
      <c r="T12" s="38">
        <v>113</v>
      </c>
      <c r="U12" s="38">
        <v>86</v>
      </c>
      <c r="V12" s="38">
        <v>81</v>
      </c>
      <c r="W12" s="42">
        <v>1289</v>
      </c>
      <c r="X12" s="42">
        <v>1178</v>
      </c>
      <c r="Y12" s="42">
        <v>610</v>
      </c>
      <c r="Z12" s="42">
        <v>948</v>
      </c>
      <c r="AA12" s="42">
        <v>686</v>
      </c>
      <c r="AB12" s="42">
        <v>775</v>
      </c>
      <c r="AC12" s="42">
        <v>1791</v>
      </c>
      <c r="AD12" s="42">
        <v>1072</v>
      </c>
      <c r="AE12" s="42">
        <v>524</v>
      </c>
      <c r="AF12" s="42">
        <v>443</v>
      </c>
    </row>
    <row r="13" spans="2:32" x14ac:dyDescent="0.3">
      <c r="B13" s="33" t="str">
        <v>Builder 6</v>
      </c>
      <c r="C13" s="31">
        <v>1860</v>
      </c>
      <c r="D13" s="31">
        <v>1860</v>
      </c>
      <c r="E13" s="31">
        <v>2325</v>
      </c>
      <c r="F13" s="31">
        <v>2325</v>
      </c>
      <c r="G13" s="31">
        <v>2325</v>
      </c>
      <c r="H13" s="31">
        <v>2325</v>
      </c>
      <c r="I13" s="31">
        <v>0</v>
      </c>
      <c r="J13" s="31">
        <v>2325</v>
      </c>
      <c r="K13" s="31">
        <v>2325</v>
      </c>
      <c r="L13" s="31">
        <v>2325</v>
      </c>
      <c r="M13" s="38">
        <v>172</v>
      </c>
      <c r="N13" s="38">
        <v>173</v>
      </c>
      <c r="O13" s="38">
        <v>128</v>
      </c>
      <c r="P13" s="38">
        <v>375</v>
      </c>
      <c r="Q13" s="38">
        <v>292</v>
      </c>
      <c r="R13" s="38">
        <v>193</v>
      </c>
      <c r="S13" s="38">
        <v>0</v>
      </c>
      <c r="T13" s="38">
        <v>471</v>
      </c>
      <c r="U13" s="38">
        <v>327</v>
      </c>
      <c r="V13" s="38">
        <v>70</v>
      </c>
      <c r="W13" s="42">
        <v>1688</v>
      </c>
      <c r="X13" s="42">
        <v>1493</v>
      </c>
      <c r="Y13" s="42">
        <v>498</v>
      </c>
      <c r="Z13" s="42">
        <v>867</v>
      </c>
      <c r="AA13" s="42">
        <v>615</v>
      </c>
      <c r="AB13" s="42">
        <v>743</v>
      </c>
      <c r="AC13" s="42">
        <v>0</v>
      </c>
      <c r="AD13" s="42">
        <v>1315</v>
      </c>
      <c r="AE13" s="42">
        <v>154</v>
      </c>
      <c r="AF13" s="42">
        <v>124</v>
      </c>
    </row>
    <row r="14" spans="2:32" x14ac:dyDescent="0.3">
      <c r="B14" s="33" t="str">
        <v>Builder 9</v>
      </c>
      <c r="C14" s="31">
        <v>86</v>
      </c>
      <c r="D14" s="31">
        <v>86</v>
      </c>
      <c r="E14" s="31">
        <v>0</v>
      </c>
      <c r="F14" s="31">
        <v>86</v>
      </c>
      <c r="G14" s="31">
        <v>0</v>
      </c>
      <c r="H14" s="31">
        <v>86</v>
      </c>
      <c r="I14" s="31">
        <v>0</v>
      </c>
      <c r="J14" s="31">
        <v>86</v>
      </c>
      <c r="K14" s="31">
        <v>0</v>
      </c>
      <c r="L14" s="31">
        <v>0</v>
      </c>
      <c r="M14" s="38">
        <v>43</v>
      </c>
      <c r="N14" s="38">
        <v>30</v>
      </c>
      <c r="O14" s="38">
        <v>0</v>
      </c>
      <c r="P14" s="38">
        <v>3</v>
      </c>
      <c r="Q14" s="38">
        <v>0</v>
      </c>
      <c r="R14" s="38">
        <v>0</v>
      </c>
      <c r="S14" s="38">
        <v>0</v>
      </c>
      <c r="T14" s="38">
        <v>10</v>
      </c>
      <c r="U14" s="38">
        <v>0</v>
      </c>
      <c r="V14" s="38">
        <v>0</v>
      </c>
      <c r="W14" s="42">
        <v>43</v>
      </c>
      <c r="X14" s="42">
        <v>13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3</v>
      </c>
      <c r="AE14" s="42">
        <v>0</v>
      </c>
      <c r="AF14" s="42">
        <v>0</v>
      </c>
    </row>
    <row r="15" spans="2:32" x14ac:dyDescent="0.3">
      <c r="B15" s="33" t="str">
        <v>Builder 11</v>
      </c>
      <c r="C15" s="31">
        <v>326</v>
      </c>
      <c r="D15" s="31">
        <v>326</v>
      </c>
      <c r="E15" s="31">
        <v>0</v>
      </c>
      <c r="F15" s="31">
        <v>326</v>
      </c>
      <c r="G15" s="31">
        <v>326</v>
      </c>
      <c r="H15" s="31">
        <v>326</v>
      </c>
      <c r="I15" s="31">
        <v>0</v>
      </c>
      <c r="J15" s="31">
        <v>326</v>
      </c>
      <c r="K15" s="31">
        <v>0</v>
      </c>
      <c r="L15" s="31">
        <v>0</v>
      </c>
      <c r="M15" s="38">
        <v>20</v>
      </c>
      <c r="N15" s="38">
        <v>4</v>
      </c>
      <c r="O15" s="38">
        <v>0</v>
      </c>
      <c r="P15" s="38">
        <v>4</v>
      </c>
      <c r="Q15" s="38">
        <v>289</v>
      </c>
      <c r="R15" s="38">
        <v>2</v>
      </c>
      <c r="S15" s="38">
        <v>0</v>
      </c>
      <c r="T15" s="38">
        <v>7</v>
      </c>
      <c r="U15" s="38">
        <v>0</v>
      </c>
      <c r="V15" s="38">
        <v>0</v>
      </c>
      <c r="W15" s="42">
        <v>306</v>
      </c>
      <c r="X15" s="42">
        <v>302</v>
      </c>
      <c r="Y15" s="42">
        <v>0</v>
      </c>
      <c r="Z15" s="42">
        <v>291</v>
      </c>
      <c r="AA15" s="42">
        <v>0</v>
      </c>
      <c r="AB15" s="42">
        <v>289</v>
      </c>
      <c r="AC15" s="42">
        <v>0</v>
      </c>
      <c r="AD15" s="42">
        <v>295</v>
      </c>
      <c r="AE15" s="42">
        <v>0</v>
      </c>
      <c r="AF15" s="42">
        <v>0</v>
      </c>
    </row>
    <row r="16" spans="2:32" x14ac:dyDescent="0.3">
      <c r="B16" s="33" t="str">
        <v>Builder 1</v>
      </c>
      <c r="C16" s="31">
        <v>0</v>
      </c>
      <c r="D16" s="31">
        <v>349</v>
      </c>
      <c r="E16" s="31">
        <v>1255</v>
      </c>
      <c r="F16" s="31">
        <v>1604</v>
      </c>
      <c r="G16" s="31">
        <v>1255</v>
      </c>
      <c r="H16" s="31">
        <v>1604</v>
      </c>
      <c r="I16" s="31">
        <v>0</v>
      </c>
      <c r="J16" s="31">
        <v>1604</v>
      </c>
      <c r="K16" s="31">
        <v>1255</v>
      </c>
      <c r="L16" s="31">
        <v>1255</v>
      </c>
      <c r="M16" s="38">
        <v>0</v>
      </c>
      <c r="N16" s="38">
        <v>60</v>
      </c>
      <c r="O16" s="38">
        <v>122</v>
      </c>
      <c r="P16" s="38">
        <v>434</v>
      </c>
      <c r="Q16" s="38">
        <v>54</v>
      </c>
      <c r="R16" s="38">
        <v>140</v>
      </c>
      <c r="S16" s="38">
        <v>0</v>
      </c>
      <c r="T16" s="38">
        <v>546</v>
      </c>
      <c r="U16" s="38">
        <v>69</v>
      </c>
      <c r="V16" s="38">
        <v>9</v>
      </c>
      <c r="W16" s="42">
        <v>0</v>
      </c>
      <c r="X16" s="42">
        <v>289</v>
      </c>
      <c r="Y16" s="42">
        <v>214</v>
      </c>
      <c r="Z16" s="42">
        <v>482</v>
      </c>
      <c r="AA16" s="42">
        <v>320</v>
      </c>
      <c r="AB16" s="42">
        <v>351</v>
      </c>
      <c r="AC16" s="42">
        <v>0</v>
      </c>
      <c r="AD16" s="42">
        <v>914</v>
      </c>
      <c r="AE16" s="42">
        <v>179</v>
      </c>
      <c r="AF16" s="42">
        <v>170</v>
      </c>
    </row>
    <row r="17" spans="2:32" x14ac:dyDescent="0.3">
      <c r="B17" s="33" t="str">
        <v>Builder 7</v>
      </c>
      <c r="C17" s="31">
        <v>0</v>
      </c>
      <c r="D17" s="31">
        <v>0</v>
      </c>
      <c r="E17" s="31">
        <v>896</v>
      </c>
      <c r="F17" s="31">
        <v>804</v>
      </c>
      <c r="G17" s="31">
        <v>896</v>
      </c>
      <c r="H17" s="31">
        <v>804</v>
      </c>
      <c r="I17" s="31">
        <v>0</v>
      </c>
      <c r="J17" s="31">
        <v>804</v>
      </c>
      <c r="K17" s="31">
        <v>896</v>
      </c>
      <c r="L17" s="31">
        <v>896</v>
      </c>
      <c r="M17" s="38">
        <v>0</v>
      </c>
      <c r="N17" s="38">
        <v>0</v>
      </c>
      <c r="O17" s="38">
        <v>20</v>
      </c>
      <c r="P17" s="38">
        <v>116</v>
      </c>
      <c r="Q17" s="38">
        <v>219</v>
      </c>
      <c r="R17" s="38">
        <v>117</v>
      </c>
      <c r="S17" s="38">
        <v>0</v>
      </c>
      <c r="T17" s="38">
        <v>168</v>
      </c>
      <c r="U17" s="38">
        <v>56</v>
      </c>
      <c r="V17" s="38">
        <v>17</v>
      </c>
      <c r="W17" s="42">
        <v>0</v>
      </c>
      <c r="X17" s="42">
        <v>0</v>
      </c>
      <c r="Y17" s="42">
        <v>256</v>
      </c>
      <c r="Z17" s="42">
        <v>202</v>
      </c>
      <c r="AA17" s="42">
        <v>276</v>
      </c>
      <c r="AB17" s="42">
        <v>186</v>
      </c>
      <c r="AC17" s="42">
        <v>0</v>
      </c>
      <c r="AD17" s="42">
        <v>214</v>
      </c>
      <c r="AE17" s="42">
        <v>200</v>
      </c>
      <c r="AF17" s="42">
        <v>183</v>
      </c>
    </row>
    <row r="18" spans="2:32" x14ac:dyDescent="0.3">
      <c r="B18" s="33" t="str">
        <v>Builder 14</v>
      </c>
      <c r="C18" s="31">
        <v>0</v>
      </c>
      <c r="D18" s="31">
        <v>0</v>
      </c>
      <c r="E18" s="31">
        <v>414</v>
      </c>
      <c r="F18" s="31">
        <v>414</v>
      </c>
      <c r="G18" s="31">
        <v>414</v>
      </c>
      <c r="H18" s="31">
        <v>414</v>
      </c>
      <c r="I18" s="31">
        <v>0</v>
      </c>
      <c r="J18" s="31">
        <v>414</v>
      </c>
      <c r="K18" s="31">
        <v>303</v>
      </c>
      <c r="L18" s="31">
        <v>303</v>
      </c>
      <c r="M18" s="38">
        <v>0</v>
      </c>
      <c r="N18" s="38">
        <v>0</v>
      </c>
      <c r="O18" s="38">
        <v>9</v>
      </c>
      <c r="P18" s="38">
        <v>9</v>
      </c>
      <c r="Q18" s="38">
        <v>13</v>
      </c>
      <c r="R18" s="38">
        <v>8</v>
      </c>
      <c r="S18" s="38">
        <v>0</v>
      </c>
      <c r="T18" s="38">
        <v>14</v>
      </c>
      <c r="U18" s="38">
        <v>22</v>
      </c>
      <c r="V18" s="38">
        <v>30</v>
      </c>
      <c r="W18" s="42">
        <v>0</v>
      </c>
      <c r="X18" s="42">
        <v>0</v>
      </c>
      <c r="Y18" s="42">
        <v>99</v>
      </c>
      <c r="Z18" s="42">
        <v>391</v>
      </c>
      <c r="AA18" s="42">
        <v>102</v>
      </c>
      <c r="AB18" s="42">
        <v>383</v>
      </c>
      <c r="AC18" s="42">
        <v>0</v>
      </c>
      <c r="AD18" s="42">
        <v>400</v>
      </c>
      <c r="AE18" s="42">
        <v>228</v>
      </c>
      <c r="AF18" s="42">
        <v>198</v>
      </c>
    </row>
    <row r="19" spans="2:32" x14ac:dyDescent="0.3">
      <c r="B19" s="33" t="str">
        <v>Builder 2</v>
      </c>
      <c r="C19" s="31">
        <v>0</v>
      </c>
      <c r="D19" s="31">
        <v>0</v>
      </c>
      <c r="E19" s="31">
        <v>748</v>
      </c>
      <c r="F19" s="31">
        <v>698</v>
      </c>
      <c r="G19" s="31">
        <v>748</v>
      </c>
      <c r="H19" s="31">
        <v>1097</v>
      </c>
      <c r="I19" s="31">
        <v>0</v>
      </c>
      <c r="J19" s="31">
        <v>698</v>
      </c>
      <c r="K19" s="31">
        <v>399</v>
      </c>
      <c r="L19" s="31">
        <v>399</v>
      </c>
      <c r="M19" s="38">
        <v>0</v>
      </c>
      <c r="N19" s="38">
        <v>0</v>
      </c>
      <c r="O19" s="38">
        <v>26</v>
      </c>
      <c r="P19" s="38">
        <v>646</v>
      </c>
      <c r="Q19" s="38">
        <v>9</v>
      </c>
      <c r="R19" s="38">
        <v>305</v>
      </c>
      <c r="S19" s="38">
        <v>0</v>
      </c>
      <c r="T19" s="38">
        <v>42</v>
      </c>
      <c r="U19" s="38">
        <v>2</v>
      </c>
      <c r="V19" s="38">
        <v>18</v>
      </c>
      <c r="W19" s="42">
        <v>0</v>
      </c>
      <c r="X19" s="42">
        <v>0</v>
      </c>
      <c r="Y19" s="42">
        <v>69</v>
      </c>
      <c r="Z19" s="42">
        <v>10</v>
      </c>
      <c r="AA19" s="42">
        <v>95</v>
      </c>
      <c r="AB19" s="42">
        <v>104</v>
      </c>
      <c r="AC19" s="42">
        <v>0</v>
      </c>
      <c r="AD19" s="42">
        <v>656</v>
      </c>
      <c r="AE19" s="42">
        <v>67</v>
      </c>
      <c r="AF19" s="42">
        <v>49</v>
      </c>
    </row>
    <row r="20" spans="2:32" x14ac:dyDescent="0.3">
      <c r="B20" s="33" t="str">
        <v>Builder 15</v>
      </c>
      <c r="C20" s="31">
        <v>0</v>
      </c>
      <c r="D20" s="31">
        <v>0</v>
      </c>
      <c r="E20" s="31">
        <v>444</v>
      </c>
      <c r="F20" s="31">
        <v>444</v>
      </c>
      <c r="G20" s="31">
        <v>444</v>
      </c>
      <c r="H20" s="31">
        <v>444</v>
      </c>
      <c r="I20" s="31">
        <v>0</v>
      </c>
      <c r="J20" s="31">
        <v>0</v>
      </c>
      <c r="K20" s="31">
        <v>444</v>
      </c>
      <c r="L20" s="31">
        <v>444</v>
      </c>
      <c r="M20" s="38">
        <v>0</v>
      </c>
      <c r="N20" s="38">
        <v>0</v>
      </c>
      <c r="O20" s="38">
        <v>23</v>
      </c>
      <c r="P20" s="38">
        <v>104</v>
      </c>
      <c r="Q20" s="38">
        <v>60</v>
      </c>
      <c r="R20" s="38">
        <v>92</v>
      </c>
      <c r="S20" s="38">
        <v>0</v>
      </c>
      <c r="T20" s="38">
        <v>0</v>
      </c>
      <c r="U20" s="38">
        <v>3</v>
      </c>
      <c r="V20" s="38">
        <v>38</v>
      </c>
      <c r="W20" s="42">
        <v>0</v>
      </c>
      <c r="X20" s="42">
        <v>0</v>
      </c>
      <c r="Y20" s="42">
        <v>165</v>
      </c>
      <c r="Z20" s="42">
        <v>340</v>
      </c>
      <c r="AA20" s="42">
        <v>188</v>
      </c>
      <c r="AB20" s="42">
        <v>248</v>
      </c>
      <c r="AC20" s="42">
        <v>0</v>
      </c>
      <c r="AD20" s="42">
        <v>0</v>
      </c>
      <c r="AE20" s="42">
        <v>162</v>
      </c>
      <c r="AF20" s="42">
        <v>124</v>
      </c>
    </row>
    <row r="21" spans="2:32" x14ac:dyDescent="0.3">
      <c r="B21" s="33" t="str">
        <v>Builder 5</v>
      </c>
      <c r="C21" s="31">
        <v>0</v>
      </c>
      <c r="D21" s="31">
        <v>0</v>
      </c>
      <c r="E21" s="31">
        <v>329</v>
      </c>
      <c r="F21" s="31">
        <v>0</v>
      </c>
      <c r="G21" s="31">
        <v>329</v>
      </c>
      <c r="H21" s="31">
        <v>329</v>
      </c>
      <c r="I21" s="31">
        <v>0</v>
      </c>
      <c r="J21" s="31">
        <v>0</v>
      </c>
      <c r="K21" s="31">
        <v>329</v>
      </c>
      <c r="L21" s="31">
        <v>329</v>
      </c>
      <c r="M21" s="38">
        <v>0</v>
      </c>
      <c r="N21" s="38">
        <v>0</v>
      </c>
      <c r="O21" s="38">
        <v>13</v>
      </c>
      <c r="P21" s="38">
        <v>0</v>
      </c>
      <c r="Q21" s="38">
        <v>19</v>
      </c>
      <c r="R21" s="38">
        <v>264</v>
      </c>
      <c r="S21" s="38">
        <v>0</v>
      </c>
      <c r="T21" s="38">
        <v>0</v>
      </c>
      <c r="U21" s="38">
        <v>5</v>
      </c>
      <c r="V21" s="38">
        <v>9</v>
      </c>
      <c r="W21" s="42">
        <v>0</v>
      </c>
      <c r="X21" s="42">
        <v>0</v>
      </c>
      <c r="Y21" s="42">
        <v>33</v>
      </c>
      <c r="Z21" s="42">
        <v>0</v>
      </c>
      <c r="AA21" s="42">
        <v>46</v>
      </c>
      <c r="AB21" s="42">
        <v>65</v>
      </c>
      <c r="AC21" s="42">
        <v>0</v>
      </c>
      <c r="AD21" s="42">
        <v>0</v>
      </c>
      <c r="AE21" s="42">
        <v>28</v>
      </c>
      <c r="AF21" s="42">
        <v>19</v>
      </c>
    </row>
  </sheetData>
  <mergeCells count="3">
    <mergeCell ref="C1:L3"/>
    <mergeCell ref="M1:V3"/>
    <mergeCell ref="W1:AF3"/>
  </mergeCells>
  <conditionalFormatting sqref="C6:L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theme="7" tint="0.79998168889431442"/>
        <color theme="7" tint="-0.249977111117893"/>
      </colorScale>
    </cfRule>
    <cfRule type="colorScale" priority="5">
      <colorScale>
        <cfvo type="min"/>
        <cfvo type="percentile" val="50"/>
        <cfvo type="max"/>
        <color theme="7" tint="0.79998168889431442"/>
        <color rgb="FFFFEB84"/>
        <color theme="7" tint="-0.249977111117893"/>
      </colorScale>
    </cfRule>
  </conditionalFormatting>
  <conditionalFormatting sqref="M6:V21">
    <cfRule type="colorScale" priority="11">
      <colorScale>
        <cfvo type="min"/>
        <cfvo type="max"/>
        <color rgb="FFFF0000"/>
        <color rgb="FF46F523"/>
      </colorScale>
    </cfRule>
    <cfRule type="colorScale" priority="10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9">
      <colorScale>
        <cfvo type="min"/>
        <cfvo type="percentile" val="50"/>
        <cfvo type="max"/>
        <color rgb="FFF8696B"/>
        <color theme="5" tint="0.79998168889431442"/>
        <color theme="9"/>
      </colorScale>
    </cfRule>
    <cfRule type="colorScale" priority="2">
      <colorScale>
        <cfvo type="min"/>
        <cfvo type="percentile" val="50"/>
        <cfvo type="max"/>
        <color theme="9" tint="0.79998168889431442"/>
        <color rgb="FFFFEB84"/>
        <color theme="9" tint="-0.249977111117893"/>
      </colorScale>
    </cfRule>
    <cfRule type="colorScale" priority="1">
      <colorScale>
        <cfvo type="min"/>
        <cfvo type="percentile" val="50"/>
        <cfvo type="max"/>
        <color theme="9" tint="0.79998168889431442"/>
        <color theme="9" tint="0.39997558519241921"/>
        <color theme="9" tint="-0.249977111117893"/>
      </colorScale>
    </cfRule>
  </conditionalFormatting>
  <conditionalFormatting sqref="W6:AF21">
    <cfRule type="colorScale" priority="8">
      <colorScale>
        <cfvo type="min"/>
        <cfvo type="percentile" val="50"/>
        <cfvo type="max"/>
        <color theme="5" tint="-0.249977111117893"/>
        <color rgb="FFFFEB84"/>
        <color theme="5" tint="0.79998168889431442"/>
      </colorScale>
    </cfRule>
    <cfRule type="colorScale" priority="7">
      <colorScale>
        <cfvo type="min"/>
        <cfvo type="percentile" val="50"/>
        <cfvo type="max"/>
        <color theme="5" tint="0.79998168889431442"/>
        <color rgb="FFFFEB84"/>
        <color theme="5" tint="-0.249977111117893"/>
      </colorScale>
    </cfRule>
    <cfRule type="colorScale" priority="4">
      <colorScale>
        <cfvo type="min"/>
        <cfvo type="max"/>
        <color theme="5" tint="0.79998168889431442"/>
        <color theme="5" tint="-0.249977111117893"/>
      </colorScale>
    </cfRule>
    <cfRule type="colorScale" priority="3">
      <colorScale>
        <cfvo type="min"/>
        <cfvo type="percentile" val="50"/>
        <cfvo type="max"/>
        <color theme="5" tint="0.79998168889431442"/>
        <color theme="5" tint="0.59999389629810485"/>
        <color theme="5" tint="-0.24997711111789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C3E-6512-49EA-8A3F-86C8BD739C9E}">
  <dimension ref="B1:G18"/>
  <sheetViews>
    <sheetView workbookViewId="0">
      <selection activeCell="I18" sqref="I18"/>
    </sheetView>
  </sheetViews>
  <sheetFormatPr defaultRowHeight="14.4" x14ac:dyDescent="0.3"/>
  <cols>
    <col min="2" max="2" width="10.33203125" bestFit="1" customWidth="1"/>
    <col min="3" max="3" width="11" bestFit="1" customWidth="1"/>
    <col min="5" max="5" width="20.77734375" bestFit="1" customWidth="1"/>
    <col min="6" max="6" width="17.44140625" bestFit="1" customWidth="1"/>
    <col min="7" max="7" width="11" bestFit="1" customWidth="1"/>
  </cols>
  <sheetData>
    <row r="1" spans="2:7" ht="19.8" customHeight="1" x14ac:dyDescent="0.3"/>
    <row r="2" spans="2:7" ht="18" x14ac:dyDescent="0.35">
      <c r="B2" s="73" t="s">
        <v>142</v>
      </c>
      <c r="C2" s="73" t="s">
        <v>143</v>
      </c>
      <c r="E2" s="74" t="s">
        <v>144</v>
      </c>
      <c r="F2" s="74" t="s">
        <v>145</v>
      </c>
      <c r="G2" s="74" t="s">
        <v>146</v>
      </c>
    </row>
    <row r="3" spans="2:7" ht="18" x14ac:dyDescent="0.35">
      <c r="B3" s="72">
        <v>45935</v>
      </c>
      <c r="C3" s="72">
        <f>EDATE(B3,-12)</f>
        <v>45570</v>
      </c>
      <c r="E3" s="75" t="str" cm="1">
        <f t="array" ref="E3:E18">_xlfn.UNIQUE(Table1[Developer Name])</f>
        <v>Builder 16</v>
      </c>
      <c r="F3" s="76" cm="1">
        <f t="array" ref="F3:F18">SUMIFS(Table1[Quarterly Sales Value (Cr)],Table1[Developer Name],_xlfn.ANCHORARRAY('Task-5(a)'!E3),Table1[Date],"&gt;="&amp;'Task-5(a)'!$C$3,Table1[Date],"&lt;="&amp;'Task-5(a)'!$B$3)</f>
        <v>146.751</v>
      </c>
      <c r="G3" s="79" cm="1">
        <f t="array" ref="G3:G18">_xlfn.ANCHORARRAY(F3)/$B$6</f>
        <v>5.1082461410258025E-2</v>
      </c>
    </row>
    <row r="4" spans="2:7" ht="18" x14ac:dyDescent="0.35">
      <c r="E4" s="75" t="str">
        <v>Builder 4</v>
      </c>
      <c r="F4" s="76">
        <v>275.11040000000003</v>
      </c>
      <c r="G4" s="79">
        <v>9.5763002579612067E-2</v>
      </c>
    </row>
    <row r="5" spans="2:7" ht="18" x14ac:dyDescent="0.35">
      <c r="B5" s="77" t="s">
        <v>147</v>
      </c>
      <c r="C5" s="77"/>
      <c r="E5" s="75" t="str">
        <v>Builder 8</v>
      </c>
      <c r="F5" s="76">
        <v>66.299203300000002</v>
      </c>
      <c r="G5" s="79">
        <v>2.3078047128149731E-2</v>
      </c>
    </row>
    <row r="6" spans="2:7" ht="18" x14ac:dyDescent="0.35">
      <c r="B6" s="78">
        <f>SUMIFS(Table1[Quarterly Sales Value (Cr)],Table1[Date],"&gt;="&amp;'Task-5(a)'!$C$3,Table1[Date],"&lt;="&amp;'Task-5(a)'!$B$3)</f>
        <v>2872.8255442</v>
      </c>
      <c r="C6" s="78"/>
      <c r="E6" s="75" t="str">
        <v>Builder 10</v>
      </c>
      <c r="F6" s="76">
        <v>40.594564800000001</v>
      </c>
      <c r="G6" s="79">
        <v>1.4130536009037204E-2</v>
      </c>
    </row>
    <row r="7" spans="2:7" ht="18" x14ac:dyDescent="0.35">
      <c r="E7" s="75" t="str">
        <v>Builder 12</v>
      </c>
      <c r="F7" s="76">
        <v>301.05264</v>
      </c>
      <c r="G7" s="79">
        <v>0.10479322025237511</v>
      </c>
    </row>
    <row r="8" spans="2:7" ht="18" x14ac:dyDescent="0.35">
      <c r="E8" s="75" t="str">
        <v>Builder 13</v>
      </c>
      <c r="F8" s="76">
        <v>46.799039999999998</v>
      </c>
      <c r="G8" s="79">
        <v>1.6290247799586519E-2</v>
      </c>
    </row>
    <row r="9" spans="2:7" ht="18" x14ac:dyDescent="0.35">
      <c r="E9" s="75" t="str">
        <v>Builder 3</v>
      </c>
      <c r="F9" s="76">
        <v>463.6751000000001</v>
      </c>
      <c r="G9" s="79">
        <v>0.16140036798827628</v>
      </c>
    </row>
    <row r="10" spans="2:7" ht="18" x14ac:dyDescent="0.35">
      <c r="E10" s="75" t="str">
        <v>Builder 6</v>
      </c>
      <c r="F10" s="76">
        <v>705.98908000000017</v>
      </c>
      <c r="G10" s="79">
        <v>0.24574728577770219</v>
      </c>
    </row>
    <row r="11" spans="2:7" ht="18" x14ac:dyDescent="0.35">
      <c r="E11" s="75" t="str">
        <v>Builder 9</v>
      </c>
      <c r="F11" s="76">
        <v>0</v>
      </c>
      <c r="G11" s="79">
        <v>0</v>
      </c>
    </row>
    <row r="12" spans="2:7" ht="18" x14ac:dyDescent="0.35">
      <c r="E12" s="75" t="str">
        <v>Builder 11</v>
      </c>
      <c r="F12" s="76">
        <v>0</v>
      </c>
      <c r="G12" s="79">
        <v>0</v>
      </c>
    </row>
    <row r="13" spans="2:7" ht="18" x14ac:dyDescent="0.35">
      <c r="E13" s="75" t="str">
        <v>Builder 1</v>
      </c>
      <c r="F13" s="76">
        <v>285.15489840000004</v>
      </c>
      <c r="G13" s="79">
        <v>9.9259385581454626E-2</v>
      </c>
    </row>
    <row r="14" spans="2:7" ht="18" x14ac:dyDescent="0.35">
      <c r="E14" s="75" t="str">
        <v>Builder 7</v>
      </c>
      <c r="F14" s="76">
        <v>49.679751900000007</v>
      </c>
      <c r="G14" s="79">
        <v>1.7292992956115753E-2</v>
      </c>
    </row>
    <row r="15" spans="2:7" ht="18" x14ac:dyDescent="0.35">
      <c r="E15" s="75" t="str">
        <v>Builder 14</v>
      </c>
      <c r="F15" s="76">
        <v>58.962596400000002</v>
      </c>
      <c r="G15" s="79">
        <v>2.0524252340710581E-2</v>
      </c>
    </row>
    <row r="16" spans="2:7" ht="18" x14ac:dyDescent="0.35">
      <c r="E16" s="75" t="str">
        <v>Builder 2</v>
      </c>
      <c r="F16" s="76">
        <v>163.40383539999999</v>
      </c>
      <c r="G16" s="79">
        <v>5.6879136197427294E-2</v>
      </c>
    </row>
    <row r="17" spans="5:7" ht="18" x14ac:dyDescent="0.35">
      <c r="E17" s="75" t="str">
        <v>Builder 15</v>
      </c>
      <c r="F17" s="76">
        <v>248.06364600000001</v>
      </c>
      <c r="G17" s="79">
        <v>8.6348315337428067E-2</v>
      </c>
    </row>
    <row r="18" spans="5:7" ht="18" x14ac:dyDescent="0.35">
      <c r="E18" s="75" t="str">
        <v>Builder 5</v>
      </c>
      <c r="F18" s="76">
        <v>21.289787999999998</v>
      </c>
      <c r="G18" s="79">
        <v>7.4107486418666596E-3</v>
      </c>
    </row>
  </sheetData>
  <mergeCells count="2"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E6C1-33E1-4B70-B738-83B18D71909F}">
  <dimension ref="B2:H9"/>
  <sheetViews>
    <sheetView workbookViewId="0">
      <selection activeCell="J8" sqref="J8"/>
    </sheetView>
  </sheetViews>
  <sheetFormatPr defaultRowHeight="14.4" x14ac:dyDescent="0.3"/>
  <cols>
    <col min="2" max="2" width="14.5546875" bestFit="1" customWidth="1"/>
    <col min="3" max="3" width="25.6640625" bestFit="1" customWidth="1"/>
    <col min="4" max="4" width="23.77734375" bestFit="1" customWidth="1"/>
  </cols>
  <sheetData>
    <row r="2" spans="2:8" ht="21" x14ac:dyDescent="0.4">
      <c r="B2" s="80" t="s">
        <v>20</v>
      </c>
      <c r="C2" s="80" t="s">
        <v>149</v>
      </c>
      <c r="D2" s="80" t="s">
        <v>148</v>
      </c>
    </row>
    <row r="3" spans="2:8" ht="21" x14ac:dyDescent="0.4">
      <c r="B3" s="81" t="str" cm="1">
        <f t="array" ref="B3:B9">_xlfn.UNIQUE(Table1[City])</f>
        <v>NCR</v>
      </c>
      <c r="C3" s="82" cm="1">
        <f t="array" ref="C3:C9">SUMIFS(Table1[Quarterly Sales Value (Cr)],Table1[City],_xlfn.ANCHORARRAY('Task-5(b)'!B3),Table1[Date],"&gt;="&amp;DATE(2025,4,1),Table1[Date],"&lt;="&amp;DATE(2025,6,30))</f>
        <v>315.22440799999998</v>
      </c>
      <c r="D3" s="85" cm="1">
        <f t="array" ref="D3:D9">_xlfn.ANCHORARRAY(C3)/$G$4</f>
        <v>0.43915017628664232</v>
      </c>
      <c r="G3" s="83" t="s">
        <v>150</v>
      </c>
      <c r="H3" s="83"/>
    </row>
    <row r="4" spans="2:8" ht="21" x14ac:dyDescent="0.4">
      <c r="B4" s="81" t="str">
        <v>Bangalore</v>
      </c>
      <c r="C4" s="82">
        <v>5.9383499999999998</v>
      </c>
      <c r="D4" s="85">
        <v>8.2729236162187754E-3</v>
      </c>
      <c r="G4" s="84">
        <f>SUMIFS(Table1[Quarterly Sales Value (Cr)],Table1[Date],"&gt;="&amp;DATE(2025,4,1),Table1[Date],"&lt;="&amp;DATE(2025,6,30))</f>
        <v>717.80549120000023</v>
      </c>
      <c r="H4" s="84"/>
    </row>
    <row r="5" spans="2:8" ht="21" x14ac:dyDescent="0.4">
      <c r="B5" s="81" t="str">
        <v>MMR</v>
      </c>
      <c r="C5" s="82">
        <v>95.484320400000001</v>
      </c>
      <c r="D5" s="85">
        <v>0.13302255495478713</v>
      </c>
    </row>
    <row r="6" spans="2:8" ht="21" x14ac:dyDescent="0.4">
      <c r="B6" s="81" t="str">
        <v>Pune</v>
      </c>
      <c r="C6" s="82">
        <v>4.9902047999999999</v>
      </c>
      <c r="D6" s="85">
        <v>6.9520292909121704E-3</v>
      </c>
    </row>
    <row r="7" spans="2:8" ht="21" x14ac:dyDescent="0.4">
      <c r="B7" s="81" t="str">
        <v>Vizag</v>
      </c>
      <c r="C7" s="82">
        <v>5.0460000000000003</v>
      </c>
      <c r="D7" s="85">
        <v>7.0297595405188207E-3</v>
      </c>
    </row>
    <row r="8" spans="2:8" ht="21" x14ac:dyDescent="0.4">
      <c r="B8" s="81" t="str">
        <v>Hyderabad</v>
      </c>
      <c r="C8" s="82">
        <v>143.10820800000002</v>
      </c>
      <c r="D8" s="85">
        <v>0.19936906272583274</v>
      </c>
    </row>
    <row r="9" spans="2:8" ht="21" x14ac:dyDescent="0.4">
      <c r="B9" s="81" t="str">
        <v>Goa</v>
      </c>
      <c r="C9" s="82">
        <v>148.01400000000001</v>
      </c>
      <c r="D9" s="85">
        <v>0.20620349358508774</v>
      </c>
    </row>
  </sheetData>
  <mergeCells count="2"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Task-1</vt:lpstr>
      <vt:lpstr>Task-2</vt:lpstr>
      <vt:lpstr>Task-3</vt:lpstr>
      <vt:lpstr>Task-4</vt:lpstr>
      <vt:lpstr>Task-5(a)</vt:lpstr>
      <vt:lpstr>Task-5(b)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</dc:creator>
  <cp:lastModifiedBy>SAHIL SWARAJ JENA</cp:lastModifiedBy>
  <dcterms:created xsi:type="dcterms:W3CDTF">2025-10-04T10:49:57Z</dcterms:created>
  <dcterms:modified xsi:type="dcterms:W3CDTF">2025-10-05T17:42:39Z</dcterms:modified>
</cp:coreProperties>
</file>