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embeddings/oleObject2.bin" ContentType="application/vnd.openxmlformats-officedocument.oleObject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01 MSBA UT\03 Fall\05 Marketing\Assignments\Homework 3\"/>
    </mc:Choice>
  </mc:AlternateContent>
  <xr:revisionPtr revIDLastSave="0" documentId="13_ncr:1_{DE2EA852-0E6C-4D98-BDA3-284B657556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ple Data" sheetId="2" r:id="rId1"/>
    <sheet name="Part 1 | Q1" sheetId="3" r:id="rId2"/>
    <sheet name="Part 1 | Q2" sheetId="4" r:id="rId3"/>
    <sheet name="Part 1 | Q3" sheetId="5" r:id="rId4"/>
    <sheet name="Part 2 | Q1" sheetId="6" r:id="rId5"/>
    <sheet name="Part 2 | Q2" sheetId="7" r:id="rId6"/>
    <sheet name="Part 2 | Q3" sheetId="8" r:id="rId7"/>
  </sheets>
  <definedNames>
    <definedName name="raw">'Apple Data'!$A$1:$C$105</definedName>
    <definedName name="solver_adj" localSheetId="4" hidden="1">'Part 2 | Q1'!$H$4</definedName>
    <definedName name="solver_adj" localSheetId="5" hidden="1">'Part 2 | Q2'!$I$23:$K$23</definedName>
    <definedName name="solver_cvg" localSheetId="4" hidden="1">0.0001</definedName>
    <definedName name="solver_cvg" localSheetId="5" hidden="1">0.0001</definedName>
    <definedName name="solver_drv" localSheetId="4" hidden="1">1</definedName>
    <definedName name="solver_drv" localSheetId="5" hidden="1">1</definedName>
    <definedName name="solver_eng" localSheetId="4" hidden="1">1</definedName>
    <definedName name="solver_eng" localSheetId="5" hidden="1">1</definedName>
    <definedName name="solver_est" localSheetId="4" hidden="1">1</definedName>
    <definedName name="solver_est" localSheetId="5" hidden="1">1</definedName>
    <definedName name="solver_itr" localSheetId="4" hidden="1">2147483647</definedName>
    <definedName name="solver_itr" localSheetId="5" hidden="1">2147483647</definedName>
    <definedName name="solver_lhs1" localSheetId="5" hidden="1">'Part 2 | Q2'!$I$23:$K$23</definedName>
    <definedName name="solver_lhs2" localSheetId="5" hidden="1">'Part 2 | Q2'!$I$23:$K$23</definedName>
    <definedName name="solver_mip" localSheetId="4" hidden="1">2147483647</definedName>
    <definedName name="solver_mip" localSheetId="5" hidden="1">2147483647</definedName>
    <definedName name="solver_mni" localSheetId="4" hidden="1">30</definedName>
    <definedName name="solver_mni" localSheetId="5" hidden="1">30</definedName>
    <definedName name="solver_mrt" localSheetId="4" hidden="1">0.075</definedName>
    <definedName name="solver_mrt" localSheetId="5" hidden="1">0.075</definedName>
    <definedName name="solver_msl" localSheetId="4" hidden="1">2</definedName>
    <definedName name="solver_msl" localSheetId="5" hidden="1">2</definedName>
    <definedName name="solver_neg" localSheetId="4" hidden="1">1</definedName>
    <definedName name="solver_neg" localSheetId="5" hidden="1">2</definedName>
    <definedName name="solver_nod" localSheetId="4" hidden="1">2147483647</definedName>
    <definedName name="solver_nod" localSheetId="5" hidden="1">2147483647</definedName>
    <definedName name="solver_num" localSheetId="4" hidden="1">0</definedName>
    <definedName name="solver_num" localSheetId="5" hidden="1">2</definedName>
    <definedName name="solver_nwt" localSheetId="4" hidden="1">1</definedName>
    <definedName name="solver_nwt" localSheetId="5" hidden="1">1</definedName>
    <definedName name="solver_opt" localSheetId="4" hidden="1">'Part 2 | Q1'!$I$4</definedName>
    <definedName name="solver_opt" localSheetId="5" hidden="1">'Part 2 | Q2'!$N$22</definedName>
    <definedName name="solver_pre" localSheetId="4" hidden="1">0.000001</definedName>
    <definedName name="solver_pre" localSheetId="5" hidden="1">0.000001</definedName>
    <definedName name="solver_rbv" localSheetId="4" hidden="1">1</definedName>
    <definedName name="solver_rbv" localSheetId="5" hidden="1">1</definedName>
    <definedName name="solver_rel1" localSheetId="5" hidden="1">1</definedName>
    <definedName name="solver_rel2" localSheetId="5" hidden="1">3</definedName>
    <definedName name="solver_rhs1" localSheetId="5" hidden="1">1</definedName>
    <definedName name="solver_rhs2" localSheetId="5" hidden="1">0</definedName>
    <definedName name="solver_rlx" localSheetId="4" hidden="1">2</definedName>
    <definedName name="solver_rlx" localSheetId="5" hidden="1">2</definedName>
    <definedName name="solver_rsd" localSheetId="4" hidden="1">0</definedName>
    <definedName name="solver_rsd" localSheetId="5" hidden="1">0</definedName>
    <definedName name="solver_scl" localSheetId="4" hidden="1">1</definedName>
    <definedName name="solver_scl" localSheetId="5" hidden="1">1</definedName>
    <definedName name="solver_sho" localSheetId="4" hidden="1">2</definedName>
    <definedName name="solver_sho" localSheetId="5" hidden="1">2</definedName>
    <definedName name="solver_ssz" localSheetId="4" hidden="1">100</definedName>
    <definedName name="solver_ssz" localSheetId="5" hidden="1">100</definedName>
    <definedName name="solver_tim" localSheetId="4" hidden="1">2147483647</definedName>
    <definedName name="solver_tim" localSheetId="5" hidden="1">2147483647</definedName>
    <definedName name="solver_tol" localSheetId="4" hidden="1">0.01</definedName>
    <definedName name="solver_tol" localSheetId="5" hidden="1">0.01</definedName>
    <definedName name="solver_typ" localSheetId="4" hidden="1">2</definedName>
    <definedName name="solver_typ" localSheetId="5" hidden="1">2</definedName>
    <definedName name="solver_val" localSheetId="4" hidden="1">0</definedName>
    <definedName name="solver_val" localSheetId="5" hidden="1">0</definedName>
    <definedName name="solver_ver" localSheetId="4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" i="5" l="1"/>
  <c r="K25" i="5"/>
  <c r="L24" i="5"/>
  <c r="K24" i="5"/>
  <c r="L23" i="5"/>
  <c r="K23" i="5"/>
  <c r="L22" i="5"/>
  <c r="K22" i="5"/>
  <c r="L21" i="5"/>
  <c r="K21" i="5"/>
  <c r="L20" i="5"/>
  <c r="K20" i="5"/>
  <c r="L19" i="5"/>
  <c r="K19" i="5"/>
  <c r="L18" i="5"/>
  <c r="K18" i="5"/>
  <c r="L17" i="5"/>
  <c r="K17" i="5"/>
  <c r="L16" i="5"/>
  <c r="K16" i="5"/>
  <c r="L15" i="5"/>
  <c r="K15" i="5"/>
  <c r="L14" i="5"/>
  <c r="K14" i="5"/>
  <c r="L13" i="5"/>
  <c r="K13" i="5"/>
  <c r="L12" i="5"/>
  <c r="K12" i="5"/>
  <c r="L11" i="5"/>
  <c r="K11" i="5"/>
  <c r="L10" i="5"/>
  <c r="K10" i="5"/>
  <c r="L9" i="5"/>
  <c r="K9" i="5"/>
  <c r="L8" i="5"/>
  <c r="K8" i="5"/>
  <c r="L7" i="5"/>
  <c r="K7" i="5"/>
  <c r="L6" i="5"/>
  <c r="K6" i="5"/>
  <c r="L5" i="5"/>
  <c r="K5" i="5"/>
  <c r="L4" i="5"/>
  <c r="K4" i="5"/>
  <c r="F4" i="5"/>
  <c r="E4" i="5"/>
  <c r="D5" i="8"/>
  <c r="C7" i="8"/>
  <c r="C8" i="8" s="1"/>
  <c r="B6" i="8"/>
  <c r="B7" i="8" s="1"/>
  <c r="D7" i="8" s="1"/>
  <c r="C5" i="8"/>
  <c r="D6" i="8" l="1"/>
  <c r="B8" i="8"/>
  <c r="D8" i="8" s="1"/>
  <c r="M34" i="7" l="1"/>
  <c r="J34" i="7"/>
  <c r="L34" i="7" s="1"/>
  <c r="L33" i="7"/>
  <c r="K33" i="7"/>
  <c r="L32" i="7"/>
  <c r="L31" i="7"/>
  <c r="L30" i="7"/>
  <c r="L29" i="7"/>
  <c r="J33" i="7"/>
  <c r="C25" i="7" a="1"/>
  <c r="C25" i="7" s="1"/>
  <c r="J7" i="7"/>
  <c r="K34" i="7" l="1"/>
  <c r="N34" i="7" s="1"/>
  <c r="M35" i="7" l="1"/>
  <c r="J35" i="7"/>
  <c r="L35" i="7" l="1"/>
  <c r="K35" i="7"/>
  <c r="J36" i="7" s="1"/>
  <c r="L36" i="7" s="1"/>
  <c r="N35" i="7"/>
  <c r="K36" i="7" l="1"/>
  <c r="J37" i="7" s="1"/>
  <c r="M37" i="7"/>
  <c r="M36" i="7"/>
  <c r="K37" i="7"/>
  <c r="N37" i="7" s="1"/>
  <c r="L37" i="7"/>
  <c r="J38" i="7"/>
  <c r="N36" i="7"/>
  <c r="M38" i="7" l="1"/>
  <c r="L38" i="7"/>
  <c r="K38" i="7"/>
  <c r="N38" i="7" s="1"/>
  <c r="M39" i="7" l="1"/>
  <c r="J39" i="7"/>
  <c r="L39" i="7" l="1"/>
  <c r="K39" i="7"/>
  <c r="N39" i="7" s="1"/>
  <c r="M40" i="7" l="1"/>
  <c r="J40" i="7"/>
  <c r="K40" i="7" l="1"/>
  <c r="M41" i="7" s="1"/>
  <c r="L40" i="7"/>
  <c r="N40" i="7"/>
  <c r="J41" i="7"/>
  <c r="L41" i="7" l="1"/>
  <c r="K41" i="7"/>
  <c r="N41" i="7" s="1"/>
  <c r="M42" i="7" l="1"/>
  <c r="J42" i="7"/>
  <c r="L42" i="7" l="1"/>
  <c r="K42" i="7"/>
  <c r="N42" i="7" s="1"/>
  <c r="J43" i="7"/>
  <c r="M43" i="7" l="1"/>
  <c r="L43" i="7"/>
  <c r="K43" i="7"/>
  <c r="N43" i="7" s="1"/>
  <c r="M44" i="7" l="1"/>
  <c r="J44" i="7"/>
  <c r="L44" i="7" l="1"/>
  <c r="K44" i="7"/>
  <c r="N44" i="7" s="1"/>
  <c r="M45" i="7" l="1"/>
  <c r="J45" i="7"/>
  <c r="K45" i="7" l="1"/>
  <c r="N45" i="7" s="1"/>
  <c r="L45" i="7"/>
  <c r="J46" i="7"/>
  <c r="M46" i="7" l="1"/>
  <c r="L46" i="7"/>
  <c r="K46" i="7"/>
  <c r="N46" i="7" s="1"/>
  <c r="M47" i="7" l="1"/>
  <c r="J47" i="7"/>
  <c r="K47" i="7" l="1"/>
  <c r="N47" i="7" s="1"/>
  <c r="L47" i="7"/>
  <c r="J48" i="7" l="1"/>
  <c r="M48" i="7"/>
  <c r="L48" i="7"/>
  <c r="K48" i="7"/>
  <c r="N48" i="7" s="1"/>
  <c r="M49" i="7" l="1"/>
  <c r="J49" i="7"/>
  <c r="L49" i="7" l="1"/>
  <c r="K49" i="7"/>
  <c r="N49" i="7" s="1"/>
  <c r="M50" i="7" l="1"/>
  <c r="J50" i="7"/>
  <c r="L50" i="7" l="1"/>
  <c r="K50" i="7"/>
  <c r="N50" i="7" s="1"/>
  <c r="M51" i="7" l="1"/>
  <c r="J51" i="7"/>
  <c r="L51" i="7" l="1"/>
  <c r="K51" i="7"/>
  <c r="N51" i="7" s="1"/>
  <c r="M52" i="7" l="1"/>
  <c r="J52" i="7"/>
  <c r="L52" i="7" l="1"/>
  <c r="K52" i="7"/>
  <c r="J53" i="7" s="1"/>
  <c r="M53" i="7" l="1"/>
  <c r="N52" i="7"/>
  <c r="L53" i="7"/>
  <c r="K53" i="7"/>
  <c r="J54" i="7" s="1"/>
  <c r="M54" i="7" l="1"/>
  <c r="N53" i="7"/>
  <c r="K54" i="7"/>
  <c r="J55" i="7" s="1"/>
  <c r="L54" i="7"/>
  <c r="N54" i="7"/>
  <c r="M55" i="7" l="1"/>
  <c r="L55" i="7"/>
  <c r="K55" i="7"/>
  <c r="N55" i="7" s="1"/>
  <c r="J56" i="7" l="1"/>
  <c r="M56" i="7"/>
  <c r="K56" i="7"/>
  <c r="N56" i="7" s="1"/>
  <c r="L56" i="7"/>
  <c r="M57" i="7" l="1"/>
  <c r="J57" i="7"/>
  <c r="K57" i="7" s="1"/>
  <c r="L57" i="7" l="1"/>
  <c r="M58" i="7"/>
  <c r="N57" i="7"/>
  <c r="J58" i="7"/>
  <c r="K58" i="7" l="1"/>
  <c r="M59" i="7" s="1"/>
  <c r="L58" i="7"/>
  <c r="N58" i="7" l="1"/>
  <c r="J59" i="7"/>
  <c r="L59" i="7" l="1"/>
  <c r="K59" i="7"/>
  <c r="M60" i="7" s="1"/>
  <c r="N59" i="7" l="1"/>
  <c r="J60" i="7"/>
  <c r="L60" i="7" l="1"/>
  <c r="K60" i="7"/>
  <c r="M61" i="7" s="1"/>
  <c r="N60" i="7" l="1"/>
  <c r="J61" i="7"/>
  <c r="K61" i="7" l="1"/>
  <c r="N61" i="7" s="1"/>
  <c r="L61" i="7"/>
  <c r="J62" i="7" l="1"/>
  <c r="M62" i="7"/>
  <c r="L62" i="7"/>
  <c r="K62" i="7"/>
  <c r="N62" i="7" s="1"/>
  <c r="M63" i="7" l="1"/>
  <c r="J63" i="7"/>
  <c r="L63" i="7" s="1"/>
  <c r="K63" i="7" l="1"/>
  <c r="N63" i="7" s="1"/>
  <c r="M64" i="7"/>
  <c r="J64" i="7"/>
  <c r="L64" i="7" l="1"/>
  <c r="K64" i="7"/>
  <c r="N64" i="7" s="1"/>
  <c r="J65" i="7" l="1"/>
  <c r="M65" i="7"/>
  <c r="L65" i="7"/>
  <c r="K65" i="7"/>
  <c r="N65" i="7" s="1"/>
  <c r="M66" i="7" l="1"/>
  <c r="J66" i="7"/>
  <c r="L66" i="7" l="1"/>
  <c r="K66" i="7"/>
  <c r="J67" i="7" s="1"/>
  <c r="K67" i="7" s="1"/>
  <c r="J68" i="7" s="1"/>
  <c r="N66" i="7"/>
  <c r="L67" i="7" l="1"/>
  <c r="M68" i="7"/>
  <c r="M67" i="7"/>
  <c r="N67" i="7" s="1"/>
  <c r="L68" i="7"/>
  <c r="K68" i="7"/>
  <c r="N68" i="7" s="1"/>
  <c r="M69" i="7" l="1"/>
  <c r="J69" i="7"/>
  <c r="K69" i="7" l="1"/>
  <c r="N69" i="7" s="1"/>
  <c r="L69" i="7"/>
  <c r="J70" i="7"/>
  <c r="M70" i="7" l="1"/>
  <c r="K70" i="7"/>
  <c r="N70" i="7" s="1"/>
  <c r="L70" i="7"/>
  <c r="J71" i="7"/>
  <c r="M71" i="7" l="1"/>
  <c r="L71" i="7"/>
  <c r="K71" i="7"/>
  <c r="N71" i="7" l="1"/>
  <c r="M72" i="7"/>
  <c r="J72" i="7"/>
  <c r="K72" i="7" l="1"/>
  <c r="M73" i="7"/>
  <c r="L72" i="7"/>
  <c r="N72" i="7"/>
  <c r="J73" i="7"/>
  <c r="K73" i="7" l="1"/>
  <c r="M74" i="7" s="1"/>
  <c r="N73" i="7"/>
  <c r="J74" i="7"/>
  <c r="L73" i="7"/>
  <c r="L74" i="7" l="1"/>
  <c r="K74" i="7"/>
  <c r="J75" i="7" s="1"/>
  <c r="M75" i="7" l="1"/>
  <c r="L75" i="7"/>
  <c r="N74" i="7"/>
  <c r="K75" i="7"/>
  <c r="J76" i="7" s="1"/>
  <c r="K76" i="7" l="1"/>
  <c r="M77" i="7" s="1"/>
  <c r="M76" i="7"/>
  <c r="N75" i="7"/>
  <c r="L76" i="7"/>
  <c r="J77" i="7" l="1"/>
  <c r="L77" i="7" s="1"/>
  <c r="N76" i="7"/>
  <c r="N77" i="7"/>
  <c r="K77" i="7" l="1"/>
  <c r="J78" i="7" s="1"/>
  <c r="L78" i="7" s="1"/>
  <c r="K78" i="7" l="1"/>
  <c r="M78" i="7"/>
  <c r="J79" i="7"/>
  <c r="L79" i="7" s="1"/>
  <c r="M79" i="7"/>
  <c r="K79" i="7"/>
  <c r="N79" i="7" s="1"/>
  <c r="N78" i="7" l="1"/>
  <c r="M80" i="7"/>
  <c r="J80" i="7"/>
  <c r="L80" i="7" l="1"/>
  <c r="K80" i="7"/>
  <c r="N80" i="7" s="1"/>
  <c r="M81" i="7" l="1"/>
  <c r="J81" i="7"/>
  <c r="L81" i="7" l="1"/>
  <c r="K81" i="7"/>
  <c r="N81" i="7" s="1"/>
  <c r="M82" i="7" l="1"/>
  <c r="J82" i="7"/>
  <c r="L82" i="7" s="1"/>
  <c r="K82" i="7" l="1"/>
  <c r="M83" i="7" s="1"/>
  <c r="N82" i="7"/>
  <c r="J83" i="7"/>
  <c r="K83" i="7" l="1"/>
  <c r="M84" i="7" s="1"/>
  <c r="L83" i="7"/>
  <c r="N83" i="7"/>
  <c r="J84" i="7"/>
  <c r="L84" i="7" l="1"/>
  <c r="K84" i="7"/>
  <c r="N84" i="7" s="1"/>
  <c r="J85" i="7" l="1"/>
  <c r="L85" i="7" s="1"/>
  <c r="M85" i="7"/>
  <c r="K85" i="7"/>
  <c r="J86" i="7" s="1"/>
  <c r="M86" i="7" l="1"/>
  <c r="K86" i="7"/>
  <c r="N86" i="7" s="1"/>
  <c r="L86" i="7"/>
  <c r="J87" i="7"/>
  <c r="N85" i="7"/>
  <c r="M87" i="7" l="1"/>
  <c r="L87" i="7"/>
  <c r="K87" i="7"/>
  <c r="N87" i="7" s="1"/>
  <c r="M88" i="7" l="1"/>
  <c r="J88" i="7"/>
  <c r="K88" i="7" l="1"/>
  <c r="N88" i="7" s="1"/>
  <c r="L88" i="7"/>
  <c r="M89" i="7" l="1"/>
  <c r="J89" i="7"/>
  <c r="K89" i="7" s="1"/>
  <c r="J90" i="7" s="1"/>
  <c r="L89" i="7" l="1"/>
  <c r="M90" i="7"/>
  <c r="L90" i="7"/>
  <c r="K90" i="7"/>
  <c r="N90" i="7" s="1"/>
  <c r="N89" i="7"/>
  <c r="M91" i="7" l="1"/>
  <c r="J91" i="7"/>
  <c r="L91" i="7" l="1"/>
  <c r="K91" i="7"/>
  <c r="N91" i="7" s="1"/>
  <c r="M92" i="7" l="1"/>
  <c r="J92" i="7"/>
  <c r="K92" i="7" l="1"/>
  <c r="N92" i="7" s="1"/>
  <c r="L92" i="7"/>
  <c r="J93" i="7"/>
  <c r="M93" i="7" l="1"/>
  <c r="L93" i="7"/>
  <c r="K93" i="7"/>
  <c r="N93" i="7" s="1"/>
  <c r="M94" i="7" l="1"/>
  <c r="J94" i="7"/>
  <c r="L94" i="7" l="1"/>
  <c r="K94" i="7"/>
  <c r="N94" i="7" s="1"/>
  <c r="M95" i="7" l="1"/>
  <c r="J95" i="7"/>
  <c r="L95" i="7" l="1"/>
  <c r="K95" i="7"/>
  <c r="N95" i="7" s="1"/>
  <c r="M96" i="7" l="1"/>
  <c r="J96" i="7"/>
  <c r="L96" i="7" l="1"/>
  <c r="K96" i="7"/>
  <c r="N96" i="7" s="1"/>
  <c r="M97" i="7" l="1"/>
  <c r="J97" i="7"/>
  <c r="L97" i="7" l="1"/>
  <c r="K97" i="7"/>
  <c r="N97" i="7" s="1"/>
  <c r="M98" i="7" l="1"/>
  <c r="J98" i="7"/>
  <c r="L98" i="7" l="1"/>
  <c r="K98" i="7"/>
  <c r="N98" i="7" s="1"/>
  <c r="M99" i="7" l="1"/>
  <c r="J99" i="7"/>
  <c r="L99" i="7" l="1"/>
  <c r="K99" i="7"/>
  <c r="N99" i="7" s="1"/>
  <c r="M100" i="7" l="1"/>
  <c r="J100" i="7"/>
  <c r="L100" i="7" l="1"/>
  <c r="K100" i="7"/>
  <c r="N100" i="7" s="1"/>
  <c r="M101" i="7" l="1"/>
  <c r="J101" i="7"/>
  <c r="L101" i="7" l="1"/>
  <c r="K101" i="7"/>
  <c r="N101" i="7" s="1"/>
  <c r="M102" i="7" l="1"/>
  <c r="J102" i="7"/>
  <c r="K102" i="7" l="1"/>
  <c r="M103" i="7" s="1"/>
  <c r="L102" i="7"/>
  <c r="N102" i="7"/>
  <c r="J103" i="7"/>
  <c r="L103" i="7" l="1"/>
  <c r="K103" i="7"/>
  <c r="N103" i="7" s="1"/>
  <c r="M104" i="7" l="1"/>
  <c r="J104" i="7"/>
  <c r="K104" i="7" l="1"/>
  <c r="N104" i="7" s="1"/>
  <c r="L104" i="7"/>
  <c r="J105" i="7"/>
  <c r="M105" i="7" l="1"/>
  <c r="L105" i="7"/>
  <c r="K105" i="7"/>
  <c r="N105" i="7" s="1"/>
  <c r="J106" i="7" l="1"/>
  <c r="M106" i="7"/>
  <c r="L106" i="7"/>
  <c r="K106" i="7"/>
  <c r="N106" i="7" s="1"/>
  <c r="M107" i="7" l="1"/>
  <c r="J107" i="7"/>
  <c r="L107" i="7" l="1"/>
  <c r="K107" i="7"/>
  <c r="J108" i="7" s="1"/>
  <c r="M108" i="7" l="1"/>
  <c r="K108" i="7"/>
  <c r="N108" i="7" s="1"/>
  <c r="L108" i="7"/>
  <c r="J109" i="7"/>
  <c r="N107" i="7"/>
  <c r="M109" i="7" l="1"/>
  <c r="L109" i="7"/>
  <c r="K109" i="7"/>
  <c r="N109" i="7" s="1"/>
  <c r="M110" i="7" l="1"/>
  <c r="J110" i="7"/>
  <c r="L110" i="7" l="1"/>
  <c r="K110" i="7"/>
  <c r="N110" i="7" s="1"/>
  <c r="M111" i="7" l="1"/>
  <c r="J111" i="7"/>
  <c r="L111" i="7" l="1"/>
  <c r="K111" i="7"/>
  <c r="N111" i="7" s="1"/>
  <c r="M112" i="7" l="1"/>
  <c r="J112" i="7"/>
  <c r="L112" i="7" l="1"/>
  <c r="K112" i="7"/>
  <c r="N112" i="7" s="1"/>
  <c r="M113" i="7" l="1"/>
  <c r="J113" i="7"/>
  <c r="L113" i="7" l="1"/>
  <c r="K113" i="7"/>
  <c r="M114" i="7" s="1"/>
  <c r="N113" i="7" l="1"/>
  <c r="J114" i="7"/>
  <c r="K114" i="7" l="1"/>
  <c r="M115" i="7" s="1"/>
  <c r="L114" i="7"/>
  <c r="N114" i="7" l="1"/>
  <c r="J115" i="7"/>
  <c r="K115" i="7" l="1"/>
  <c r="N115" i="7" s="1"/>
  <c r="L115" i="7"/>
  <c r="M116" i="7" l="1"/>
  <c r="J116" i="7"/>
  <c r="L116" i="7" l="1"/>
  <c r="K116" i="7"/>
  <c r="N116" i="7" s="1"/>
  <c r="J117" i="7" l="1"/>
  <c r="M117" i="7"/>
  <c r="L117" i="7"/>
  <c r="K117" i="7"/>
  <c r="N117" i="7" s="1"/>
  <c r="M118" i="7" l="1"/>
  <c r="J118" i="7"/>
  <c r="K118" i="7" l="1"/>
  <c r="N118" i="7" s="1"/>
  <c r="L118" i="7"/>
  <c r="J119" i="7"/>
  <c r="M119" i="7" l="1"/>
  <c r="L119" i="7"/>
  <c r="K119" i="7"/>
  <c r="N119" i="7" s="1"/>
  <c r="M120" i="7" l="1"/>
  <c r="J120" i="7"/>
  <c r="K120" i="7" s="1"/>
  <c r="N120" i="7" s="1"/>
  <c r="L120" i="7" l="1"/>
  <c r="M121" i="7"/>
  <c r="J121" i="7"/>
  <c r="K121" i="7" l="1"/>
  <c r="M122" i="7"/>
  <c r="L121" i="7"/>
  <c r="N121" i="7"/>
  <c r="J122" i="7"/>
  <c r="L122" i="7" l="1"/>
  <c r="K122" i="7"/>
  <c r="M123" i="7" s="1"/>
  <c r="N122" i="7" l="1"/>
  <c r="J123" i="7"/>
  <c r="L123" i="7" l="1"/>
  <c r="K123" i="7"/>
  <c r="M124" i="7" s="1"/>
  <c r="N123" i="7" l="1"/>
  <c r="J124" i="7"/>
  <c r="L124" i="7" l="1"/>
  <c r="K124" i="7"/>
  <c r="N124" i="7" s="1"/>
  <c r="M125" i="7" l="1"/>
  <c r="J125" i="7"/>
  <c r="L125" i="7" l="1"/>
  <c r="K125" i="7"/>
  <c r="N125" i="7" s="1"/>
  <c r="M126" i="7" l="1"/>
  <c r="J126" i="7"/>
  <c r="K126" i="7" s="1"/>
  <c r="N126" i="7" s="1"/>
  <c r="L126" i="7" l="1"/>
  <c r="M127" i="7"/>
  <c r="J127" i="7"/>
  <c r="K127" i="7" l="1"/>
  <c r="M128" i="7" s="1"/>
  <c r="L127" i="7"/>
  <c r="N127" i="7"/>
  <c r="J128" i="7"/>
  <c r="K128" i="7" l="1"/>
  <c r="M129" i="7" s="1"/>
  <c r="L128" i="7"/>
  <c r="N128" i="7" l="1"/>
  <c r="J129" i="7"/>
  <c r="L129" i="7" l="1"/>
  <c r="K129" i="7"/>
  <c r="N129" i="7" s="1"/>
  <c r="N22" i="7" s="1"/>
  <c r="C11" i="7" l="1"/>
  <c r="D11" i="7"/>
  <c r="E11" i="7"/>
  <c r="J11" i="7" s="1"/>
  <c r="K11" i="7" s="1"/>
  <c r="C12" i="7"/>
  <c r="D12" i="7"/>
  <c r="E12" i="7"/>
  <c r="J12" i="7" s="1"/>
  <c r="K12" i="7" s="1"/>
  <c r="C13" i="7"/>
  <c r="D13" i="7"/>
  <c r="E13" i="7"/>
  <c r="J13" i="7" s="1"/>
  <c r="K13" i="7" s="1"/>
  <c r="C14" i="7"/>
  <c r="D14" i="7"/>
  <c r="E14" i="7"/>
  <c r="J14" i="7" s="1"/>
  <c r="K14" i="7" s="1"/>
  <c r="C15" i="7"/>
  <c r="D15" i="7"/>
  <c r="E15" i="7"/>
  <c r="J15" i="7" s="1"/>
  <c r="K15" i="7" s="1"/>
  <c r="C16" i="7"/>
  <c r="D16" i="7"/>
  <c r="E16" i="7"/>
  <c r="J16" i="7" s="1"/>
  <c r="K16" i="7" s="1"/>
  <c r="C17" i="7"/>
  <c r="D17" i="7"/>
  <c r="E17" i="7"/>
  <c r="J17" i="7" s="1"/>
  <c r="K17" i="7" s="1"/>
  <c r="D10" i="7"/>
  <c r="E10" i="7"/>
  <c r="J10" i="7" s="1"/>
  <c r="C10" i="7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L21" i="6"/>
  <c r="C5" i="6" a="1"/>
  <c r="C5" i="6" s="1"/>
  <c r="I6" i="5"/>
  <c r="J6" i="5"/>
  <c r="I7" i="5"/>
  <c r="J7" i="5"/>
  <c r="I8" i="5"/>
  <c r="J8" i="5"/>
  <c r="I9" i="5"/>
  <c r="J9" i="5"/>
  <c r="I10" i="5"/>
  <c r="J10" i="5"/>
  <c r="I11" i="5"/>
  <c r="J11" i="5"/>
  <c r="I12" i="5"/>
  <c r="J12" i="5"/>
  <c r="I13" i="5"/>
  <c r="J13" i="5"/>
  <c r="I14" i="5"/>
  <c r="J14" i="5"/>
  <c r="I15" i="5"/>
  <c r="J15" i="5"/>
  <c r="I16" i="5"/>
  <c r="J16" i="5"/>
  <c r="I17" i="5"/>
  <c r="J17" i="5"/>
  <c r="I18" i="5"/>
  <c r="J18" i="5"/>
  <c r="I19" i="5"/>
  <c r="J19" i="5"/>
  <c r="I20" i="5"/>
  <c r="J20" i="5"/>
  <c r="I21" i="5"/>
  <c r="J21" i="5"/>
  <c r="I22" i="5"/>
  <c r="J22" i="5"/>
  <c r="I23" i="5"/>
  <c r="J23" i="5"/>
  <c r="I24" i="5"/>
  <c r="J24" i="5"/>
  <c r="J5" i="5"/>
  <c r="I5" i="5"/>
  <c r="H6" i="5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D6" i="5"/>
  <c r="D7" i="5"/>
  <c r="D8" i="5"/>
  <c r="F8" i="5" s="1"/>
  <c r="D9" i="5"/>
  <c r="F9" i="5" s="1"/>
  <c r="D10" i="5"/>
  <c r="F10" i="5" s="1"/>
  <c r="D11" i="5"/>
  <c r="F11" i="5" s="1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F24" i="5" s="1"/>
  <c r="D5" i="5"/>
  <c r="F5" i="5" s="1"/>
  <c r="C6" i="5"/>
  <c r="E6" i="5" s="1"/>
  <c r="C7" i="5"/>
  <c r="E7" i="5" s="1"/>
  <c r="C8" i="5"/>
  <c r="C9" i="5"/>
  <c r="C10" i="5"/>
  <c r="C11" i="5"/>
  <c r="C12" i="5"/>
  <c r="E12" i="5" s="1"/>
  <c r="C13" i="5"/>
  <c r="E13" i="5" s="1"/>
  <c r="C14" i="5"/>
  <c r="E14" i="5" s="1"/>
  <c r="C15" i="5"/>
  <c r="E15" i="5" s="1"/>
  <c r="C16" i="5"/>
  <c r="E16" i="5" s="1"/>
  <c r="C17" i="5"/>
  <c r="E17" i="5" s="1"/>
  <c r="C18" i="5"/>
  <c r="E18" i="5" s="1"/>
  <c r="C19" i="5"/>
  <c r="E19" i="5" s="1"/>
  <c r="C20" i="5"/>
  <c r="E20" i="5" s="1"/>
  <c r="C21" i="5"/>
  <c r="E21" i="5" s="1"/>
  <c r="C22" i="5"/>
  <c r="E22" i="5" s="1"/>
  <c r="C23" i="5"/>
  <c r="E23" i="5" s="1"/>
  <c r="C24" i="5"/>
  <c r="C5" i="5"/>
  <c r="B6" i="5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J9" i="4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8" i="4"/>
  <c r="K7" i="4"/>
  <c r="K7" i="3"/>
  <c r="F21" i="5" l="1"/>
  <c r="F6" i="5"/>
  <c r="F16" i="5"/>
  <c r="E11" i="5"/>
  <c r="F15" i="5"/>
  <c r="F20" i="5"/>
  <c r="E10" i="5"/>
  <c r="F14" i="5"/>
  <c r="F7" i="5"/>
  <c r="E5" i="5"/>
  <c r="E9" i="5"/>
  <c r="F13" i="5"/>
  <c r="F23" i="5"/>
  <c r="F22" i="5"/>
  <c r="F19" i="5"/>
  <c r="F18" i="5"/>
  <c r="F17" i="5"/>
  <c r="E24" i="5"/>
  <c r="E8" i="5"/>
  <c r="F12" i="5"/>
  <c r="D25" i="5"/>
  <c r="C25" i="5"/>
  <c r="E25" i="5" s="1"/>
  <c r="I25" i="5"/>
  <c r="I26" i="5" s="1"/>
  <c r="J25" i="5"/>
  <c r="J26" i="5" s="1"/>
  <c r="K10" i="7"/>
  <c r="L6" i="7" s="1"/>
  <c r="F8" i="6"/>
  <c r="F10" i="6"/>
  <c r="F23" i="6"/>
  <c r="F26" i="6"/>
  <c r="F39" i="6"/>
  <c r="F12" i="6"/>
  <c r="F24" i="6"/>
  <c r="F40" i="6"/>
  <c r="F7" i="6"/>
  <c r="H8" i="6" s="1"/>
  <c r="H9" i="6" s="1"/>
  <c r="F9" i="6"/>
  <c r="F11" i="6"/>
  <c r="F13" i="6"/>
  <c r="F25" i="6"/>
  <c r="F55" i="6"/>
  <c r="F87" i="6"/>
  <c r="F56" i="6"/>
  <c r="F104" i="6"/>
  <c r="F57" i="6"/>
  <c r="F105" i="6"/>
  <c r="F74" i="6"/>
  <c r="F27" i="6"/>
  <c r="F59" i="6"/>
  <c r="F107" i="6"/>
  <c r="F92" i="6"/>
  <c r="F61" i="6"/>
  <c r="F109" i="6"/>
  <c r="F62" i="6"/>
  <c r="F15" i="6"/>
  <c r="F47" i="6"/>
  <c r="F95" i="6"/>
  <c r="F48" i="6"/>
  <c r="F96" i="6"/>
  <c r="F49" i="6"/>
  <c r="F97" i="6"/>
  <c r="F34" i="6"/>
  <c r="F82" i="6"/>
  <c r="F19" i="6"/>
  <c r="F35" i="6"/>
  <c r="F51" i="6"/>
  <c r="F67" i="6"/>
  <c r="F83" i="6"/>
  <c r="F99" i="6"/>
  <c r="F103" i="6"/>
  <c r="F88" i="6"/>
  <c r="F73" i="6"/>
  <c r="F42" i="6"/>
  <c r="F90" i="6"/>
  <c r="F75" i="6"/>
  <c r="F44" i="6"/>
  <c r="F76" i="6"/>
  <c r="F29" i="6"/>
  <c r="F77" i="6"/>
  <c r="F30" i="6"/>
  <c r="F78" i="6"/>
  <c r="F31" i="6"/>
  <c r="F79" i="6"/>
  <c r="F16" i="6"/>
  <c r="F80" i="6"/>
  <c r="F33" i="6"/>
  <c r="F81" i="6"/>
  <c r="F18" i="6"/>
  <c r="F66" i="6"/>
  <c r="F20" i="6"/>
  <c r="F36" i="6"/>
  <c r="F52" i="6"/>
  <c r="F68" i="6"/>
  <c r="F84" i="6"/>
  <c r="F100" i="6"/>
  <c r="F71" i="6"/>
  <c r="F72" i="6"/>
  <c r="F41" i="6"/>
  <c r="F89" i="6"/>
  <c r="F58" i="6"/>
  <c r="F106" i="6"/>
  <c r="F43" i="6"/>
  <c r="F91" i="6"/>
  <c r="F28" i="6"/>
  <c r="F60" i="6"/>
  <c r="F108" i="6"/>
  <c r="F45" i="6"/>
  <c r="F93" i="6"/>
  <c r="F14" i="6"/>
  <c r="F46" i="6"/>
  <c r="F94" i="6"/>
  <c r="F63" i="6"/>
  <c r="F32" i="6"/>
  <c r="F64" i="6"/>
  <c r="F17" i="6"/>
  <c r="F65" i="6"/>
  <c r="F50" i="6"/>
  <c r="F98" i="6"/>
  <c r="F21" i="6"/>
  <c r="F37" i="6"/>
  <c r="F53" i="6"/>
  <c r="F69" i="6"/>
  <c r="F85" i="6"/>
  <c r="F101" i="6"/>
  <c r="F22" i="6"/>
  <c r="F38" i="6"/>
  <c r="F54" i="6"/>
  <c r="F70" i="6"/>
  <c r="F86" i="6"/>
  <c r="F102" i="6"/>
  <c r="L7" i="4"/>
  <c r="L7" i="3"/>
  <c r="D26" i="5" l="1"/>
  <c r="F25" i="5"/>
  <c r="C26" i="5"/>
  <c r="I8" i="6"/>
  <c r="I9" i="6"/>
  <c r="H10" i="6"/>
  <c r="H11" i="6" s="1"/>
  <c r="H12" i="6" s="1"/>
  <c r="H13" i="6" s="1"/>
  <c r="H14" i="6" s="1"/>
  <c r="I14" i="6" s="1"/>
  <c r="K8" i="4"/>
  <c r="N7" i="4"/>
  <c r="O7" i="4" s="1"/>
  <c r="N8" i="4"/>
  <c r="M7" i="4"/>
  <c r="N7" i="3"/>
  <c r="O7" i="3" s="1"/>
  <c r="N8" i="3"/>
  <c r="M7" i="3"/>
  <c r="K8" i="3"/>
  <c r="I10" i="6" l="1"/>
  <c r="H15" i="6"/>
  <c r="I12" i="6"/>
  <c r="I11" i="6"/>
  <c r="I13" i="6"/>
  <c r="H16" i="6"/>
  <c r="I15" i="6"/>
  <c r="O8" i="4"/>
  <c r="L8" i="4"/>
  <c r="L8" i="3"/>
  <c r="O8" i="3"/>
  <c r="H17" i="6" l="1"/>
  <c r="I16" i="6"/>
  <c r="M8" i="4"/>
  <c r="N9" i="4"/>
  <c r="K9" i="4"/>
  <c r="K9" i="3"/>
  <c r="N9" i="3"/>
  <c r="M8" i="3"/>
  <c r="H18" i="6" l="1"/>
  <c r="I17" i="6"/>
  <c r="O9" i="4"/>
  <c r="L9" i="4"/>
  <c r="L9" i="3"/>
  <c r="O9" i="3"/>
  <c r="H19" i="6" l="1"/>
  <c r="I18" i="6"/>
  <c r="N10" i="4"/>
  <c r="K10" i="4"/>
  <c r="M9" i="4"/>
  <c r="K10" i="3"/>
  <c r="M9" i="3"/>
  <c r="N10" i="3"/>
  <c r="H20" i="6" l="1"/>
  <c r="I19" i="6"/>
  <c r="O10" i="4"/>
  <c r="L10" i="4"/>
  <c r="L10" i="3"/>
  <c r="O10" i="3"/>
  <c r="H21" i="6" l="1"/>
  <c r="I20" i="6"/>
  <c r="N11" i="4"/>
  <c r="M10" i="4"/>
  <c r="K11" i="4"/>
  <c r="K11" i="3"/>
  <c r="M10" i="3"/>
  <c r="N11" i="3"/>
  <c r="H22" i="6" l="1"/>
  <c r="I21" i="6"/>
  <c r="O11" i="4"/>
  <c r="L11" i="4"/>
  <c r="L11" i="3"/>
  <c r="O11" i="3"/>
  <c r="H23" i="6" l="1"/>
  <c r="I22" i="6"/>
  <c r="N12" i="4"/>
  <c r="K12" i="4"/>
  <c r="M11" i="4"/>
  <c r="K12" i="3"/>
  <c r="N12" i="3"/>
  <c r="M11" i="3"/>
  <c r="H24" i="6" l="1"/>
  <c r="I23" i="6"/>
  <c r="L12" i="4"/>
  <c r="O12" i="4"/>
  <c r="L12" i="3"/>
  <c r="O12" i="3"/>
  <c r="H25" i="6" l="1"/>
  <c r="I24" i="6"/>
  <c r="N13" i="4"/>
  <c r="K13" i="4"/>
  <c r="M12" i="4"/>
  <c r="K13" i="3"/>
  <c r="N13" i="3"/>
  <c r="M12" i="3"/>
  <c r="H26" i="6" l="1"/>
  <c r="I25" i="6"/>
  <c r="L13" i="4"/>
  <c r="O13" i="4"/>
  <c r="L13" i="3"/>
  <c r="O13" i="3"/>
  <c r="H27" i="6" l="1"/>
  <c r="I26" i="6"/>
  <c r="M13" i="4"/>
  <c r="K14" i="4"/>
  <c r="N14" i="4"/>
  <c r="K14" i="3"/>
  <c r="M13" i="3"/>
  <c r="N14" i="3"/>
  <c r="H28" i="6" l="1"/>
  <c r="I27" i="6"/>
  <c r="O14" i="4"/>
  <c r="L14" i="4"/>
  <c r="L14" i="3"/>
  <c r="O14" i="3"/>
  <c r="H29" i="6" l="1"/>
  <c r="I28" i="6"/>
  <c r="K15" i="4"/>
  <c r="N15" i="4"/>
  <c r="M14" i="4"/>
  <c r="K15" i="3"/>
  <c r="M14" i="3"/>
  <c r="N15" i="3"/>
  <c r="H30" i="6" l="1"/>
  <c r="I29" i="6"/>
  <c r="L15" i="4"/>
  <c r="O15" i="4"/>
  <c r="L15" i="3"/>
  <c r="O15" i="3"/>
  <c r="H31" i="6" l="1"/>
  <c r="I30" i="6"/>
  <c r="K16" i="4"/>
  <c r="N16" i="4"/>
  <c r="M15" i="4"/>
  <c r="K16" i="3"/>
  <c r="M15" i="3"/>
  <c r="N16" i="3"/>
  <c r="H32" i="6" l="1"/>
  <c r="I31" i="6"/>
  <c r="O16" i="4"/>
  <c r="L16" i="4"/>
  <c r="L16" i="3"/>
  <c r="O16" i="3"/>
  <c r="H33" i="6" l="1"/>
  <c r="I32" i="6"/>
  <c r="N17" i="4"/>
  <c r="K17" i="4"/>
  <c r="M16" i="4"/>
  <c r="K17" i="3"/>
  <c r="M16" i="3"/>
  <c r="N17" i="3"/>
  <c r="H34" i="6" l="1"/>
  <c r="I33" i="6"/>
  <c r="O17" i="4"/>
  <c r="L17" i="4"/>
  <c r="L17" i="3"/>
  <c r="O17" i="3"/>
  <c r="H35" i="6" l="1"/>
  <c r="I34" i="6"/>
  <c r="M17" i="4"/>
  <c r="N18" i="4"/>
  <c r="K18" i="4"/>
  <c r="K18" i="3"/>
  <c r="M17" i="3"/>
  <c r="N18" i="3"/>
  <c r="H36" i="6" l="1"/>
  <c r="I35" i="6"/>
  <c r="O18" i="4"/>
  <c r="L18" i="4"/>
  <c r="L18" i="3"/>
  <c r="O18" i="3"/>
  <c r="H37" i="6" l="1"/>
  <c r="I36" i="6"/>
  <c r="N19" i="4"/>
  <c r="K19" i="4"/>
  <c r="M18" i="4"/>
  <c r="K19" i="3"/>
  <c r="M18" i="3"/>
  <c r="N19" i="3"/>
  <c r="H38" i="6" l="1"/>
  <c r="I37" i="6"/>
  <c r="O19" i="4"/>
  <c r="L19" i="4"/>
  <c r="L19" i="3"/>
  <c r="O19" i="3"/>
  <c r="H39" i="6" l="1"/>
  <c r="I38" i="6"/>
  <c r="M19" i="4"/>
  <c r="N20" i="4"/>
  <c r="K20" i="4"/>
  <c r="K20" i="3"/>
  <c r="N20" i="3"/>
  <c r="M19" i="3"/>
  <c r="H40" i="6" l="1"/>
  <c r="I39" i="6"/>
  <c r="L20" i="4"/>
  <c r="O20" i="4"/>
  <c r="L20" i="3"/>
  <c r="O20" i="3"/>
  <c r="H41" i="6" l="1"/>
  <c r="I40" i="6"/>
  <c r="K21" i="4"/>
  <c r="M20" i="4"/>
  <c r="N21" i="4"/>
  <c r="K21" i="3"/>
  <c r="N21" i="3"/>
  <c r="M20" i="3"/>
  <c r="H42" i="6" l="1"/>
  <c r="I41" i="6"/>
  <c r="L21" i="4"/>
  <c r="O21" i="4"/>
  <c r="L21" i="3"/>
  <c r="O21" i="3"/>
  <c r="H43" i="6" l="1"/>
  <c r="I42" i="6"/>
  <c r="M21" i="4"/>
  <c r="N22" i="4"/>
  <c r="K22" i="4"/>
  <c r="K22" i="3"/>
  <c r="M21" i="3"/>
  <c r="N22" i="3"/>
  <c r="H44" i="6" l="1"/>
  <c r="I43" i="6"/>
  <c r="O22" i="4"/>
  <c r="L22" i="4"/>
  <c r="L22" i="3"/>
  <c r="O22" i="3"/>
  <c r="H45" i="6" l="1"/>
  <c r="I44" i="6"/>
  <c r="N23" i="4"/>
  <c r="K23" i="4"/>
  <c r="M22" i="4"/>
  <c r="K23" i="3"/>
  <c r="M22" i="3"/>
  <c r="N23" i="3"/>
  <c r="H46" i="6" l="1"/>
  <c r="I45" i="6"/>
  <c r="O23" i="4"/>
  <c r="L23" i="4"/>
  <c r="L23" i="3"/>
  <c r="O23" i="3"/>
  <c r="H47" i="6" l="1"/>
  <c r="I46" i="6"/>
  <c r="K24" i="4"/>
  <c r="N24" i="4"/>
  <c r="M23" i="4"/>
  <c r="K24" i="3"/>
  <c r="N24" i="3"/>
  <c r="M23" i="3"/>
  <c r="H48" i="6" l="1"/>
  <c r="I47" i="6"/>
  <c r="O24" i="4"/>
  <c r="L24" i="4"/>
  <c r="L24" i="3"/>
  <c r="O24" i="3"/>
  <c r="H49" i="6" l="1"/>
  <c r="I48" i="6"/>
  <c r="M24" i="4"/>
  <c r="K25" i="4"/>
  <c r="N25" i="4"/>
  <c r="K25" i="3"/>
  <c r="N25" i="3"/>
  <c r="M24" i="3"/>
  <c r="H50" i="6" l="1"/>
  <c r="I49" i="6"/>
  <c r="O25" i="4"/>
  <c r="L25" i="4"/>
  <c r="L25" i="3"/>
  <c r="O25" i="3"/>
  <c r="H51" i="6" l="1"/>
  <c r="I50" i="6"/>
  <c r="N26" i="4"/>
  <c r="M25" i="4"/>
  <c r="K26" i="4"/>
  <c r="K26" i="3"/>
  <c r="N26" i="3"/>
  <c r="M25" i="3"/>
  <c r="H52" i="6" l="1"/>
  <c r="I51" i="6"/>
  <c r="O26" i="4"/>
  <c r="L26" i="4"/>
  <c r="M26" i="4" s="1"/>
  <c r="L26" i="3"/>
  <c r="M26" i="3" s="1"/>
  <c r="O26" i="3"/>
  <c r="H53" i="6" l="1"/>
  <c r="I52" i="6"/>
  <c r="H54" i="6" l="1"/>
  <c r="I53" i="6"/>
  <c r="H55" i="6" l="1"/>
  <c r="I54" i="6"/>
  <c r="H56" i="6" l="1"/>
  <c r="I55" i="6"/>
  <c r="H57" i="6" l="1"/>
  <c r="I56" i="6"/>
  <c r="H58" i="6" l="1"/>
  <c r="I57" i="6"/>
  <c r="H59" i="6" l="1"/>
  <c r="I58" i="6"/>
  <c r="H60" i="6" l="1"/>
  <c r="I59" i="6"/>
  <c r="H61" i="6" l="1"/>
  <c r="I60" i="6"/>
  <c r="H62" i="6" l="1"/>
  <c r="I61" i="6"/>
  <c r="H63" i="6" l="1"/>
  <c r="I62" i="6"/>
  <c r="H64" i="6" l="1"/>
  <c r="I63" i="6"/>
  <c r="H65" i="6" l="1"/>
  <c r="I64" i="6"/>
  <c r="H66" i="6" l="1"/>
  <c r="I65" i="6"/>
  <c r="H67" i="6" l="1"/>
  <c r="I66" i="6"/>
  <c r="H68" i="6" l="1"/>
  <c r="I67" i="6"/>
  <c r="H69" i="6" l="1"/>
  <c r="I68" i="6"/>
  <c r="H70" i="6" l="1"/>
  <c r="I69" i="6"/>
  <c r="H71" i="6" l="1"/>
  <c r="I70" i="6"/>
  <c r="H72" i="6" l="1"/>
  <c r="I71" i="6"/>
  <c r="H73" i="6" l="1"/>
  <c r="I72" i="6"/>
  <c r="H74" i="6" l="1"/>
  <c r="I73" i="6"/>
  <c r="H75" i="6" l="1"/>
  <c r="I74" i="6"/>
  <c r="H76" i="6" l="1"/>
  <c r="I75" i="6"/>
  <c r="H77" i="6" l="1"/>
  <c r="I76" i="6"/>
  <c r="H78" i="6" l="1"/>
  <c r="I77" i="6"/>
  <c r="H79" i="6" l="1"/>
  <c r="I78" i="6"/>
  <c r="H80" i="6" l="1"/>
  <c r="I79" i="6"/>
  <c r="H81" i="6" l="1"/>
  <c r="I80" i="6"/>
  <c r="H82" i="6" l="1"/>
  <c r="I81" i="6"/>
  <c r="H83" i="6" l="1"/>
  <c r="I82" i="6"/>
  <c r="H84" i="6" l="1"/>
  <c r="I83" i="6"/>
  <c r="H85" i="6" l="1"/>
  <c r="I84" i="6"/>
  <c r="H86" i="6" l="1"/>
  <c r="I85" i="6"/>
  <c r="H87" i="6" l="1"/>
  <c r="I86" i="6"/>
  <c r="H88" i="6" l="1"/>
  <c r="I87" i="6"/>
  <c r="H89" i="6" l="1"/>
  <c r="I88" i="6"/>
  <c r="H90" i="6" l="1"/>
  <c r="I89" i="6"/>
  <c r="H91" i="6" l="1"/>
  <c r="I90" i="6"/>
  <c r="H92" i="6" l="1"/>
  <c r="I91" i="6"/>
  <c r="H93" i="6" l="1"/>
  <c r="I92" i="6"/>
  <c r="H94" i="6" l="1"/>
  <c r="I93" i="6"/>
  <c r="H95" i="6" l="1"/>
  <c r="I94" i="6"/>
  <c r="H96" i="6" l="1"/>
  <c r="I95" i="6"/>
  <c r="H97" i="6" l="1"/>
  <c r="I96" i="6"/>
  <c r="H98" i="6" l="1"/>
  <c r="I97" i="6"/>
  <c r="H99" i="6" l="1"/>
  <c r="I98" i="6"/>
  <c r="H100" i="6" l="1"/>
  <c r="I99" i="6"/>
  <c r="H101" i="6" l="1"/>
  <c r="I100" i="6"/>
  <c r="H102" i="6" l="1"/>
  <c r="I101" i="6"/>
  <c r="H103" i="6" l="1"/>
  <c r="I102" i="6"/>
  <c r="H104" i="6" l="1"/>
  <c r="I103" i="6"/>
  <c r="H105" i="6" l="1"/>
  <c r="I104" i="6"/>
  <c r="H106" i="6" l="1"/>
  <c r="I105" i="6"/>
  <c r="H107" i="6" l="1"/>
  <c r="I106" i="6"/>
  <c r="H108" i="6" l="1"/>
  <c r="I107" i="6"/>
  <c r="H109" i="6" l="1"/>
  <c r="I109" i="6" s="1"/>
  <c r="I108" i="6"/>
  <c r="I4" i="6" l="1"/>
  <c r="L22" i="6" s="1"/>
  <c r="J8" i="3" l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<sst xmlns="http://schemas.openxmlformats.org/spreadsheetml/2006/main" count="83" uniqueCount="40">
  <si>
    <t>Trend</t>
  </si>
  <si>
    <t>Year Qtr</t>
  </si>
  <si>
    <t>Revs</t>
  </si>
  <si>
    <t>Year</t>
  </si>
  <si>
    <t>M</t>
  </si>
  <si>
    <t>p</t>
  </si>
  <si>
    <t>q</t>
  </si>
  <si>
    <t>Adoption</t>
  </si>
  <si>
    <t>Cumulative Adoption</t>
  </si>
  <si>
    <t>Market Penetration</t>
  </si>
  <si>
    <t>Innovators</t>
  </si>
  <si>
    <t>Immitators</t>
  </si>
  <si>
    <t>Part 1 | Q1</t>
  </si>
  <si>
    <t>Part 1 | Q3</t>
  </si>
  <si>
    <t>Part 1 | Q2</t>
  </si>
  <si>
    <t>Total</t>
  </si>
  <si>
    <t>Share</t>
  </si>
  <si>
    <t>2 Period Moving Avg</t>
  </si>
  <si>
    <t>Exp Smoothed Forecast</t>
  </si>
  <si>
    <t>Squared Error</t>
  </si>
  <si>
    <t>SSE</t>
  </si>
  <si>
    <t>Part 2 | Q1</t>
  </si>
  <si>
    <t>Alpha</t>
  </si>
  <si>
    <t>One Step Forecast</t>
  </si>
  <si>
    <t>Part 2 | Q2</t>
  </si>
  <si>
    <t>Initialization Model</t>
  </si>
  <si>
    <t>Q1</t>
  </si>
  <si>
    <t>Q2</t>
  </si>
  <si>
    <t>Q3</t>
  </si>
  <si>
    <t>Q4</t>
  </si>
  <si>
    <t>Baseline</t>
  </si>
  <si>
    <t>Sum</t>
  </si>
  <si>
    <t>Forecast</t>
  </si>
  <si>
    <t>Beta</t>
  </si>
  <si>
    <t>Gamma</t>
  </si>
  <si>
    <t>Level</t>
  </si>
  <si>
    <t>Seasonality</t>
  </si>
  <si>
    <t>Part 2 | Q3</t>
  </si>
  <si>
    <t>Period</t>
  </si>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</sst>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1" fillId="0" borderId="0" xfId="0" applyFont="1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9" fontId="1" fillId="0" borderId="1" xfId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0" fillId="3" borderId="0" xfId="0" applyFill="1" applyAlignment="1">
      <alignment horizontal="center"/>
    </xf>
    <xf numFmtId="0" fontId="1" fillId="5" borderId="1" xfId="0" applyFont="1" applyFill="1" applyBorder="1"/>
    <xf numFmtId="0" fontId="0" fillId="0" borderId="1" xfId="0" applyFont="1" applyBorder="1"/>
    <xf numFmtId="0" fontId="0" fillId="6" borderId="0" xfId="0" applyFill="1"/>
    <xf numFmtId="0" fontId="4" fillId="6" borderId="0" xfId="0" applyFont="1" applyFill="1"/>
    <xf numFmtId="0" fontId="4" fillId="6" borderId="0" xfId="0" applyFont="1" applyFill="1" applyAlignment="1">
      <alignment horizontal="left" indent="1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2" fontId="0" fillId="7" borderId="0" xfId="0" applyNumberFormat="1" applyFill="1" applyAlignment="1">
      <alignment horizontal="center"/>
    </xf>
    <xf numFmtId="0" fontId="0" fillId="0" borderId="0" xfId="0" applyBorder="1" applyAlignment="1">
      <alignment horizontal="center"/>
    </xf>
    <xf numFmtId="0" fontId="0" fillId="8" borderId="0" xfId="0" applyFill="1" applyAlignment="1">
      <alignment horizontal="center"/>
    </xf>
    <xf numFmtId="2" fontId="0" fillId="8" borderId="0" xfId="0" applyNumberFormat="1" applyFill="1"/>
    <xf numFmtId="9" fontId="1" fillId="0" borderId="0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Yearly Sales</a:t>
            </a:r>
            <a:r>
              <a:rPr lang="en-US" sz="1200" b="1" baseline="0"/>
              <a:t> and Cumulative Sales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505336832895888"/>
          <c:y val="0.16041666666666668"/>
          <c:w val="0.81439107611548556"/>
          <c:h val="0.66699803149606307"/>
        </c:manualLayout>
      </c:layout>
      <c:lineChart>
        <c:grouping val="standard"/>
        <c:varyColors val="0"/>
        <c:ser>
          <c:idx val="0"/>
          <c:order val="0"/>
          <c:tx>
            <c:strRef>
              <c:f>'Part 1 | Q1'!$K$6</c:f>
              <c:strCache>
                <c:ptCount val="1"/>
                <c:pt idx="0">
                  <c:v>Adoption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1 | Q1'!$K$7:$K$26</c:f>
              <c:numCache>
                <c:formatCode>#,##0</c:formatCode>
                <c:ptCount val="20"/>
                <c:pt idx="0">
                  <c:v>750000</c:v>
                </c:pt>
                <c:pt idx="1">
                  <c:v>1018500</c:v>
                </c:pt>
                <c:pt idx="2">
                  <c:v>1354303.524</c:v>
                </c:pt>
                <c:pt idx="3">
                  <c:v>1749406.874287891</c:v>
                </c:pt>
                <c:pt idx="4">
                  <c:v>2172902.9007235654</c:v>
                </c:pt>
                <c:pt idx="5">
                  <c:v>2562553.9782997095</c:v>
                </c:pt>
                <c:pt idx="6">
                  <c:v>2827920.5644208789</c:v>
                </c:pt>
                <c:pt idx="7">
                  <c:v>2876865.9819299146</c:v>
                </c:pt>
                <c:pt idx="8">
                  <c:v>2664068.0411264482</c:v>
                </c:pt>
                <c:pt idx="9">
                  <c:v>2230827.6762882583</c:v>
                </c:pt>
                <c:pt idx="10">
                  <c:v>1693327.7225943441</c:v>
                </c:pt>
                <c:pt idx="11">
                  <c:v>1179015.9538386511</c:v>
                </c:pt>
                <c:pt idx="12">
                  <c:v>766730.66624879092</c:v>
                </c:pt>
                <c:pt idx="13">
                  <c:v>474745.92428845726</c:v>
                </c:pt>
                <c:pt idx="14">
                  <c:v>284524.0156677179</c:v>
                </c:pt>
                <c:pt idx="15">
                  <c:v>167064.0180322025</c:v>
                </c:pt>
                <c:pt idx="16">
                  <c:v>96887.904073063284</c:v>
                </c:pt>
                <c:pt idx="17">
                  <c:v>55780.453592119738</c:v>
                </c:pt>
                <c:pt idx="18">
                  <c:v>31977.754225088283</c:v>
                </c:pt>
                <c:pt idx="19">
                  <c:v>18287.269165394828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FE-4331-953F-DD8A4CB72A58}"/>
            </c:ext>
          </c:extLst>
        </c:ser>
        <c:ser>
          <c:idx val="1"/>
          <c:order val="1"/>
          <c:tx>
            <c:strRef>
              <c:f>'Part 1 | Q1'!$L$6</c:f>
              <c:strCache>
                <c:ptCount val="1"/>
                <c:pt idx="0">
                  <c:v>Cumulative Adoption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1 | Q1'!$L$7:$L$26</c:f>
              <c:numCache>
                <c:formatCode>#,##0</c:formatCode>
                <c:ptCount val="20"/>
                <c:pt idx="0">
                  <c:v>750000</c:v>
                </c:pt>
                <c:pt idx="1">
                  <c:v>1768500</c:v>
                </c:pt>
                <c:pt idx="2">
                  <c:v>3122803.5240000002</c:v>
                </c:pt>
                <c:pt idx="3">
                  <c:v>4872210.3982878914</c:v>
                </c:pt>
                <c:pt idx="4">
                  <c:v>7045113.2990114568</c:v>
                </c:pt>
                <c:pt idx="5">
                  <c:v>9607667.2773111667</c:v>
                </c:pt>
                <c:pt idx="6">
                  <c:v>12435587.841732046</c:v>
                </c:pt>
                <c:pt idx="7">
                  <c:v>15312453.823661961</c:v>
                </c:pt>
                <c:pt idx="8">
                  <c:v>17976521.864788409</c:v>
                </c:pt>
                <c:pt idx="9">
                  <c:v>20207349.541076668</c:v>
                </c:pt>
                <c:pt idx="10">
                  <c:v>21900677.263671011</c:v>
                </c:pt>
                <c:pt idx="11">
                  <c:v>23079693.217509661</c:v>
                </c:pt>
                <c:pt idx="12">
                  <c:v>23846423.883758452</c:v>
                </c:pt>
                <c:pt idx="13">
                  <c:v>24321169.808046907</c:v>
                </c:pt>
                <c:pt idx="14">
                  <c:v>24605693.823714625</c:v>
                </c:pt>
                <c:pt idx="15">
                  <c:v>24772757.841746829</c:v>
                </c:pt>
                <c:pt idx="16">
                  <c:v>24869645.745819893</c:v>
                </c:pt>
                <c:pt idx="17">
                  <c:v>24925426.199412011</c:v>
                </c:pt>
                <c:pt idx="18">
                  <c:v>24957403.953637101</c:v>
                </c:pt>
                <c:pt idx="19">
                  <c:v>24975691.222802497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FE-4331-953F-DD8A4CB72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759504"/>
        <c:axId val="386759088"/>
      </c:lineChart>
      <c:catAx>
        <c:axId val="386759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59088"/>
        <c:crosses val="autoZero"/>
        <c:auto val="1"/>
        <c:lblAlgn val="ctr"/>
        <c:lblOffset val="100"/>
        <c:noMultiLvlLbl val="0"/>
      </c:catAx>
      <c:valAx>
        <c:axId val="386759088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5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484645669291331"/>
          <c:y val="0.13020778652668413"/>
          <c:w val="0.53141819772528431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Yearly Sales</a:t>
            </a:r>
            <a:r>
              <a:rPr lang="en-US" sz="1200" b="1" baseline="0"/>
              <a:t> and Cumulative Sales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505336832895888"/>
          <c:y val="0.16041666666666668"/>
          <c:w val="0.81439107611548556"/>
          <c:h val="0.66699803149606307"/>
        </c:manualLayout>
      </c:layout>
      <c:lineChart>
        <c:grouping val="standard"/>
        <c:varyColors val="0"/>
        <c:ser>
          <c:idx val="0"/>
          <c:order val="0"/>
          <c:tx>
            <c:strRef>
              <c:f>'Part 1 | Q2'!$K$6</c:f>
              <c:strCache>
                <c:ptCount val="1"/>
                <c:pt idx="0">
                  <c:v>Adoption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1 | Q2'!$K$7:$K$26</c:f>
              <c:numCache>
                <c:formatCode>#,##0</c:formatCode>
                <c:ptCount val="20"/>
                <c:pt idx="0">
                  <c:v>10000000</c:v>
                </c:pt>
                <c:pt idx="1">
                  <c:v>6180000</c:v>
                </c:pt>
                <c:pt idx="2">
                  <c:v>3699249.12</c:v>
                </c:pt>
                <c:pt idx="3">
                  <c:v>2170456.3709099749</c:v>
                </c:pt>
                <c:pt idx="4">
                  <c:v>1258181.5536802707</c:v>
                </c:pt>
                <c:pt idx="5">
                  <c:v>724172.67532155651</c:v>
                </c:pt>
                <c:pt idx="6">
                  <c:v>415090.03037494456</c:v>
                </c:pt>
                <c:pt idx="7">
                  <c:v>237358.83529836859</c:v>
                </c:pt>
                <c:pt idx="8">
                  <c:v>135541.86639931728</c:v>
                </c:pt>
                <c:pt idx="9">
                  <c:v>77339.44743889675</c:v>
                </c:pt>
                <c:pt idx="10">
                  <c:v>44109.708648681408</c:v>
                </c:pt>
                <c:pt idx="11">
                  <c:v>25151.061774009257</c:v>
                </c:pt>
                <c:pt idx="12">
                  <c:v>14338.877352827578</c:v>
                </c:pt>
                <c:pt idx="13">
                  <c:v>8174.0610277180094</c:v>
                </c:pt>
                <c:pt idx="14">
                  <c:v>4659.5075497161597</c:v>
                </c:pt>
                <c:pt idx="15">
                  <c:v>2656.014431521995</c:v>
                </c:pt>
                <c:pt idx="16">
                  <c:v>1513.9591348180547</c:v>
                </c:pt>
                <c:pt idx="17">
                  <c:v>862.9667494466994</c:v>
                </c:pt>
                <c:pt idx="18">
                  <c:v>491.89431008277461</c:v>
                </c:pt>
                <c:pt idx="19">
                  <c:v>280.38081687362865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5A-4090-A2D2-6F3DBFA58046}"/>
            </c:ext>
          </c:extLst>
        </c:ser>
        <c:ser>
          <c:idx val="1"/>
          <c:order val="1"/>
          <c:tx>
            <c:strRef>
              <c:f>'Part 1 | Q2'!$L$6</c:f>
              <c:strCache>
                <c:ptCount val="1"/>
                <c:pt idx="0">
                  <c:v>Cumulative Adoption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1 | Q2'!$L$7:$L$26</c:f>
              <c:numCache>
                <c:formatCode>#,##0</c:formatCode>
                <c:ptCount val="20"/>
                <c:pt idx="0">
                  <c:v>10000000</c:v>
                </c:pt>
                <c:pt idx="1">
                  <c:v>16180000</c:v>
                </c:pt>
                <c:pt idx="2">
                  <c:v>19879249.120000001</c:v>
                </c:pt>
                <c:pt idx="3">
                  <c:v>22049705.490909975</c:v>
                </c:pt>
                <c:pt idx="4">
                  <c:v>23307887.044590246</c:v>
                </c:pt>
                <c:pt idx="5">
                  <c:v>24032059.719911803</c:v>
                </c:pt>
                <c:pt idx="6">
                  <c:v>24447149.750286747</c:v>
                </c:pt>
                <c:pt idx="7">
                  <c:v>24684508.585585114</c:v>
                </c:pt>
                <c:pt idx="8">
                  <c:v>24820050.451984432</c:v>
                </c:pt>
                <c:pt idx="9">
                  <c:v>24897389.899423327</c:v>
                </c:pt>
                <c:pt idx="10">
                  <c:v>24941499.608072009</c:v>
                </c:pt>
                <c:pt idx="11">
                  <c:v>24966650.669846017</c:v>
                </c:pt>
                <c:pt idx="12">
                  <c:v>24980989.547198843</c:v>
                </c:pt>
                <c:pt idx="13">
                  <c:v>24989163.60822656</c:v>
                </c:pt>
                <c:pt idx="14">
                  <c:v>24993823.115776278</c:v>
                </c:pt>
                <c:pt idx="15">
                  <c:v>24996479.130207799</c:v>
                </c:pt>
                <c:pt idx="16">
                  <c:v>24997993.089342616</c:v>
                </c:pt>
                <c:pt idx="17">
                  <c:v>24998856.056092065</c:v>
                </c:pt>
                <c:pt idx="18">
                  <c:v>24999347.950402148</c:v>
                </c:pt>
                <c:pt idx="19">
                  <c:v>24999628.331219021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5A-4090-A2D2-6F3DBFA58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759504"/>
        <c:axId val="386759088"/>
      </c:lineChart>
      <c:catAx>
        <c:axId val="386759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59088"/>
        <c:crosses val="autoZero"/>
        <c:auto val="1"/>
        <c:lblAlgn val="ctr"/>
        <c:lblOffset val="100"/>
        <c:noMultiLvlLbl val="0"/>
      </c:catAx>
      <c:valAx>
        <c:axId val="386759088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5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484645669291331"/>
          <c:y val="0.13020778652668413"/>
          <c:w val="0.53141819772528431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Actuals</a:t>
            </a:r>
            <a:r>
              <a:rPr lang="en-US" sz="1100" b="1" baseline="0"/>
              <a:t> vs Exp Smoothed Forecast</a:t>
            </a:r>
            <a:endParaRPr lang="en-US" sz="11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2 | Q1'!$D$5</c:f>
              <c:strCache>
                <c:ptCount val="1"/>
                <c:pt idx="0">
                  <c:v>Revs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'Part 2 | Q1'!$D$6:$D$109</c:f>
              <c:numCache>
                <c:formatCode>0.00</c:formatCode>
                <c:ptCount val="104"/>
                <c:pt idx="0">
                  <c:v>19.539999959999999</c:v>
                </c:pt>
                <c:pt idx="1">
                  <c:v>23.54999995</c:v>
                </c:pt>
                <c:pt idx="2">
                  <c:v>32.568999890000001</c:v>
                </c:pt>
                <c:pt idx="3">
                  <c:v>41.466999889999997</c:v>
                </c:pt>
                <c:pt idx="4">
                  <c:v>67.620999810000001</c:v>
                </c:pt>
                <c:pt idx="5">
                  <c:v>78.764999869999997</c:v>
                </c:pt>
                <c:pt idx="6">
                  <c:v>90.718999859999997</c:v>
                </c:pt>
                <c:pt idx="7">
                  <c:v>97.677999970000002</c:v>
                </c:pt>
                <c:pt idx="8">
                  <c:v>133.553</c:v>
                </c:pt>
                <c:pt idx="9">
                  <c:v>131.0189996</c:v>
                </c:pt>
                <c:pt idx="10">
                  <c:v>142.6809998</c:v>
                </c:pt>
                <c:pt idx="11">
                  <c:v>175.80799959999999</c:v>
                </c:pt>
                <c:pt idx="12">
                  <c:v>214.2929997</c:v>
                </c:pt>
                <c:pt idx="13">
                  <c:v>227.98199990000001</c:v>
                </c:pt>
                <c:pt idx="14">
                  <c:v>267.28399940000003</c:v>
                </c:pt>
                <c:pt idx="15">
                  <c:v>273.2099991</c:v>
                </c:pt>
                <c:pt idx="16">
                  <c:v>316.2279997</c:v>
                </c:pt>
                <c:pt idx="17">
                  <c:v>300.10199929999999</c:v>
                </c:pt>
                <c:pt idx="18">
                  <c:v>422.14299970000002</c:v>
                </c:pt>
                <c:pt idx="19">
                  <c:v>477.39899919999999</c:v>
                </c:pt>
                <c:pt idx="20">
                  <c:v>698.29599949999999</c:v>
                </c:pt>
                <c:pt idx="21">
                  <c:v>435.34399989999997</c:v>
                </c:pt>
                <c:pt idx="22">
                  <c:v>374.92899990000001</c:v>
                </c:pt>
                <c:pt idx="23">
                  <c:v>409.70899960000003</c:v>
                </c:pt>
                <c:pt idx="24">
                  <c:v>533.88999939999997</c:v>
                </c:pt>
                <c:pt idx="25">
                  <c:v>408.9429998</c:v>
                </c:pt>
                <c:pt idx="26">
                  <c:v>448.27899930000001</c:v>
                </c:pt>
                <c:pt idx="27">
                  <c:v>510.78599930000001</c:v>
                </c:pt>
                <c:pt idx="28">
                  <c:v>662.25299840000002</c:v>
                </c:pt>
                <c:pt idx="29">
                  <c:v>575.32699969999999</c:v>
                </c:pt>
                <c:pt idx="30">
                  <c:v>637.06399920000001</c:v>
                </c:pt>
                <c:pt idx="31">
                  <c:v>786.42399980000005</c:v>
                </c:pt>
                <c:pt idx="32">
                  <c:v>1042.441998</c:v>
                </c:pt>
                <c:pt idx="33">
                  <c:v>867.16099929999996</c:v>
                </c:pt>
                <c:pt idx="34">
                  <c:v>993.05099870000004</c:v>
                </c:pt>
                <c:pt idx="35">
                  <c:v>1168.7189980000001</c:v>
                </c:pt>
                <c:pt idx="36">
                  <c:v>1405.1369970000001</c:v>
                </c:pt>
                <c:pt idx="37">
                  <c:v>1246.9169999999999</c:v>
                </c:pt>
                <c:pt idx="38">
                  <c:v>1248.211998</c:v>
                </c:pt>
                <c:pt idx="39">
                  <c:v>1383.7469980000001</c:v>
                </c:pt>
                <c:pt idx="40">
                  <c:v>1493.3829989999999</c:v>
                </c:pt>
                <c:pt idx="41">
                  <c:v>1346.202</c:v>
                </c:pt>
                <c:pt idx="42">
                  <c:v>1364.759998</c:v>
                </c:pt>
                <c:pt idx="43">
                  <c:v>1354.0899959999999</c:v>
                </c:pt>
                <c:pt idx="44">
                  <c:v>1675.505997</c:v>
                </c:pt>
                <c:pt idx="45">
                  <c:v>1597.6779979999999</c:v>
                </c:pt>
                <c:pt idx="46">
                  <c:v>1528.6039960000001</c:v>
                </c:pt>
                <c:pt idx="47">
                  <c:v>1507.060997</c:v>
                </c:pt>
                <c:pt idx="48">
                  <c:v>1862.6120000000001</c:v>
                </c:pt>
                <c:pt idx="49">
                  <c:v>1716.0249980000001</c:v>
                </c:pt>
                <c:pt idx="50">
                  <c:v>1740.1709980000001</c:v>
                </c:pt>
                <c:pt idx="51">
                  <c:v>1767.733997</c:v>
                </c:pt>
                <c:pt idx="52">
                  <c:v>2000.2919999999999</c:v>
                </c:pt>
                <c:pt idx="53">
                  <c:v>1973.8939969999999</c:v>
                </c:pt>
                <c:pt idx="54">
                  <c:v>1861.9789960000001</c:v>
                </c:pt>
                <c:pt idx="55">
                  <c:v>2140.788994</c:v>
                </c:pt>
                <c:pt idx="56">
                  <c:v>2468.8539959999998</c:v>
                </c:pt>
                <c:pt idx="57">
                  <c:v>2076.6999970000002</c:v>
                </c:pt>
                <c:pt idx="58">
                  <c:v>2149.9079969999998</c:v>
                </c:pt>
                <c:pt idx="59">
                  <c:v>2493.2859960000001</c:v>
                </c:pt>
                <c:pt idx="60">
                  <c:v>2832</c:v>
                </c:pt>
                <c:pt idx="61">
                  <c:v>2652</c:v>
                </c:pt>
                <c:pt idx="62">
                  <c:v>2575</c:v>
                </c:pt>
                <c:pt idx="63">
                  <c:v>3003</c:v>
                </c:pt>
                <c:pt idx="64">
                  <c:v>3148</c:v>
                </c:pt>
                <c:pt idx="65">
                  <c:v>2185</c:v>
                </c:pt>
                <c:pt idx="66">
                  <c:v>2179</c:v>
                </c:pt>
                <c:pt idx="67">
                  <c:v>2321</c:v>
                </c:pt>
                <c:pt idx="68">
                  <c:v>2129</c:v>
                </c:pt>
                <c:pt idx="69">
                  <c:v>1601</c:v>
                </c:pt>
                <c:pt idx="70">
                  <c:v>1737</c:v>
                </c:pt>
                <c:pt idx="71">
                  <c:v>1614</c:v>
                </c:pt>
                <c:pt idx="72">
                  <c:v>1578</c:v>
                </c:pt>
                <c:pt idx="73">
                  <c:v>1405</c:v>
                </c:pt>
                <c:pt idx="74">
                  <c:v>1402</c:v>
                </c:pt>
                <c:pt idx="75">
                  <c:v>1556</c:v>
                </c:pt>
                <c:pt idx="76">
                  <c:v>1710</c:v>
                </c:pt>
                <c:pt idx="77">
                  <c:v>1530</c:v>
                </c:pt>
                <c:pt idx="78">
                  <c:v>1558</c:v>
                </c:pt>
                <c:pt idx="79">
                  <c:v>1336</c:v>
                </c:pt>
                <c:pt idx="80">
                  <c:v>2343</c:v>
                </c:pt>
                <c:pt idx="81">
                  <c:v>1945</c:v>
                </c:pt>
                <c:pt idx="82">
                  <c:v>1825</c:v>
                </c:pt>
                <c:pt idx="83">
                  <c:v>1870</c:v>
                </c:pt>
                <c:pt idx="84">
                  <c:v>1007</c:v>
                </c:pt>
                <c:pt idx="85">
                  <c:v>1431</c:v>
                </c:pt>
                <c:pt idx="86">
                  <c:v>1475</c:v>
                </c:pt>
                <c:pt idx="87">
                  <c:v>1450</c:v>
                </c:pt>
                <c:pt idx="88">
                  <c:v>1375</c:v>
                </c:pt>
                <c:pt idx="89">
                  <c:v>1495</c:v>
                </c:pt>
                <c:pt idx="90">
                  <c:v>1429</c:v>
                </c:pt>
                <c:pt idx="91">
                  <c:v>1443</c:v>
                </c:pt>
                <c:pt idx="92">
                  <c:v>1472</c:v>
                </c:pt>
                <c:pt idx="93">
                  <c:v>1475</c:v>
                </c:pt>
                <c:pt idx="94">
                  <c:v>1545</c:v>
                </c:pt>
                <c:pt idx="95">
                  <c:v>1715</c:v>
                </c:pt>
                <c:pt idx="96">
                  <c:v>2006</c:v>
                </c:pt>
                <c:pt idx="97">
                  <c:v>1909</c:v>
                </c:pt>
                <c:pt idx="98">
                  <c:v>2014</c:v>
                </c:pt>
                <c:pt idx="99">
                  <c:v>2350</c:v>
                </c:pt>
                <c:pt idx="100">
                  <c:v>3490</c:v>
                </c:pt>
                <c:pt idx="101">
                  <c:v>3243</c:v>
                </c:pt>
                <c:pt idx="102">
                  <c:v>3520</c:v>
                </c:pt>
                <c:pt idx="103">
                  <c:v>3678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D8-4F5A-9E06-6661ACE625BF}"/>
            </c:ext>
          </c:extLst>
        </c:ser>
        <c:ser>
          <c:idx val="1"/>
          <c:order val="1"/>
          <c:tx>
            <c:strRef>
              <c:f>'Part 2 | Q1'!$H$5</c:f>
              <c:strCache>
                <c:ptCount val="1"/>
                <c:pt idx="0">
                  <c:v>Exp Smoothed 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2 | Q1'!$H$6:$H$109</c:f>
              <c:numCache>
                <c:formatCode>General</c:formatCode>
                <c:ptCount val="104"/>
                <c:pt idx="2" formatCode="0.00">
                  <c:v>21.544999955000002</c:v>
                </c:pt>
                <c:pt idx="3" formatCode="0.00">
                  <c:v>30.500955347473276</c:v>
                </c:pt>
                <c:pt idx="4" formatCode="0.00">
                  <c:v>39.409827474996952</c:v>
                </c:pt>
                <c:pt idx="5" formatCode="0.00">
                  <c:v>62.328731909992619</c:v>
                </c:pt>
                <c:pt idx="6" formatCode="0.00">
                  <c:v>75.681642245306747</c:v>
                </c:pt>
                <c:pt idx="7" formatCode="0.00">
                  <c:v>87.898070475706689</c:v>
                </c:pt>
                <c:pt idx="8" formatCode="0.00">
                  <c:v>95.843336514246857</c:v>
                </c:pt>
                <c:pt idx="9" formatCode="0.00">
                  <c:v>126.47886500072117</c:v>
                </c:pt>
                <c:pt idx="10" formatCode="0.00">
                  <c:v>130.16729417223002</c:v>
                </c:pt>
                <c:pt idx="11" formatCode="0.00">
                  <c:v>140.33349428631317</c:v>
                </c:pt>
                <c:pt idx="12" formatCode="0.00">
                  <c:v>169.15316854544909</c:v>
                </c:pt>
                <c:pt idx="13" formatCode="0.00">
                  <c:v>205.82500423372943</c:v>
                </c:pt>
                <c:pt idx="14" formatCode="0.00">
                  <c:v>223.82546377549039</c:v>
                </c:pt>
                <c:pt idx="15" formatCode="0.00">
                  <c:v>259.13140615304894</c:v>
                </c:pt>
                <c:pt idx="16" formatCode="0.00">
                  <c:v>270.56892893653242</c:v>
                </c:pt>
                <c:pt idx="17" formatCode="0.00">
                  <c:v>307.66259760765763</c:v>
                </c:pt>
                <c:pt idx="18" formatCode="0.00">
                  <c:v>301.52032787044442</c:v>
                </c:pt>
                <c:pt idx="19" formatCode="0.00">
                  <c:v>399.51481939766546</c:v>
                </c:pt>
                <c:pt idx="20" formatCode="0.00">
                  <c:v>462.78833574398755</c:v>
                </c:pt>
                <c:pt idx="21" formatCode="0.00">
                  <c:v>654.11599753832184</c:v>
                </c:pt>
                <c:pt idx="22" formatCode="0.00">
                  <c:v>476.38447871360955</c:v>
                </c:pt>
                <c:pt idx="23" formatCode="0.00">
                  <c:v>393.96151536689354</c:v>
                </c:pt>
                <c:pt idx="24" formatCode="0.00">
                  <c:v>406.75485418827822</c:v>
                </c:pt>
                <c:pt idx="25" formatCode="0.00">
                  <c:v>510.04011326350809</c:v>
                </c:pt>
                <c:pt idx="26" formatCode="0.00">
                  <c:v>427.908287807634</c:v>
                </c:pt>
                <c:pt idx="27" formatCode="0.00">
                  <c:v>444.45756071350075</c:v>
                </c:pt>
                <c:pt idx="28" formatCode="0.00">
                  <c:v>498.34313226063904</c:v>
                </c:pt>
                <c:pt idx="29" formatCode="0.00">
                  <c:v>631.50436758228841</c:v>
                </c:pt>
                <c:pt idx="30" formatCode="0.00">
                  <c:v>585.86557914008438</c:v>
                </c:pt>
                <c:pt idx="31" formatCode="0.00">
                  <c:v>627.45944424579147</c:v>
                </c:pt>
                <c:pt idx="32" formatCode="0.00">
                  <c:v>756.6030832989635</c:v>
                </c:pt>
                <c:pt idx="33" formatCode="0.00">
                  <c:v>988.82011745984551</c:v>
                </c:pt>
                <c:pt idx="34" formatCode="0.00">
                  <c:v>889.98361149544189</c:v>
                </c:pt>
                <c:pt idx="35" formatCode="0.00">
                  <c:v>973.71609767699169</c:v>
                </c:pt>
                <c:pt idx="36" formatCode="0.00">
                  <c:v>1132.1374771212193</c:v>
                </c:pt>
                <c:pt idx="37" formatCode="0.00">
                  <c:v>1353.9237195574574</c:v>
                </c:pt>
                <c:pt idx="38" formatCode="0.00">
                  <c:v>1266.9908991018949</c:v>
                </c:pt>
                <c:pt idx="39" formatCode="0.00">
                  <c:v>1251.7348213098155</c:v>
                </c:pt>
                <c:pt idx="40" formatCode="0.00">
                  <c:v>1358.9822063489732</c:v>
                </c:pt>
                <c:pt idx="41" formatCode="0.00">
                  <c:v>1468.1701155282965</c:v>
                </c:pt>
                <c:pt idx="42" formatCode="0.00">
                  <c:v>1369.0825784803883</c:v>
                </c:pt>
                <c:pt idx="43" formatCode="0.00">
                  <c:v>1365.5708914166191</c:v>
                </c:pt>
                <c:pt idx="44" formatCode="0.00">
                  <c:v>1356.2437517374503</c:v>
                </c:pt>
                <c:pt idx="45" formatCode="0.00">
                  <c:v>1615.614075025851</c:v>
                </c:pt>
                <c:pt idx="46" formatCode="0.00">
                  <c:v>1601.0427119356273</c:v>
                </c:pt>
                <c:pt idx="47" formatCode="0.00">
                  <c:v>1542.1931190081289</c:v>
                </c:pt>
                <c:pt idx="48" formatCode="0.00">
                  <c:v>1513.6515987429866</c:v>
                </c:pt>
                <c:pt idx="49" formatCode="0.00">
                  <c:v>1797.1488597938494</c:v>
                </c:pt>
                <c:pt idx="50" formatCode="0.00">
                  <c:v>1731.2434087983183</c:v>
                </c:pt>
                <c:pt idx="51" formatCode="0.00">
                  <c:v>1738.4962291107295</c:v>
                </c:pt>
                <c:pt idx="52" formatCode="0.00">
                  <c:v>1762.249145160778</c:v>
                </c:pt>
                <c:pt idx="53" formatCode="0.00">
                  <c:v>1955.6364094938001</c:v>
                </c:pt>
                <c:pt idx="54" formatCode="0.00">
                  <c:v>1970.4689693852931</c:v>
                </c:pt>
                <c:pt idx="55" formatCode="0.00">
                  <c:v>1882.3311457370478</c:v>
                </c:pt>
                <c:pt idx="56" formatCode="0.00">
                  <c:v>2092.3036578493338</c:v>
                </c:pt>
                <c:pt idx="57" formatCode="0.00">
                  <c:v>2398.2151284028841</c:v>
                </c:pt>
                <c:pt idx="58" formatCode="0.00">
                  <c:v>2137.0145485927019</c:v>
                </c:pt>
                <c:pt idx="59" formatCode="0.00">
                  <c:v>2147.4892537334649</c:v>
                </c:pt>
                <c:pt idx="60" formatCode="0.00">
                  <c:v>2428.4163416200695</c:v>
                </c:pt>
                <c:pt idx="61" formatCode="0.00">
                  <c:v>2756.2898233774722</c:v>
                </c:pt>
                <c:pt idx="62" formatCode="0.00">
                  <c:v>2671.5642236346634</c:v>
                </c:pt>
                <c:pt idx="63" formatCode="0.00">
                  <c:v>2593.1149416607823</c:v>
                </c:pt>
                <c:pt idx="64" formatCode="0.00">
                  <c:v>2926.1077138098995</c:v>
                </c:pt>
                <c:pt idx="65" formatCode="0.00">
                  <c:v>3106.3741714268963</c:v>
                </c:pt>
                <c:pt idx="66" formatCode="0.00">
                  <c:v>2357.8449599128626</c:v>
                </c:pt>
                <c:pt idx="67" formatCode="0.00">
                  <c:v>2212.5503760419974</c:v>
                </c:pt>
                <c:pt idx="68" formatCode="0.00">
                  <c:v>2300.6554196037901</c:v>
                </c:pt>
                <c:pt idx="69" formatCode="0.00">
                  <c:v>2161.201656005067</c:v>
                </c:pt>
                <c:pt idx="70" formatCode="0.00">
                  <c:v>1706.0908911689603</c:v>
                </c:pt>
                <c:pt idx="71" formatCode="0.00">
                  <c:v>1731.2016133699844</c:v>
                </c:pt>
                <c:pt idx="72" formatCode="0.00">
                  <c:v>1635.9864076863425</c:v>
                </c:pt>
                <c:pt idx="73" formatCode="0.00">
                  <c:v>1588.8779458149072</c:v>
                </c:pt>
                <c:pt idx="74" formatCode="0.00">
                  <c:v>1439.4945377880706</c:v>
                </c:pt>
                <c:pt idx="75" formatCode="0.00">
                  <c:v>1409.0337785472038</c:v>
                </c:pt>
                <c:pt idx="76" formatCode="0.00">
                  <c:v>1528.4299080185699</c:v>
                </c:pt>
                <c:pt idx="77" formatCode="0.00">
                  <c:v>1675.9384034812886</c:v>
                </c:pt>
                <c:pt idx="78" formatCode="0.00">
                  <c:v>1557.3772787231553</c:v>
                </c:pt>
                <c:pt idx="79" formatCode="0.00">
                  <c:v>1557.8831807560152</c:v>
                </c:pt>
                <c:pt idx="80" formatCode="0.00">
                  <c:v>1377.6241204414475</c:v>
                </c:pt>
                <c:pt idx="81" formatCode="0.00">
                  <c:v>2161.9005505279874</c:v>
                </c:pt>
                <c:pt idx="82" formatCode="0.00">
                  <c:v>1985.689405155593</c:v>
                </c:pt>
                <c:pt idx="83" formatCode="0.00">
                  <c:v>1855.1444892356024</c:v>
                </c:pt>
                <c:pt idx="84" formatCode="0.00">
                  <c:v>1867.2131841306327</c:v>
                </c:pt>
                <c:pt idx="85" formatCode="0.00">
                  <c:v>1168.3714796208305</c:v>
                </c:pt>
                <c:pt idx="86" formatCode="0.00">
                  <c:v>1381.7322676447377</c:v>
                </c:pt>
                <c:pt idx="87" formatCode="0.00">
                  <c:v>1457.5034628058402</c:v>
                </c:pt>
                <c:pt idx="88" formatCode="0.00">
                  <c:v>1451.4076102501058</c:v>
                </c:pt>
                <c:pt idx="89" formatCode="0.00">
                  <c:v>1389.3336667558897</c:v>
                </c:pt>
                <c:pt idx="90" formatCode="0.00">
                  <c:v>1475.177550337196</c:v>
                </c:pt>
                <c:pt idx="91" formatCode="0.00">
                  <c:v>1437.6626661398009</c:v>
                </c:pt>
                <c:pt idx="92" formatCode="0.00">
                  <c:v>1441.9987441739559</c:v>
                </c:pt>
                <c:pt idx="93" formatCode="0.00">
                  <c:v>1466.3719218300232</c:v>
                </c:pt>
                <c:pt idx="94" formatCode="0.00">
                  <c:v>1473.3814178086791</c:v>
                </c:pt>
                <c:pt idx="95" formatCode="0.00">
                  <c:v>1531.5647297788864</c:v>
                </c:pt>
                <c:pt idx="96" formatCode="0.00">
                  <c:v>1680.5885058305118</c:v>
                </c:pt>
                <c:pt idx="97" formatCode="0.00">
                  <c:v>1944.95451119733</c:v>
                </c:pt>
                <c:pt idx="98" formatCode="0.00">
                  <c:v>1915.7448776396291</c:v>
                </c:pt>
                <c:pt idx="99" formatCode="0.00">
                  <c:v>1995.5678546107811</c:v>
                </c:pt>
                <c:pt idx="100" formatCode="0.00">
                  <c:v>2283.5103893060559</c:v>
                </c:pt>
                <c:pt idx="101" formatCode="0.00">
                  <c:v>3263.6688797421693</c:v>
                </c:pt>
                <c:pt idx="102" formatCode="0.00">
                  <c:v>3246.8773733856096</c:v>
                </c:pt>
                <c:pt idx="103" formatCode="0.00">
                  <c:v>3468.7636283798242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D8-4F5A-9E06-6661ACE625BF}"/>
            </c:ext>
          </c:extLst>
        </c:ser>
        <c:ser>
          <c:idx val="2"/>
          <c:order val="2"/>
          <c:tx>
            <c:strRef>
              <c:f>'Part 2 | Q1'!$G$5</c:f>
              <c:strCache>
                <c:ptCount val="1"/>
                <c:pt idx="0">
                  <c:v>One Step Forecast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'Part 2 | Q1'!$G$6:$G$109</c:f>
              <c:numCache>
                <c:formatCode>0.00</c:formatCode>
                <c:ptCount val="104"/>
                <c:pt idx="2">
                  <c:v>21.544999955000002</c:v>
                </c:pt>
                <c:pt idx="3">
                  <c:v>28.05949992</c:v>
                </c:pt>
                <c:pt idx="4">
                  <c:v>37.017999889999999</c:v>
                </c:pt>
                <c:pt idx="5">
                  <c:v>54.543999849999999</c:v>
                </c:pt>
                <c:pt idx="6">
                  <c:v>73.192999839999999</c:v>
                </c:pt>
                <c:pt idx="7">
                  <c:v>84.741999864999997</c:v>
                </c:pt>
                <c:pt idx="8">
                  <c:v>94.198499914999999</c:v>
                </c:pt>
                <c:pt idx="9">
                  <c:v>115.615499985</c:v>
                </c:pt>
                <c:pt idx="10">
                  <c:v>132.28599980000001</c:v>
                </c:pt>
                <c:pt idx="11">
                  <c:v>136.84999970000001</c:v>
                </c:pt>
                <c:pt idx="12">
                  <c:v>159.24449970000001</c:v>
                </c:pt>
                <c:pt idx="13">
                  <c:v>195.05049965000001</c:v>
                </c:pt>
                <c:pt idx="14">
                  <c:v>221.1374998</c:v>
                </c:pt>
                <c:pt idx="15">
                  <c:v>247.63299965000002</c:v>
                </c:pt>
                <c:pt idx="16">
                  <c:v>270.24699925000004</c:v>
                </c:pt>
                <c:pt idx="17">
                  <c:v>294.71899940000003</c:v>
                </c:pt>
                <c:pt idx="18">
                  <c:v>308.16499950000002</c:v>
                </c:pt>
                <c:pt idx="19">
                  <c:v>361.1224995</c:v>
                </c:pt>
                <c:pt idx="20">
                  <c:v>449.77099944999998</c:v>
                </c:pt>
                <c:pt idx="21">
                  <c:v>587.84749935000002</c:v>
                </c:pt>
                <c:pt idx="22">
                  <c:v>566.81999969999993</c:v>
                </c:pt>
                <c:pt idx="23">
                  <c:v>405.13649989999999</c:v>
                </c:pt>
                <c:pt idx="24">
                  <c:v>392.31899974999999</c:v>
                </c:pt>
                <c:pt idx="25">
                  <c:v>471.79949950000002</c:v>
                </c:pt>
                <c:pt idx="26">
                  <c:v>471.41649959999995</c:v>
                </c:pt>
                <c:pt idx="27">
                  <c:v>428.61099954999997</c:v>
                </c:pt>
                <c:pt idx="28">
                  <c:v>479.53249930000004</c:v>
                </c:pt>
                <c:pt idx="29">
                  <c:v>586.51949884999999</c:v>
                </c:pt>
                <c:pt idx="30">
                  <c:v>618.78999905000001</c:v>
                </c:pt>
                <c:pt idx="31">
                  <c:v>606.19549944999994</c:v>
                </c:pt>
                <c:pt idx="32">
                  <c:v>711.74399949999997</c:v>
                </c:pt>
                <c:pt idx="33">
                  <c:v>914.43299890000003</c:v>
                </c:pt>
                <c:pt idx="34">
                  <c:v>954.80149864999998</c:v>
                </c:pt>
                <c:pt idx="35">
                  <c:v>930.105999</c:v>
                </c:pt>
                <c:pt idx="36">
                  <c:v>1080.8849983499999</c:v>
                </c:pt>
                <c:pt idx="37">
                  <c:v>1286.9279974999999</c:v>
                </c:pt>
                <c:pt idx="38">
                  <c:v>1326.0269985</c:v>
                </c:pt>
                <c:pt idx="39">
                  <c:v>1247.5644990000001</c:v>
                </c:pt>
                <c:pt idx="40">
                  <c:v>1315.9794980000001</c:v>
                </c:pt>
                <c:pt idx="41">
                  <c:v>1438.5649985</c:v>
                </c:pt>
                <c:pt idx="42">
                  <c:v>1419.7924994999998</c:v>
                </c:pt>
                <c:pt idx="43">
                  <c:v>1355.4809989999999</c:v>
                </c:pt>
                <c:pt idx="44">
                  <c:v>1359.4249970000001</c:v>
                </c:pt>
                <c:pt idx="45">
                  <c:v>1514.7979965</c:v>
                </c:pt>
                <c:pt idx="46">
                  <c:v>1636.5919974999999</c:v>
                </c:pt>
                <c:pt idx="47">
                  <c:v>1563.140997</c:v>
                </c:pt>
                <c:pt idx="48">
                  <c:v>1517.8324965000002</c:v>
                </c:pt>
                <c:pt idx="49">
                  <c:v>1684.8364985000001</c:v>
                </c:pt>
                <c:pt idx="50">
                  <c:v>1789.318499</c:v>
                </c:pt>
                <c:pt idx="51">
                  <c:v>1728.0979980000002</c:v>
                </c:pt>
                <c:pt idx="52">
                  <c:v>1753.9524974999999</c:v>
                </c:pt>
                <c:pt idx="53">
                  <c:v>1884.0129984999999</c:v>
                </c:pt>
                <c:pt idx="54">
                  <c:v>1987.0929984999998</c:v>
                </c:pt>
                <c:pt idx="55">
                  <c:v>1917.9364965</c:v>
                </c:pt>
                <c:pt idx="56">
                  <c:v>2001.3839950000001</c:v>
                </c:pt>
                <c:pt idx="57">
                  <c:v>2304.8214950000001</c:v>
                </c:pt>
                <c:pt idx="58">
                  <c:v>2272.7769964999998</c:v>
                </c:pt>
                <c:pt idx="59">
                  <c:v>2113.303997</c:v>
                </c:pt>
                <c:pt idx="60">
                  <c:v>2321.5969964999999</c:v>
                </c:pt>
                <c:pt idx="61">
                  <c:v>2662.6429980000003</c:v>
                </c:pt>
                <c:pt idx="62">
                  <c:v>2742</c:v>
                </c:pt>
                <c:pt idx="63">
                  <c:v>2613.5</c:v>
                </c:pt>
                <c:pt idx="64">
                  <c:v>2789</c:v>
                </c:pt>
                <c:pt idx="65">
                  <c:v>3075.5</c:v>
                </c:pt>
                <c:pt idx="66">
                  <c:v>2666.5</c:v>
                </c:pt>
                <c:pt idx="67">
                  <c:v>2182</c:v>
                </c:pt>
                <c:pt idx="68">
                  <c:v>2250</c:v>
                </c:pt>
                <c:pt idx="69">
                  <c:v>2225</c:v>
                </c:pt>
                <c:pt idx="70">
                  <c:v>1865</c:v>
                </c:pt>
                <c:pt idx="71">
                  <c:v>1669</c:v>
                </c:pt>
                <c:pt idx="72">
                  <c:v>1675.5</c:v>
                </c:pt>
                <c:pt idx="73">
                  <c:v>1596</c:v>
                </c:pt>
                <c:pt idx="74">
                  <c:v>1491.5</c:v>
                </c:pt>
                <c:pt idx="75">
                  <c:v>1403.5</c:v>
                </c:pt>
                <c:pt idx="76">
                  <c:v>1479</c:v>
                </c:pt>
                <c:pt idx="77">
                  <c:v>1633</c:v>
                </c:pt>
                <c:pt idx="78">
                  <c:v>1620</c:v>
                </c:pt>
                <c:pt idx="79">
                  <c:v>1544</c:v>
                </c:pt>
                <c:pt idx="80">
                  <c:v>1447</c:v>
                </c:pt>
                <c:pt idx="81">
                  <c:v>1839.5</c:v>
                </c:pt>
                <c:pt idx="82">
                  <c:v>2144</c:v>
                </c:pt>
                <c:pt idx="83">
                  <c:v>1885</c:v>
                </c:pt>
                <c:pt idx="84">
                  <c:v>1847.5</c:v>
                </c:pt>
                <c:pt idx="85">
                  <c:v>1438.5</c:v>
                </c:pt>
                <c:pt idx="86">
                  <c:v>1219</c:v>
                </c:pt>
                <c:pt idx="87">
                  <c:v>1453</c:v>
                </c:pt>
                <c:pt idx="88">
                  <c:v>1462.5</c:v>
                </c:pt>
                <c:pt idx="89">
                  <c:v>1412.5</c:v>
                </c:pt>
                <c:pt idx="90">
                  <c:v>1435</c:v>
                </c:pt>
                <c:pt idx="91">
                  <c:v>1462</c:v>
                </c:pt>
                <c:pt idx="92">
                  <c:v>1436</c:v>
                </c:pt>
                <c:pt idx="93">
                  <c:v>1457.5</c:v>
                </c:pt>
                <c:pt idx="94">
                  <c:v>1473.5</c:v>
                </c:pt>
                <c:pt idx="95">
                  <c:v>1510</c:v>
                </c:pt>
                <c:pt idx="96">
                  <c:v>1630</c:v>
                </c:pt>
                <c:pt idx="97">
                  <c:v>1860.5</c:v>
                </c:pt>
                <c:pt idx="98">
                  <c:v>1957.5</c:v>
                </c:pt>
                <c:pt idx="99">
                  <c:v>1961.5</c:v>
                </c:pt>
                <c:pt idx="100">
                  <c:v>2182</c:v>
                </c:pt>
                <c:pt idx="101">
                  <c:v>2920</c:v>
                </c:pt>
                <c:pt idx="102">
                  <c:v>3366.5</c:v>
                </c:pt>
                <c:pt idx="103">
                  <c:v>3381.5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D8-4F5A-9E06-6661ACE62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129728"/>
        <c:axId val="721129312"/>
      </c:lineChart>
      <c:catAx>
        <c:axId val="721129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129312"/>
        <c:crosses val="autoZero"/>
        <c:auto val="1"/>
        <c:lblAlgn val="ctr"/>
        <c:lblOffset val="100"/>
        <c:noMultiLvlLbl val="0"/>
      </c:catAx>
      <c:valAx>
        <c:axId val="72112931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12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Actual</a:t>
            </a:r>
            <a:r>
              <a:rPr lang="en-US" sz="1100" b="1" baseline="0"/>
              <a:t> vs Forecast (Additive Holt Winters)</a:t>
            </a:r>
            <a:endParaRPr lang="en-US" sz="11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2 | Q2'!$D$25</c:f>
              <c:strCache>
                <c:ptCount val="1"/>
                <c:pt idx="0">
                  <c:v>Revs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2 | Q2'!$D$26:$D$129</c:f>
              <c:numCache>
                <c:formatCode>General</c:formatCode>
                <c:ptCount val="104"/>
                <c:pt idx="0">
                  <c:v>19.539999959999999</c:v>
                </c:pt>
                <c:pt idx="1">
                  <c:v>23.54999995</c:v>
                </c:pt>
                <c:pt idx="2">
                  <c:v>32.568999890000001</c:v>
                </c:pt>
                <c:pt idx="3">
                  <c:v>41.466999889999997</c:v>
                </c:pt>
                <c:pt idx="4">
                  <c:v>67.620999810000001</c:v>
                </c:pt>
                <c:pt idx="5">
                  <c:v>78.764999869999997</c:v>
                </c:pt>
                <c:pt idx="6">
                  <c:v>90.718999859999997</c:v>
                </c:pt>
                <c:pt idx="7">
                  <c:v>97.677999970000002</c:v>
                </c:pt>
                <c:pt idx="8">
                  <c:v>133.553</c:v>
                </c:pt>
                <c:pt idx="9">
                  <c:v>131.0189996</c:v>
                </c:pt>
                <c:pt idx="10">
                  <c:v>142.6809998</c:v>
                </c:pt>
                <c:pt idx="11">
                  <c:v>175.80799959999999</c:v>
                </c:pt>
                <c:pt idx="12">
                  <c:v>214.2929997</c:v>
                </c:pt>
                <c:pt idx="13">
                  <c:v>227.98199990000001</c:v>
                </c:pt>
                <c:pt idx="14">
                  <c:v>267.28399940000003</c:v>
                </c:pt>
                <c:pt idx="15">
                  <c:v>273.2099991</c:v>
                </c:pt>
                <c:pt idx="16">
                  <c:v>316.2279997</c:v>
                </c:pt>
                <c:pt idx="17">
                  <c:v>300.10199929999999</c:v>
                </c:pt>
                <c:pt idx="18">
                  <c:v>422.14299970000002</c:v>
                </c:pt>
                <c:pt idx="19">
                  <c:v>477.39899919999999</c:v>
                </c:pt>
                <c:pt idx="20">
                  <c:v>698.29599949999999</c:v>
                </c:pt>
                <c:pt idx="21">
                  <c:v>435.34399989999997</c:v>
                </c:pt>
                <c:pt idx="22">
                  <c:v>374.92899990000001</c:v>
                </c:pt>
                <c:pt idx="23">
                  <c:v>409.70899960000003</c:v>
                </c:pt>
                <c:pt idx="24">
                  <c:v>533.88999939999997</c:v>
                </c:pt>
                <c:pt idx="25">
                  <c:v>408.9429998</c:v>
                </c:pt>
                <c:pt idx="26">
                  <c:v>448.27899930000001</c:v>
                </c:pt>
                <c:pt idx="27">
                  <c:v>510.78599930000001</c:v>
                </c:pt>
                <c:pt idx="28">
                  <c:v>662.25299840000002</c:v>
                </c:pt>
                <c:pt idx="29">
                  <c:v>575.32699969999999</c:v>
                </c:pt>
                <c:pt idx="30">
                  <c:v>637.06399920000001</c:v>
                </c:pt>
                <c:pt idx="31">
                  <c:v>786.42399980000005</c:v>
                </c:pt>
                <c:pt idx="32">
                  <c:v>1042.441998</c:v>
                </c:pt>
                <c:pt idx="33">
                  <c:v>867.16099929999996</c:v>
                </c:pt>
                <c:pt idx="34">
                  <c:v>993.05099870000004</c:v>
                </c:pt>
                <c:pt idx="35">
                  <c:v>1168.7189980000001</c:v>
                </c:pt>
                <c:pt idx="36">
                  <c:v>1405.1369970000001</c:v>
                </c:pt>
                <c:pt idx="37">
                  <c:v>1246.9169999999999</c:v>
                </c:pt>
                <c:pt idx="38">
                  <c:v>1248.211998</c:v>
                </c:pt>
                <c:pt idx="39">
                  <c:v>1383.7469980000001</c:v>
                </c:pt>
                <c:pt idx="40">
                  <c:v>1493.3829989999999</c:v>
                </c:pt>
                <c:pt idx="41">
                  <c:v>1346.202</c:v>
                </c:pt>
                <c:pt idx="42">
                  <c:v>1364.759998</c:v>
                </c:pt>
                <c:pt idx="43">
                  <c:v>1354.0899959999999</c:v>
                </c:pt>
                <c:pt idx="44">
                  <c:v>1675.505997</c:v>
                </c:pt>
                <c:pt idx="45">
                  <c:v>1597.6779979999999</c:v>
                </c:pt>
                <c:pt idx="46">
                  <c:v>1528.6039960000001</c:v>
                </c:pt>
                <c:pt idx="47">
                  <c:v>1507.060997</c:v>
                </c:pt>
                <c:pt idx="48">
                  <c:v>1862.6120000000001</c:v>
                </c:pt>
                <c:pt idx="49">
                  <c:v>1716.0249980000001</c:v>
                </c:pt>
                <c:pt idx="50">
                  <c:v>1740.1709980000001</c:v>
                </c:pt>
                <c:pt idx="51">
                  <c:v>1767.733997</c:v>
                </c:pt>
                <c:pt idx="52">
                  <c:v>2000.2919999999999</c:v>
                </c:pt>
                <c:pt idx="53">
                  <c:v>1973.8939969999999</c:v>
                </c:pt>
                <c:pt idx="54">
                  <c:v>1861.9789960000001</c:v>
                </c:pt>
                <c:pt idx="55">
                  <c:v>2140.788994</c:v>
                </c:pt>
                <c:pt idx="56">
                  <c:v>2468.8539959999998</c:v>
                </c:pt>
                <c:pt idx="57">
                  <c:v>2076.6999970000002</c:v>
                </c:pt>
                <c:pt idx="58">
                  <c:v>2149.9079969999998</c:v>
                </c:pt>
                <c:pt idx="59">
                  <c:v>2493.2859960000001</c:v>
                </c:pt>
                <c:pt idx="60">
                  <c:v>2832</c:v>
                </c:pt>
                <c:pt idx="61">
                  <c:v>2652</c:v>
                </c:pt>
                <c:pt idx="62">
                  <c:v>2575</c:v>
                </c:pt>
                <c:pt idx="63">
                  <c:v>3003</c:v>
                </c:pt>
                <c:pt idx="64">
                  <c:v>3148</c:v>
                </c:pt>
                <c:pt idx="65">
                  <c:v>2185</c:v>
                </c:pt>
                <c:pt idx="66">
                  <c:v>2179</c:v>
                </c:pt>
                <c:pt idx="67">
                  <c:v>2321</c:v>
                </c:pt>
                <c:pt idx="68">
                  <c:v>2129</c:v>
                </c:pt>
                <c:pt idx="69">
                  <c:v>1601</c:v>
                </c:pt>
                <c:pt idx="70">
                  <c:v>1737</c:v>
                </c:pt>
                <c:pt idx="71">
                  <c:v>1614</c:v>
                </c:pt>
                <c:pt idx="72">
                  <c:v>1578</c:v>
                </c:pt>
                <c:pt idx="73">
                  <c:v>1405</c:v>
                </c:pt>
                <c:pt idx="74">
                  <c:v>1402</c:v>
                </c:pt>
                <c:pt idx="75">
                  <c:v>1556</c:v>
                </c:pt>
                <c:pt idx="76">
                  <c:v>1710</c:v>
                </c:pt>
                <c:pt idx="77">
                  <c:v>1530</c:v>
                </c:pt>
                <c:pt idx="78">
                  <c:v>1558</c:v>
                </c:pt>
                <c:pt idx="79">
                  <c:v>1336</c:v>
                </c:pt>
                <c:pt idx="80">
                  <c:v>2343</c:v>
                </c:pt>
                <c:pt idx="81">
                  <c:v>1945</c:v>
                </c:pt>
                <c:pt idx="82">
                  <c:v>1825</c:v>
                </c:pt>
                <c:pt idx="83">
                  <c:v>1870</c:v>
                </c:pt>
                <c:pt idx="84">
                  <c:v>1007</c:v>
                </c:pt>
                <c:pt idx="85">
                  <c:v>1431</c:v>
                </c:pt>
                <c:pt idx="86">
                  <c:v>1475</c:v>
                </c:pt>
                <c:pt idx="87">
                  <c:v>1450</c:v>
                </c:pt>
                <c:pt idx="88">
                  <c:v>1375</c:v>
                </c:pt>
                <c:pt idx="89">
                  <c:v>1495</c:v>
                </c:pt>
                <c:pt idx="90">
                  <c:v>1429</c:v>
                </c:pt>
                <c:pt idx="91">
                  <c:v>1443</c:v>
                </c:pt>
                <c:pt idx="92">
                  <c:v>1472</c:v>
                </c:pt>
                <c:pt idx="93">
                  <c:v>1475</c:v>
                </c:pt>
                <c:pt idx="94">
                  <c:v>1545</c:v>
                </c:pt>
                <c:pt idx="95">
                  <c:v>1715</c:v>
                </c:pt>
                <c:pt idx="96">
                  <c:v>2006</c:v>
                </c:pt>
                <c:pt idx="97">
                  <c:v>1909</c:v>
                </c:pt>
                <c:pt idx="98">
                  <c:v>2014</c:v>
                </c:pt>
                <c:pt idx="99">
                  <c:v>2350</c:v>
                </c:pt>
                <c:pt idx="100">
                  <c:v>3490</c:v>
                </c:pt>
                <c:pt idx="101">
                  <c:v>3243</c:v>
                </c:pt>
                <c:pt idx="102">
                  <c:v>3520</c:v>
                </c:pt>
                <c:pt idx="103">
                  <c:v>3678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B8-4D2B-B315-785D53BE78A4}"/>
            </c:ext>
          </c:extLst>
        </c:ser>
        <c:ser>
          <c:idx val="1"/>
          <c:order val="1"/>
          <c:tx>
            <c:strRef>
              <c:f>'Part 2 | Q2'!$M$25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2 | Q2'!$M$26:$M$129</c:f>
              <c:numCache>
                <c:formatCode>0.00</c:formatCode>
                <c:ptCount val="104"/>
                <c:pt idx="8">
                  <c:v>126.09993894850436</c:v>
                </c:pt>
                <c:pt idx="9">
                  <c:v>139.57590207107137</c:v>
                </c:pt>
                <c:pt idx="10">
                  <c:v>144.09502387371006</c:v>
                </c:pt>
                <c:pt idx="11">
                  <c:v>150.78508715189162</c:v>
                </c:pt>
                <c:pt idx="12">
                  <c:v>199.39474348786527</c:v>
                </c:pt>
                <c:pt idx="13">
                  <c:v>219.78887810227334</c:v>
                </c:pt>
                <c:pt idx="14">
                  <c:v>241.42860934355883</c:v>
                </c:pt>
                <c:pt idx="15">
                  <c:v>277.06944883428764</c:v>
                </c:pt>
                <c:pt idx="16">
                  <c:v>309.92198789574576</c:v>
                </c:pt>
                <c:pt idx="17">
                  <c:v>327.79803191461968</c:v>
                </c:pt>
                <c:pt idx="18">
                  <c:v>326.52642160585992</c:v>
                </c:pt>
                <c:pt idx="19">
                  <c:v>414.83770218027161</c:v>
                </c:pt>
                <c:pt idx="20">
                  <c:v>508.75658017882967</c:v>
                </c:pt>
                <c:pt idx="21">
                  <c:v>683.45134988989764</c:v>
                </c:pt>
                <c:pt idx="22">
                  <c:v>553.13454598504393</c:v>
                </c:pt>
                <c:pt idx="23">
                  <c:v>432.57967777938421</c:v>
                </c:pt>
                <c:pt idx="24">
                  <c:v>451.21017113155983</c:v>
                </c:pt>
                <c:pt idx="25">
                  <c:v>474.83770773907474</c:v>
                </c:pt>
                <c:pt idx="26">
                  <c:v>455.27969381348288</c:v>
                </c:pt>
                <c:pt idx="27">
                  <c:v>463.96134873937132</c:v>
                </c:pt>
                <c:pt idx="28">
                  <c:v>545.61065185603707</c:v>
                </c:pt>
                <c:pt idx="29">
                  <c:v>589.18641849901121</c:v>
                </c:pt>
                <c:pt idx="30">
                  <c:v>625.77152840850442</c:v>
                </c:pt>
                <c:pt idx="31">
                  <c:v>669.06695137817383</c:v>
                </c:pt>
                <c:pt idx="32">
                  <c:v>830.0574402162232</c:v>
                </c:pt>
                <c:pt idx="33">
                  <c:v>962.95477980107148</c:v>
                </c:pt>
                <c:pt idx="34">
                  <c:v>972.24849274200483</c:v>
                </c:pt>
                <c:pt idx="35">
                  <c:v>1058.8828683709028</c:v>
                </c:pt>
                <c:pt idx="36">
                  <c:v>1249.7907732740671</c:v>
                </c:pt>
                <c:pt idx="37">
                  <c:v>1337.1887436511779</c:v>
                </c:pt>
                <c:pt idx="38">
                  <c:v>1381.6422181992762</c:v>
                </c:pt>
                <c:pt idx="39">
                  <c:v>1375.1692466640184</c:v>
                </c:pt>
                <c:pt idx="40">
                  <c:v>1494.4116541899884</c:v>
                </c:pt>
                <c:pt idx="41">
                  <c:v>1430.0113939632454</c:v>
                </c:pt>
                <c:pt idx="42">
                  <c:v>1452.4352910855343</c:v>
                </c:pt>
                <c:pt idx="43">
                  <c:v>1471.992798018106</c:v>
                </c:pt>
                <c:pt idx="44">
                  <c:v>1472.5722275468759</c:v>
                </c:pt>
                <c:pt idx="45">
                  <c:v>1530.9565697811277</c:v>
                </c:pt>
                <c:pt idx="46">
                  <c:v>1662.8425793179163</c:v>
                </c:pt>
                <c:pt idx="47">
                  <c:v>1649.8144449945471</c:v>
                </c:pt>
                <c:pt idx="48">
                  <c:v>1660.7951693424636</c:v>
                </c:pt>
                <c:pt idx="49">
                  <c:v>1705.5397562946891</c:v>
                </c:pt>
                <c:pt idx="50">
                  <c:v>1774.3528996166804</c:v>
                </c:pt>
                <c:pt idx="51">
                  <c:v>1832.7806453759167</c:v>
                </c:pt>
                <c:pt idx="52">
                  <c:v>1939.3483650857713</c:v>
                </c:pt>
                <c:pt idx="53">
                  <c:v>1868.007315186605</c:v>
                </c:pt>
                <c:pt idx="54">
                  <c:v>2005.4024441353977</c:v>
                </c:pt>
                <c:pt idx="55">
                  <c:v>1981.9606943432952</c:v>
                </c:pt>
                <c:pt idx="56">
                  <c:v>2272.2877225650032</c:v>
                </c:pt>
                <c:pt idx="57">
                  <c:v>2331.9260850738451</c:v>
                </c:pt>
                <c:pt idx="58">
                  <c:v>2195.9535593237465</c:v>
                </c:pt>
                <c:pt idx="59">
                  <c:v>2271.4568552174633</c:v>
                </c:pt>
                <c:pt idx="60">
                  <c:v>2620.809936978636</c:v>
                </c:pt>
                <c:pt idx="61">
                  <c:v>2664.9980230276742</c:v>
                </c:pt>
                <c:pt idx="62">
                  <c:v>2753.3506681279905</c:v>
                </c:pt>
                <c:pt idx="63">
                  <c:v>2788.0690200500112</c:v>
                </c:pt>
                <c:pt idx="64">
                  <c:v>3157.1389266430547</c:v>
                </c:pt>
                <c:pt idx="65">
                  <c:v>3032.6166853331479</c:v>
                </c:pt>
                <c:pt idx="66">
                  <c:v>2447.4219695256074</c:v>
                </c:pt>
                <c:pt idx="67">
                  <c:v>2356.7761670472055</c:v>
                </c:pt>
                <c:pt idx="68">
                  <c:v>2409.3902399274098</c:v>
                </c:pt>
                <c:pt idx="69">
                  <c:v>1871.1033531614562</c:v>
                </c:pt>
                <c:pt idx="70">
                  <c:v>1639.1277105265062</c:v>
                </c:pt>
                <c:pt idx="71">
                  <c:v>1766.4855104402984</c:v>
                </c:pt>
                <c:pt idx="72">
                  <c:v>1652.4744253578224</c:v>
                </c:pt>
                <c:pt idx="73">
                  <c:v>1212.6916395216588</c:v>
                </c:pt>
                <c:pt idx="74">
                  <c:v>1335.8943384639592</c:v>
                </c:pt>
                <c:pt idx="75">
                  <c:v>1422.9520416434639</c:v>
                </c:pt>
                <c:pt idx="76">
                  <c:v>1545.185369865781</c:v>
                </c:pt>
                <c:pt idx="77">
                  <c:v>1352.4745941747944</c:v>
                </c:pt>
                <c:pt idx="78">
                  <c:v>1512.9951441301585</c:v>
                </c:pt>
                <c:pt idx="79">
                  <c:v>1647.7362291539998</c:v>
                </c:pt>
                <c:pt idx="80">
                  <c:v>1476.946053991735</c:v>
                </c:pt>
                <c:pt idx="81">
                  <c:v>1848.5388930464383</c:v>
                </c:pt>
                <c:pt idx="82">
                  <c:v>2017.1932902518749</c:v>
                </c:pt>
                <c:pt idx="83">
                  <c:v>2008.0401679936754</c:v>
                </c:pt>
                <c:pt idx="84">
                  <c:v>2127.715474309176</c:v>
                </c:pt>
                <c:pt idx="85">
                  <c:v>927.53986838647518</c:v>
                </c:pt>
                <c:pt idx="86">
                  <c:v>1246.6312738408521</c:v>
                </c:pt>
                <c:pt idx="87">
                  <c:v>1472.7312168411124</c:v>
                </c:pt>
                <c:pt idx="88">
                  <c:v>1540.43564449781</c:v>
                </c:pt>
                <c:pt idx="89">
                  <c:v>1194.5192719280478</c:v>
                </c:pt>
                <c:pt idx="90">
                  <c:v>1387.5351764847414</c:v>
                </c:pt>
                <c:pt idx="91">
                  <c:v>1480.4595142227404</c:v>
                </c:pt>
                <c:pt idx="92">
                  <c:v>1540.5883897556655</c:v>
                </c:pt>
                <c:pt idx="93">
                  <c:v>1327.268080158294</c:v>
                </c:pt>
                <c:pt idx="94">
                  <c:v>1402.1249327599553</c:v>
                </c:pt>
                <c:pt idx="95">
                  <c:v>1577.3657261049916</c:v>
                </c:pt>
                <c:pt idx="96">
                  <c:v>1793.2846874381762</c:v>
                </c:pt>
                <c:pt idx="97">
                  <c:v>1860.4680107704858</c:v>
                </c:pt>
                <c:pt idx="98">
                  <c:v>1925.6346954854146</c:v>
                </c:pt>
                <c:pt idx="99">
                  <c:v>2115.805129325362</c:v>
                </c:pt>
                <c:pt idx="100">
                  <c:v>2467.3881149550884</c:v>
                </c:pt>
                <c:pt idx="101">
                  <c:v>3224.247057789757</c:v>
                </c:pt>
                <c:pt idx="102">
                  <c:v>3419.9235664370249</c:v>
                </c:pt>
                <c:pt idx="103">
                  <c:v>3779.5343620727067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B8-4D2B-B315-785D53BE7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163312"/>
        <c:axId val="516163728"/>
      </c:lineChart>
      <c:catAx>
        <c:axId val="516163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163728"/>
        <c:crosses val="autoZero"/>
        <c:auto val="1"/>
        <c:lblAlgn val="ctr"/>
        <c:lblOffset val="100"/>
        <c:noMultiLvlLbl val="0"/>
      </c:catAx>
      <c:valAx>
        <c:axId val="516163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16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4</xdr:row>
      <xdr:rowOff>176212</xdr:rowOff>
    </xdr:from>
    <xdr:to>
      <xdr:col>8</xdr:col>
      <xdr:colOff>161925</xdr:colOff>
      <xdr:row>19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5DC182-FD16-7541-1874-591BFA8E0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495299</xdr:colOff>
          <xdr:row>20</xdr:row>
          <xdr:rowOff>47625</xdr:rowOff>
        </xdr:from>
        <xdr:to>
          <xdr:col>7</xdr:col>
          <xdr:colOff>295274</xdr:colOff>
          <xdr:row>26</xdr:row>
          <xdr:rowOff>180974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A1FE476A-4A59-1D18-3CE0-6698B3B241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4</xdr:row>
      <xdr:rowOff>176212</xdr:rowOff>
    </xdr:from>
    <xdr:to>
      <xdr:col>8</xdr:col>
      <xdr:colOff>276225</xdr:colOff>
      <xdr:row>19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22810F-EBB3-4746-A5F6-51BF6391C9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561975</xdr:colOff>
          <xdr:row>20</xdr:row>
          <xdr:rowOff>28575</xdr:rowOff>
        </xdr:from>
        <xdr:to>
          <xdr:col>7</xdr:col>
          <xdr:colOff>361950</xdr:colOff>
          <xdr:row>26</xdr:row>
          <xdr:rowOff>66675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C9010B5F-F124-533F-6717-96661F0535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4</xdr:row>
      <xdr:rowOff>38100</xdr:rowOff>
    </xdr:from>
    <xdr:to>
      <xdr:col>21</xdr:col>
      <xdr:colOff>19050</xdr:colOff>
      <xdr:row>19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70429D-6EF8-4B92-B72A-59EA58C012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542925</xdr:colOff>
      <xdr:row>23</xdr:row>
      <xdr:rowOff>190499</xdr:rowOff>
    </xdr:from>
    <xdr:to>
      <xdr:col>23</xdr:col>
      <xdr:colOff>523875</xdr:colOff>
      <xdr:row>40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B74696-D9D4-41D3-BEEC-EE2AB4A2B3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</sheetPr>
  <dimension ref="A1:C105"/>
  <sheetViews>
    <sheetView showGridLines="0" tabSelected="1" workbookViewId="0">
      <selection activeCell="G28" sqref="G28"/>
    </sheetView>
  </sheetViews>
  <sheetFormatPr defaultRowHeight="15" x14ac:dyDescent="0.25"/>
  <cols>
    <col min="1" max="3" width="12.7109375" customWidth="1"/>
  </cols>
  <sheetData>
    <row r="1" spans="1:3" x14ac:dyDescent="0.25">
      <c r="A1" s="1" t="s">
        <v>1</v>
      </c>
      <c r="B1" s="1" t="s">
        <v>2</v>
      </c>
      <c r="C1" s="2" t="s">
        <v>0</v>
      </c>
    </row>
    <row r="2" spans="1:3" x14ac:dyDescent="0.25">
      <c r="A2" s="3">
        <v>19794</v>
      </c>
      <c r="B2" s="3">
        <v>19.539999959999999</v>
      </c>
      <c r="C2" s="3">
        <v>1</v>
      </c>
    </row>
    <row r="3" spans="1:3" x14ac:dyDescent="0.25">
      <c r="A3" s="3">
        <v>19801</v>
      </c>
      <c r="B3" s="3">
        <v>23.54999995</v>
      </c>
      <c r="C3" s="3">
        <v>2</v>
      </c>
    </row>
    <row r="4" spans="1:3" x14ac:dyDescent="0.25">
      <c r="A4" s="3">
        <v>19802</v>
      </c>
      <c r="B4" s="3">
        <v>32.568999890000001</v>
      </c>
      <c r="C4" s="3">
        <v>3</v>
      </c>
    </row>
    <row r="5" spans="1:3" x14ac:dyDescent="0.25">
      <c r="A5" s="3">
        <v>19803</v>
      </c>
      <c r="B5" s="3">
        <v>41.466999889999997</v>
      </c>
      <c r="C5" s="3">
        <v>4</v>
      </c>
    </row>
    <row r="6" spans="1:3" x14ac:dyDescent="0.25">
      <c r="A6" s="3">
        <v>19804</v>
      </c>
      <c r="B6" s="3">
        <v>67.620999810000001</v>
      </c>
      <c r="C6" s="3">
        <v>5</v>
      </c>
    </row>
    <row r="7" spans="1:3" x14ac:dyDescent="0.25">
      <c r="A7" s="3">
        <v>19811</v>
      </c>
      <c r="B7" s="3">
        <v>78.764999869999997</v>
      </c>
      <c r="C7" s="3">
        <v>6</v>
      </c>
    </row>
    <row r="8" spans="1:3" x14ac:dyDescent="0.25">
      <c r="A8" s="3">
        <v>19812</v>
      </c>
      <c r="B8" s="3">
        <v>90.718999859999997</v>
      </c>
      <c r="C8" s="3">
        <v>7</v>
      </c>
    </row>
    <row r="9" spans="1:3" x14ac:dyDescent="0.25">
      <c r="A9" s="3">
        <v>19813</v>
      </c>
      <c r="B9" s="3">
        <v>97.677999970000002</v>
      </c>
      <c r="C9" s="3">
        <v>8</v>
      </c>
    </row>
    <row r="10" spans="1:3" x14ac:dyDescent="0.25">
      <c r="A10" s="3">
        <v>19814</v>
      </c>
      <c r="B10" s="3">
        <v>133.553</v>
      </c>
      <c r="C10" s="3">
        <v>9</v>
      </c>
    </row>
    <row r="11" spans="1:3" x14ac:dyDescent="0.25">
      <c r="A11" s="3">
        <v>19821</v>
      </c>
      <c r="B11" s="3">
        <v>131.0189996</v>
      </c>
      <c r="C11" s="3">
        <v>10</v>
      </c>
    </row>
    <row r="12" spans="1:3" x14ac:dyDescent="0.25">
      <c r="A12" s="3">
        <v>19822</v>
      </c>
      <c r="B12" s="3">
        <v>142.6809998</v>
      </c>
      <c r="C12" s="3">
        <v>11</v>
      </c>
    </row>
    <row r="13" spans="1:3" x14ac:dyDescent="0.25">
      <c r="A13" s="3">
        <v>19823</v>
      </c>
      <c r="B13" s="3">
        <v>175.80799959999999</v>
      </c>
      <c r="C13" s="3">
        <v>12</v>
      </c>
    </row>
    <row r="14" spans="1:3" x14ac:dyDescent="0.25">
      <c r="A14" s="3">
        <v>19824</v>
      </c>
      <c r="B14" s="3">
        <v>214.2929997</v>
      </c>
      <c r="C14" s="3">
        <v>13</v>
      </c>
    </row>
    <row r="15" spans="1:3" x14ac:dyDescent="0.25">
      <c r="A15" s="3">
        <v>19831</v>
      </c>
      <c r="B15" s="3">
        <v>227.98199990000001</v>
      </c>
      <c r="C15" s="3">
        <v>14</v>
      </c>
    </row>
    <row r="16" spans="1:3" x14ac:dyDescent="0.25">
      <c r="A16" s="3">
        <v>19832</v>
      </c>
      <c r="B16" s="3">
        <v>267.28399940000003</v>
      </c>
      <c r="C16" s="3">
        <v>15</v>
      </c>
    </row>
    <row r="17" spans="1:3" x14ac:dyDescent="0.25">
      <c r="A17" s="3">
        <v>19833</v>
      </c>
      <c r="B17" s="3">
        <v>273.2099991</v>
      </c>
      <c r="C17" s="3">
        <v>16</v>
      </c>
    </row>
    <row r="18" spans="1:3" x14ac:dyDescent="0.25">
      <c r="A18" s="3">
        <v>19834</v>
      </c>
      <c r="B18" s="3">
        <v>316.2279997</v>
      </c>
      <c r="C18" s="3">
        <v>17</v>
      </c>
    </row>
    <row r="19" spans="1:3" x14ac:dyDescent="0.25">
      <c r="A19" s="3">
        <v>19841</v>
      </c>
      <c r="B19" s="3">
        <v>300.10199929999999</v>
      </c>
      <c r="C19" s="3">
        <v>18</v>
      </c>
    </row>
    <row r="20" spans="1:3" x14ac:dyDescent="0.25">
      <c r="A20" s="3">
        <v>19842</v>
      </c>
      <c r="B20" s="3">
        <v>422.14299970000002</v>
      </c>
      <c r="C20" s="3">
        <v>19</v>
      </c>
    </row>
    <row r="21" spans="1:3" x14ac:dyDescent="0.25">
      <c r="A21" s="3">
        <v>19843</v>
      </c>
      <c r="B21" s="3">
        <v>477.39899919999999</v>
      </c>
      <c r="C21" s="3">
        <v>20</v>
      </c>
    </row>
    <row r="22" spans="1:3" x14ac:dyDescent="0.25">
      <c r="A22" s="3">
        <v>19844</v>
      </c>
      <c r="B22" s="3">
        <v>698.29599949999999</v>
      </c>
      <c r="C22" s="3">
        <v>21</v>
      </c>
    </row>
    <row r="23" spans="1:3" x14ac:dyDescent="0.25">
      <c r="A23" s="3">
        <v>19851</v>
      </c>
      <c r="B23" s="3">
        <v>435.34399989999997</v>
      </c>
      <c r="C23" s="3">
        <v>22</v>
      </c>
    </row>
    <row r="24" spans="1:3" x14ac:dyDescent="0.25">
      <c r="A24" s="3">
        <v>19852</v>
      </c>
      <c r="B24" s="3">
        <v>374.92899990000001</v>
      </c>
      <c r="C24" s="3">
        <v>23</v>
      </c>
    </row>
    <row r="25" spans="1:3" x14ac:dyDescent="0.25">
      <c r="A25" s="3">
        <v>19853</v>
      </c>
      <c r="B25" s="3">
        <v>409.70899960000003</v>
      </c>
      <c r="C25" s="3">
        <v>24</v>
      </c>
    </row>
    <row r="26" spans="1:3" x14ac:dyDescent="0.25">
      <c r="A26" s="3">
        <v>19854</v>
      </c>
      <c r="B26" s="3">
        <v>533.88999939999997</v>
      </c>
      <c r="C26" s="3">
        <v>25</v>
      </c>
    </row>
    <row r="27" spans="1:3" x14ac:dyDescent="0.25">
      <c r="A27" s="3">
        <v>19861</v>
      </c>
      <c r="B27" s="3">
        <v>408.9429998</v>
      </c>
      <c r="C27" s="3">
        <v>26</v>
      </c>
    </row>
    <row r="28" spans="1:3" x14ac:dyDescent="0.25">
      <c r="A28" s="3">
        <v>19862</v>
      </c>
      <c r="B28" s="3">
        <v>448.27899930000001</v>
      </c>
      <c r="C28" s="3">
        <v>27</v>
      </c>
    </row>
    <row r="29" spans="1:3" x14ac:dyDescent="0.25">
      <c r="A29" s="3">
        <v>19863</v>
      </c>
      <c r="B29" s="3">
        <v>510.78599930000001</v>
      </c>
      <c r="C29" s="3">
        <v>28</v>
      </c>
    </row>
    <row r="30" spans="1:3" x14ac:dyDescent="0.25">
      <c r="A30" s="3">
        <v>19864</v>
      </c>
      <c r="B30" s="3">
        <v>662.25299840000002</v>
      </c>
      <c r="C30" s="3">
        <v>29</v>
      </c>
    </row>
    <row r="31" spans="1:3" x14ac:dyDescent="0.25">
      <c r="A31" s="3">
        <v>19871</v>
      </c>
      <c r="B31" s="3">
        <v>575.32699969999999</v>
      </c>
      <c r="C31" s="3">
        <v>30</v>
      </c>
    </row>
    <row r="32" spans="1:3" x14ac:dyDescent="0.25">
      <c r="A32" s="3">
        <v>19872</v>
      </c>
      <c r="B32" s="3">
        <v>637.06399920000001</v>
      </c>
      <c r="C32" s="3">
        <v>31</v>
      </c>
    </row>
    <row r="33" spans="1:3" x14ac:dyDescent="0.25">
      <c r="A33" s="3">
        <v>19873</v>
      </c>
      <c r="B33" s="3">
        <v>786.42399980000005</v>
      </c>
      <c r="C33" s="3">
        <v>32</v>
      </c>
    </row>
    <row r="34" spans="1:3" x14ac:dyDescent="0.25">
      <c r="A34" s="3">
        <v>19874</v>
      </c>
      <c r="B34" s="3">
        <v>1042.441998</v>
      </c>
      <c r="C34" s="3">
        <v>33</v>
      </c>
    </row>
    <row r="35" spans="1:3" x14ac:dyDescent="0.25">
      <c r="A35" s="3">
        <v>19881</v>
      </c>
      <c r="B35" s="3">
        <v>867.16099929999996</v>
      </c>
      <c r="C35" s="3">
        <v>34</v>
      </c>
    </row>
    <row r="36" spans="1:3" x14ac:dyDescent="0.25">
      <c r="A36" s="3">
        <v>19882</v>
      </c>
      <c r="B36" s="3">
        <v>993.05099870000004</v>
      </c>
      <c r="C36" s="3">
        <v>35</v>
      </c>
    </row>
    <row r="37" spans="1:3" x14ac:dyDescent="0.25">
      <c r="A37" s="3">
        <v>19883</v>
      </c>
      <c r="B37" s="3">
        <v>1168.7189980000001</v>
      </c>
      <c r="C37" s="3">
        <v>36</v>
      </c>
    </row>
    <row r="38" spans="1:3" x14ac:dyDescent="0.25">
      <c r="A38" s="3">
        <v>19884</v>
      </c>
      <c r="B38" s="3">
        <v>1405.1369970000001</v>
      </c>
      <c r="C38" s="3">
        <v>37</v>
      </c>
    </row>
    <row r="39" spans="1:3" x14ac:dyDescent="0.25">
      <c r="A39" s="3">
        <v>19891</v>
      </c>
      <c r="B39" s="3">
        <v>1246.9169999999999</v>
      </c>
      <c r="C39" s="3">
        <v>38</v>
      </c>
    </row>
    <row r="40" spans="1:3" x14ac:dyDescent="0.25">
      <c r="A40" s="3">
        <v>19892</v>
      </c>
      <c r="B40" s="3">
        <v>1248.211998</v>
      </c>
      <c r="C40" s="3">
        <v>39</v>
      </c>
    </row>
    <row r="41" spans="1:3" x14ac:dyDescent="0.25">
      <c r="A41" s="3">
        <v>19893</v>
      </c>
      <c r="B41" s="3">
        <v>1383.7469980000001</v>
      </c>
      <c r="C41" s="3">
        <v>40</v>
      </c>
    </row>
    <row r="42" spans="1:3" x14ac:dyDescent="0.25">
      <c r="A42" s="3">
        <v>19894</v>
      </c>
      <c r="B42" s="3">
        <v>1493.3829989999999</v>
      </c>
      <c r="C42" s="3">
        <v>41</v>
      </c>
    </row>
    <row r="43" spans="1:3" x14ac:dyDescent="0.25">
      <c r="A43" s="3">
        <v>19901</v>
      </c>
      <c r="B43" s="3">
        <v>1346.202</v>
      </c>
      <c r="C43" s="3">
        <v>42</v>
      </c>
    </row>
    <row r="44" spans="1:3" x14ac:dyDescent="0.25">
      <c r="A44" s="3">
        <v>19902</v>
      </c>
      <c r="B44" s="3">
        <v>1364.759998</v>
      </c>
      <c r="C44" s="3">
        <v>43</v>
      </c>
    </row>
    <row r="45" spans="1:3" x14ac:dyDescent="0.25">
      <c r="A45" s="3">
        <v>19903</v>
      </c>
      <c r="B45" s="3">
        <v>1354.0899959999999</v>
      </c>
      <c r="C45" s="3">
        <v>44</v>
      </c>
    </row>
    <row r="46" spans="1:3" x14ac:dyDescent="0.25">
      <c r="A46" s="3">
        <v>19904</v>
      </c>
      <c r="B46" s="3">
        <v>1675.505997</v>
      </c>
      <c r="C46" s="3">
        <v>45</v>
      </c>
    </row>
    <row r="47" spans="1:3" x14ac:dyDescent="0.25">
      <c r="A47" s="3">
        <v>19911</v>
      </c>
      <c r="B47" s="3">
        <v>1597.6779979999999</v>
      </c>
      <c r="C47" s="3">
        <v>46</v>
      </c>
    </row>
    <row r="48" spans="1:3" x14ac:dyDescent="0.25">
      <c r="A48" s="3">
        <v>19912</v>
      </c>
      <c r="B48" s="3">
        <v>1528.6039960000001</v>
      </c>
      <c r="C48" s="3">
        <v>47</v>
      </c>
    </row>
    <row r="49" spans="1:3" x14ac:dyDescent="0.25">
      <c r="A49" s="3">
        <v>19913</v>
      </c>
      <c r="B49" s="3">
        <v>1507.060997</v>
      </c>
      <c r="C49" s="3">
        <v>48</v>
      </c>
    </row>
    <row r="50" spans="1:3" x14ac:dyDescent="0.25">
      <c r="A50" s="3">
        <v>19914</v>
      </c>
      <c r="B50" s="3">
        <v>1862.6120000000001</v>
      </c>
      <c r="C50" s="3">
        <v>49</v>
      </c>
    </row>
    <row r="51" spans="1:3" x14ac:dyDescent="0.25">
      <c r="A51" s="3">
        <v>19921</v>
      </c>
      <c r="B51" s="3">
        <v>1716.0249980000001</v>
      </c>
      <c r="C51" s="3">
        <v>50</v>
      </c>
    </row>
    <row r="52" spans="1:3" x14ac:dyDescent="0.25">
      <c r="A52" s="3">
        <v>19922</v>
      </c>
      <c r="B52" s="3">
        <v>1740.1709980000001</v>
      </c>
      <c r="C52" s="3">
        <v>51</v>
      </c>
    </row>
    <row r="53" spans="1:3" x14ac:dyDescent="0.25">
      <c r="A53" s="3">
        <v>19923</v>
      </c>
      <c r="B53" s="3">
        <v>1767.733997</v>
      </c>
      <c r="C53" s="3">
        <v>52</v>
      </c>
    </row>
    <row r="54" spans="1:3" x14ac:dyDescent="0.25">
      <c r="A54" s="3">
        <v>19924</v>
      </c>
      <c r="B54" s="3">
        <v>2000.2919999999999</v>
      </c>
      <c r="C54" s="3">
        <v>53</v>
      </c>
    </row>
    <row r="55" spans="1:3" x14ac:dyDescent="0.25">
      <c r="A55" s="3">
        <v>19931</v>
      </c>
      <c r="B55" s="3">
        <v>1973.8939969999999</v>
      </c>
      <c r="C55" s="3">
        <v>54</v>
      </c>
    </row>
    <row r="56" spans="1:3" x14ac:dyDescent="0.25">
      <c r="A56" s="3">
        <v>19932</v>
      </c>
      <c r="B56" s="3">
        <v>1861.9789960000001</v>
      </c>
      <c r="C56" s="3">
        <v>55</v>
      </c>
    </row>
    <row r="57" spans="1:3" x14ac:dyDescent="0.25">
      <c r="A57" s="3">
        <v>19933</v>
      </c>
      <c r="B57" s="3">
        <v>2140.788994</v>
      </c>
      <c r="C57" s="3">
        <v>56</v>
      </c>
    </row>
    <row r="58" spans="1:3" x14ac:dyDescent="0.25">
      <c r="A58" s="3">
        <v>19934</v>
      </c>
      <c r="B58" s="3">
        <v>2468.8539959999998</v>
      </c>
      <c r="C58" s="3">
        <v>57</v>
      </c>
    </row>
    <row r="59" spans="1:3" x14ac:dyDescent="0.25">
      <c r="A59" s="3">
        <v>19941</v>
      </c>
      <c r="B59" s="3">
        <v>2076.6999970000002</v>
      </c>
      <c r="C59" s="3">
        <v>58</v>
      </c>
    </row>
    <row r="60" spans="1:3" x14ac:dyDescent="0.25">
      <c r="A60" s="3">
        <v>19942</v>
      </c>
      <c r="B60" s="3">
        <v>2149.9079969999998</v>
      </c>
      <c r="C60" s="3">
        <v>59</v>
      </c>
    </row>
    <row r="61" spans="1:3" x14ac:dyDescent="0.25">
      <c r="A61" s="3">
        <v>19943</v>
      </c>
      <c r="B61" s="3">
        <v>2493.2859960000001</v>
      </c>
      <c r="C61" s="3">
        <v>60</v>
      </c>
    </row>
    <row r="62" spans="1:3" x14ac:dyDescent="0.25">
      <c r="A62" s="3">
        <v>19944</v>
      </c>
      <c r="B62" s="3">
        <v>2832</v>
      </c>
      <c r="C62" s="3">
        <v>61</v>
      </c>
    </row>
    <row r="63" spans="1:3" x14ac:dyDescent="0.25">
      <c r="A63" s="3">
        <v>19951</v>
      </c>
      <c r="B63" s="3">
        <v>2652</v>
      </c>
      <c r="C63" s="3">
        <v>62</v>
      </c>
    </row>
    <row r="64" spans="1:3" x14ac:dyDescent="0.25">
      <c r="A64" s="3">
        <v>19952</v>
      </c>
      <c r="B64" s="3">
        <v>2575</v>
      </c>
      <c r="C64" s="3">
        <v>63</v>
      </c>
    </row>
    <row r="65" spans="1:3" x14ac:dyDescent="0.25">
      <c r="A65" s="3">
        <v>19953</v>
      </c>
      <c r="B65" s="3">
        <v>3003</v>
      </c>
      <c r="C65" s="3">
        <v>64</v>
      </c>
    </row>
    <row r="66" spans="1:3" x14ac:dyDescent="0.25">
      <c r="A66" s="3">
        <v>19954</v>
      </c>
      <c r="B66" s="3">
        <v>3148</v>
      </c>
      <c r="C66" s="3">
        <v>65</v>
      </c>
    </row>
    <row r="67" spans="1:3" x14ac:dyDescent="0.25">
      <c r="A67" s="3">
        <v>19961</v>
      </c>
      <c r="B67" s="3">
        <v>2185</v>
      </c>
      <c r="C67" s="3">
        <v>66</v>
      </c>
    </row>
    <row r="68" spans="1:3" x14ac:dyDescent="0.25">
      <c r="A68" s="3">
        <v>19962</v>
      </c>
      <c r="B68" s="3">
        <v>2179</v>
      </c>
      <c r="C68" s="3">
        <v>67</v>
      </c>
    </row>
    <row r="69" spans="1:3" x14ac:dyDescent="0.25">
      <c r="A69" s="3">
        <v>19963</v>
      </c>
      <c r="B69" s="3">
        <v>2321</v>
      </c>
      <c r="C69" s="3">
        <v>68</v>
      </c>
    </row>
    <row r="70" spans="1:3" x14ac:dyDescent="0.25">
      <c r="A70" s="3">
        <v>19964</v>
      </c>
      <c r="B70" s="3">
        <v>2129</v>
      </c>
      <c r="C70" s="3">
        <v>69</v>
      </c>
    </row>
    <row r="71" spans="1:3" x14ac:dyDescent="0.25">
      <c r="A71" s="3">
        <v>19971</v>
      </c>
      <c r="B71" s="3">
        <v>1601</v>
      </c>
      <c r="C71" s="3">
        <v>70</v>
      </c>
    </row>
    <row r="72" spans="1:3" x14ac:dyDescent="0.25">
      <c r="A72" s="3">
        <v>19972</v>
      </c>
      <c r="B72" s="3">
        <v>1737</v>
      </c>
      <c r="C72" s="3">
        <v>71</v>
      </c>
    </row>
    <row r="73" spans="1:3" x14ac:dyDescent="0.25">
      <c r="A73" s="3">
        <v>19973</v>
      </c>
      <c r="B73" s="3">
        <v>1614</v>
      </c>
      <c r="C73" s="3">
        <v>72</v>
      </c>
    </row>
    <row r="74" spans="1:3" x14ac:dyDescent="0.25">
      <c r="A74" s="3">
        <v>19974</v>
      </c>
      <c r="B74" s="3">
        <v>1578</v>
      </c>
      <c r="C74" s="3">
        <v>73</v>
      </c>
    </row>
    <row r="75" spans="1:3" x14ac:dyDescent="0.25">
      <c r="A75" s="3">
        <v>19981</v>
      </c>
      <c r="B75" s="3">
        <v>1405</v>
      </c>
      <c r="C75" s="3">
        <v>74</v>
      </c>
    </row>
    <row r="76" spans="1:3" x14ac:dyDescent="0.25">
      <c r="A76" s="3">
        <v>19982</v>
      </c>
      <c r="B76" s="3">
        <v>1402</v>
      </c>
      <c r="C76" s="3">
        <v>75</v>
      </c>
    </row>
    <row r="77" spans="1:3" x14ac:dyDescent="0.25">
      <c r="A77" s="3">
        <v>19983</v>
      </c>
      <c r="B77" s="3">
        <v>1556</v>
      </c>
      <c r="C77" s="3">
        <v>76</v>
      </c>
    </row>
    <row r="78" spans="1:3" x14ac:dyDescent="0.25">
      <c r="A78" s="3">
        <v>19984</v>
      </c>
      <c r="B78" s="3">
        <v>1710</v>
      </c>
      <c r="C78" s="3">
        <v>77</v>
      </c>
    </row>
    <row r="79" spans="1:3" x14ac:dyDescent="0.25">
      <c r="A79" s="3">
        <v>19991</v>
      </c>
      <c r="B79" s="3">
        <v>1530</v>
      </c>
      <c r="C79" s="3">
        <v>78</v>
      </c>
    </row>
    <row r="80" spans="1:3" x14ac:dyDescent="0.25">
      <c r="A80" s="3">
        <v>19992</v>
      </c>
      <c r="B80" s="3">
        <v>1558</v>
      </c>
      <c r="C80" s="3">
        <v>79</v>
      </c>
    </row>
    <row r="81" spans="1:3" x14ac:dyDescent="0.25">
      <c r="A81" s="3">
        <v>19993</v>
      </c>
      <c r="B81" s="3">
        <v>1336</v>
      </c>
      <c r="C81" s="3">
        <v>80</v>
      </c>
    </row>
    <row r="82" spans="1:3" x14ac:dyDescent="0.25">
      <c r="A82" s="3">
        <v>19994</v>
      </c>
      <c r="B82" s="3">
        <v>2343</v>
      </c>
      <c r="C82" s="3">
        <v>81</v>
      </c>
    </row>
    <row r="83" spans="1:3" x14ac:dyDescent="0.25">
      <c r="A83" s="3">
        <v>20001</v>
      </c>
      <c r="B83" s="3">
        <v>1945</v>
      </c>
      <c r="C83" s="3">
        <v>82</v>
      </c>
    </row>
    <row r="84" spans="1:3" x14ac:dyDescent="0.25">
      <c r="A84" s="3">
        <v>20002</v>
      </c>
      <c r="B84" s="3">
        <v>1825</v>
      </c>
      <c r="C84" s="3">
        <v>83</v>
      </c>
    </row>
    <row r="85" spans="1:3" x14ac:dyDescent="0.25">
      <c r="A85" s="3">
        <v>20003</v>
      </c>
      <c r="B85" s="3">
        <v>1870</v>
      </c>
      <c r="C85" s="3">
        <v>84</v>
      </c>
    </row>
    <row r="86" spans="1:3" x14ac:dyDescent="0.25">
      <c r="A86" s="3">
        <v>20004</v>
      </c>
      <c r="B86" s="3">
        <v>1007</v>
      </c>
      <c r="C86" s="3">
        <v>85</v>
      </c>
    </row>
    <row r="87" spans="1:3" x14ac:dyDescent="0.25">
      <c r="A87" s="3">
        <v>20011</v>
      </c>
      <c r="B87" s="3">
        <v>1431</v>
      </c>
      <c r="C87" s="3">
        <v>86</v>
      </c>
    </row>
    <row r="88" spans="1:3" x14ac:dyDescent="0.25">
      <c r="A88" s="3">
        <v>20012</v>
      </c>
      <c r="B88" s="3">
        <v>1475</v>
      </c>
      <c r="C88" s="3">
        <v>87</v>
      </c>
    </row>
    <row r="89" spans="1:3" x14ac:dyDescent="0.25">
      <c r="A89" s="3">
        <v>20013</v>
      </c>
      <c r="B89" s="3">
        <v>1450</v>
      </c>
      <c r="C89" s="3">
        <v>88</v>
      </c>
    </row>
    <row r="90" spans="1:3" x14ac:dyDescent="0.25">
      <c r="A90" s="3">
        <v>20014</v>
      </c>
      <c r="B90" s="3">
        <v>1375</v>
      </c>
      <c r="C90" s="3">
        <v>89</v>
      </c>
    </row>
    <row r="91" spans="1:3" x14ac:dyDescent="0.25">
      <c r="A91" s="3">
        <v>20021</v>
      </c>
      <c r="B91" s="3">
        <v>1495</v>
      </c>
      <c r="C91" s="3">
        <v>90</v>
      </c>
    </row>
    <row r="92" spans="1:3" x14ac:dyDescent="0.25">
      <c r="A92" s="3">
        <v>20022</v>
      </c>
      <c r="B92" s="3">
        <v>1429</v>
      </c>
      <c r="C92" s="3">
        <v>91</v>
      </c>
    </row>
    <row r="93" spans="1:3" x14ac:dyDescent="0.25">
      <c r="A93" s="3">
        <v>20023</v>
      </c>
      <c r="B93" s="3">
        <v>1443</v>
      </c>
      <c r="C93" s="3">
        <v>92</v>
      </c>
    </row>
    <row r="94" spans="1:3" x14ac:dyDescent="0.25">
      <c r="A94" s="3">
        <v>20024</v>
      </c>
      <c r="B94" s="3">
        <v>1472</v>
      </c>
      <c r="C94" s="3">
        <v>93</v>
      </c>
    </row>
    <row r="95" spans="1:3" x14ac:dyDescent="0.25">
      <c r="A95" s="3">
        <v>20031</v>
      </c>
      <c r="B95" s="3">
        <v>1475</v>
      </c>
      <c r="C95" s="3">
        <v>94</v>
      </c>
    </row>
    <row r="96" spans="1:3" x14ac:dyDescent="0.25">
      <c r="A96" s="3">
        <v>20032</v>
      </c>
      <c r="B96" s="3">
        <v>1545</v>
      </c>
      <c r="C96" s="3">
        <v>95</v>
      </c>
    </row>
    <row r="97" spans="1:3" x14ac:dyDescent="0.25">
      <c r="A97" s="3">
        <v>20033</v>
      </c>
      <c r="B97" s="3">
        <v>1715</v>
      </c>
      <c r="C97" s="3">
        <v>96</v>
      </c>
    </row>
    <row r="98" spans="1:3" x14ac:dyDescent="0.25">
      <c r="A98" s="3">
        <v>20034</v>
      </c>
      <c r="B98" s="3">
        <v>2006</v>
      </c>
      <c r="C98" s="3">
        <v>97</v>
      </c>
    </row>
    <row r="99" spans="1:3" x14ac:dyDescent="0.25">
      <c r="A99" s="3">
        <v>20041</v>
      </c>
      <c r="B99" s="3">
        <v>1909</v>
      </c>
      <c r="C99" s="3">
        <v>98</v>
      </c>
    </row>
    <row r="100" spans="1:3" x14ac:dyDescent="0.25">
      <c r="A100" s="3">
        <v>20042</v>
      </c>
      <c r="B100" s="3">
        <v>2014</v>
      </c>
      <c r="C100" s="3">
        <v>99</v>
      </c>
    </row>
    <row r="101" spans="1:3" x14ac:dyDescent="0.25">
      <c r="A101" s="3">
        <v>20043</v>
      </c>
      <c r="B101" s="3">
        <v>2350</v>
      </c>
      <c r="C101" s="3">
        <v>100</v>
      </c>
    </row>
    <row r="102" spans="1:3" x14ac:dyDescent="0.25">
      <c r="A102" s="3">
        <v>20044</v>
      </c>
      <c r="B102" s="3">
        <v>3490</v>
      </c>
      <c r="C102" s="3">
        <v>101</v>
      </c>
    </row>
    <row r="103" spans="1:3" x14ac:dyDescent="0.25">
      <c r="A103" s="3">
        <v>20051</v>
      </c>
      <c r="B103" s="3">
        <v>3243</v>
      </c>
      <c r="C103" s="3">
        <v>102</v>
      </c>
    </row>
    <row r="104" spans="1:3" x14ac:dyDescent="0.25">
      <c r="A104" s="3">
        <v>20052</v>
      </c>
      <c r="B104" s="3">
        <v>3520</v>
      </c>
      <c r="C104" s="3">
        <v>103</v>
      </c>
    </row>
    <row r="105" spans="1:3" x14ac:dyDescent="0.25">
      <c r="A105" s="3">
        <v>20053</v>
      </c>
      <c r="B105" s="3">
        <v>3678</v>
      </c>
      <c r="C105" s="3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91091-2EBA-4A1A-B677-49CFE5345CF1}">
  <sheetPr>
    <tabColor theme="3" tint="0.79998168889431442"/>
  </sheetPr>
  <dimension ref="A1:AA26"/>
  <sheetViews>
    <sheetView showGridLines="0" workbookViewId="0">
      <selection activeCell="I22" sqref="I22"/>
    </sheetView>
  </sheetViews>
  <sheetFormatPr defaultRowHeight="15" x14ac:dyDescent="0.25"/>
  <cols>
    <col min="11" max="15" width="20.7109375" customWidth="1"/>
  </cols>
  <sheetData>
    <row r="1" spans="1:27" ht="30" customHeight="1" x14ac:dyDescent="0.25">
      <c r="A1" s="10"/>
      <c r="B1" s="11" t="s">
        <v>12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3" spans="1:27" x14ac:dyDescent="0.25">
      <c r="K3" s="8" t="s">
        <v>5</v>
      </c>
      <c r="L3" s="8" t="s">
        <v>6</v>
      </c>
      <c r="M3" s="8" t="s">
        <v>4</v>
      </c>
    </row>
    <row r="4" spans="1:27" x14ac:dyDescent="0.25">
      <c r="K4" s="9">
        <v>0.03</v>
      </c>
      <c r="L4" s="9">
        <v>0.4</v>
      </c>
      <c r="M4" s="9">
        <v>25000000</v>
      </c>
    </row>
    <row r="6" spans="1:27" x14ac:dyDescent="0.25">
      <c r="J6" s="8" t="s">
        <v>3</v>
      </c>
      <c r="K6" s="8" t="s">
        <v>7</v>
      </c>
      <c r="L6" s="8" t="s">
        <v>8</v>
      </c>
      <c r="M6" s="8" t="s">
        <v>9</v>
      </c>
      <c r="N6" s="8" t="s">
        <v>10</v>
      </c>
      <c r="O6" s="8" t="s">
        <v>11</v>
      </c>
    </row>
    <row r="7" spans="1:27" x14ac:dyDescent="0.25">
      <c r="J7" s="4">
        <v>1</v>
      </c>
      <c r="K7" s="5">
        <f>M4*K4</f>
        <v>750000</v>
      </c>
      <c r="L7" s="5">
        <f>K7</f>
        <v>750000</v>
      </c>
      <c r="M7" s="6">
        <f>L7/$M$4</f>
        <v>0.03</v>
      </c>
      <c r="N7" s="5">
        <f>L7</f>
        <v>750000</v>
      </c>
      <c r="O7" s="5">
        <f>K7-N7</f>
        <v>0</v>
      </c>
    </row>
    <row r="8" spans="1:27" x14ac:dyDescent="0.25">
      <c r="J8" s="4">
        <f>J7+1</f>
        <v>2</v>
      </c>
      <c r="K8" s="5">
        <f>$K$4*$M$4+($L$4-$K$4)*L7-($L$4/$M$4)*L7^2</f>
        <v>1018500</v>
      </c>
      <c r="L8" s="5">
        <f>K8+L7</f>
        <v>1768500</v>
      </c>
      <c r="M8" s="6">
        <f t="shared" ref="M8:M26" si="0">L8/$M$4</f>
        <v>7.0739999999999997E-2</v>
      </c>
      <c r="N8" s="5">
        <f>$K$4*($M$4-L7)</f>
        <v>727500</v>
      </c>
      <c r="O8" s="5">
        <f t="shared" ref="O8:O26" si="1">K8-N8</f>
        <v>291000</v>
      </c>
    </row>
    <row r="9" spans="1:27" x14ac:dyDescent="0.25">
      <c r="J9" s="4">
        <f>J8+1</f>
        <v>3</v>
      </c>
      <c r="K9" s="5">
        <f t="shared" ref="K9:K26" si="2">$K$4*$M$4+($L$4-$K$4)*L8-($L$4/$M$4)*L8^2</f>
        <v>1354303.524</v>
      </c>
      <c r="L9" s="5">
        <f t="shared" ref="L9:L26" si="3">K9+L8</f>
        <v>3122803.5240000002</v>
      </c>
      <c r="M9" s="6">
        <f t="shared" si="0"/>
        <v>0.12491214096000001</v>
      </c>
      <c r="N9" s="5">
        <f t="shared" ref="N9:N26" si="4">$K$4*($M$4-L8)</f>
        <v>696945</v>
      </c>
      <c r="O9" s="5">
        <f t="shared" si="1"/>
        <v>657358.52399999998</v>
      </c>
    </row>
    <row r="10" spans="1:27" x14ac:dyDescent="0.25">
      <c r="J10" s="4">
        <f t="shared" ref="J10:J26" si="5">J9+1</f>
        <v>4</v>
      </c>
      <c r="K10" s="5">
        <f t="shared" si="2"/>
        <v>1749406.874287891</v>
      </c>
      <c r="L10" s="5">
        <f t="shared" si="3"/>
        <v>4872210.3982878914</v>
      </c>
      <c r="M10" s="6">
        <f t="shared" si="0"/>
        <v>0.19488841593151565</v>
      </c>
      <c r="N10" s="5">
        <f t="shared" si="4"/>
        <v>656315.89428000001</v>
      </c>
      <c r="O10" s="5">
        <f t="shared" si="1"/>
        <v>1093090.9800078911</v>
      </c>
    </row>
    <row r="11" spans="1:27" x14ac:dyDescent="0.25">
      <c r="J11" s="4">
        <f t="shared" si="5"/>
        <v>5</v>
      </c>
      <c r="K11" s="5">
        <f t="shared" si="2"/>
        <v>2172902.9007235654</v>
      </c>
      <c r="L11" s="5">
        <f t="shared" si="3"/>
        <v>7045113.2990114568</v>
      </c>
      <c r="M11" s="6">
        <f t="shared" si="0"/>
        <v>0.28180453196045829</v>
      </c>
      <c r="N11" s="5">
        <f t="shared" si="4"/>
        <v>603833.68805136322</v>
      </c>
      <c r="O11" s="5">
        <f t="shared" si="1"/>
        <v>1569069.2126722021</v>
      </c>
    </row>
    <row r="12" spans="1:27" x14ac:dyDescent="0.25">
      <c r="J12" s="4">
        <f t="shared" si="5"/>
        <v>6</v>
      </c>
      <c r="K12" s="5">
        <f t="shared" si="2"/>
        <v>2562553.9782997095</v>
      </c>
      <c r="L12" s="5">
        <f t="shared" si="3"/>
        <v>9607667.2773111667</v>
      </c>
      <c r="M12" s="6">
        <f t="shared" si="0"/>
        <v>0.3843066910924467</v>
      </c>
      <c r="N12" s="5">
        <f t="shared" si="4"/>
        <v>538646.60102965625</v>
      </c>
      <c r="O12" s="5">
        <f t="shared" si="1"/>
        <v>2023907.3772700531</v>
      </c>
    </row>
    <row r="13" spans="1:27" x14ac:dyDescent="0.25">
      <c r="J13" s="4">
        <f t="shared" si="5"/>
        <v>7</v>
      </c>
      <c r="K13" s="5">
        <f t="shared" si="2"/>
        <v>2827920.5644208789</v>
      </c>
      <c r="L13" s="5">
        <f t="shared" si="3"/>
        <v>12435587.841732046</v>
      </c>
      <c r="M13" s="6">
        <f t="shared" si="0"/>
        <v>0.49742351366928184</v>
      </c>
      <c r="N13" s="5">
        <f t="shared" si="4"/>
        <v>461769.98168066499</v>
      </c>
      <c r="O13" s="5">
        <f t="shared" si="1"/>
        <v>2366150.5827402137</v>
      </c>
    </row>
    <row r="14" spans="1:27" x14ac:dyDescent="0.25">
      <c r="J14" s="4">
        <f t="shared" si="5"/>
        <v>8</v>
      </c>
      <c r="K14" s="5">
        <f t="shared" si="2"/>
        <v>2876865.9819299146</v>
      </c>
      <c r="L14" s="5">
        <f t="shared" si="3"/>
        <v>15312453.823661961</v>
      </c>
      <c r="M14" s="6">
        <f t="shared" si="0"/>
        <v>0.61249815294647847</v>
      </c>
      <c r="N14" s="5">
        <f t="shared" si="4"/>
        <v>376932.36474803864</v>
      </c>
      <c r="O14" s="5">
        <f t="shared" si="1"/>
        <v>2499933.6171818757</v>
      </c>
    </row>
    <row r="15" spans="1:27" x14ac:dyDescent="0.25">
      <c r="J15" s="4">
        <f t="shared" si="5"/>
        <v>9</v>
      </c>
      <c r="K15" s="5">
        <f t="shared" si="2"/>
        <v>2664068.0411264482</v>
      </c>
      <c r="L15" s="5">
        <f t="shared" si="3"/>
        <v>17976521.864788409</v>
      </c>
      <c r="M15" s="6">
        <f t="shared" si="0"/>
        <v>0.71906087459153634</v>
      </c>
      <c r="N15" s="5">
        <f t="shared" si="4"/>
        <v>290626.38529014116</v>
      </c>
      <c r="O15" s="5">
        <f t="shared" si="1"/>
        <v>2373441.655836307</v>
      </c>
    </row>
    <row r="16" spans="1:27" x14ac:dyDescent="0.25">
      <c r="J16" s="4">
        <f t="shared" si="5"/>
        <v>10</v>
      </c>
      <c r="K16" s="5">
        <f t="shared" si="2"/>
        <v>2230827.6762882583</v>
      </c>
      <c r="L16" s="5">
        <f t="shared" si="3"/>
        <v>20207349.541076668</v>
      </c>
      <c r="M16" s="6">
        <f t="shared" si="0"/>
        <v>0.80829398164306665</v>
      </c>
      <c r="N16" s="5">
        <f t="shared" si="4"/>
        <v>210704.34405634771</v>
      </c>
      <c r="O16" s="5">
        <f t="shared" si="1"/>
        <v>2020123.3322319107</v>
      </c>
    </row>
    <row r="17" spans="10:15" x14ac:dyDescent="0.25">
      <c r="J17" s="4">
        <f t="shared" si="5"/>
        <v>11</v>
      </c>
      <c r="K17" s="5">
        <f t="shared" si="2"/>
        <v>1693327.7225943441</v>
      </c>
      <c r="L17" s="5">
        <f t="shared" si="3"/>
        <v>21900677.263671011</v>
      </c>
      <c r="M17" s="6">
        <f t="shared" si="0"/>
        <v>0.87602709054684047</v>
      </c>
      <c r="N17" s="5">
        <f t="shared" si="4"/>
        <v>143779.51376769997</v>
      </c>
      <c r="O17" s="5">
        <f t="shared" si="1"/>
        <v>1549548.2088266441</v>
      </c>
    </row>
    <row r="18" spans="10:15" x14ac:dyDescent="0.25">
      <c r="J18" s="4">
        <f t="shared" si="5"/>
        <v>12</v>
      </c>
      <c r="K18" s="5">
        <f t="shared" si="2"/>
        <v>1179015.9538386511</v>
      </c>
      <c r="L18" s="5">
        <f t="shared" si="3"/>
        <v>23079693.217509661</v>
      </c>
      <c r="M18" s="6">
        <f t="shared" si="0"/>
        <v>0.92318772870038646</v>
      </c>
      <c r="N18" s="5">
        <f t="shared" si="4"/>
        <v>92979.682089869675</v>
      </c>
      <c r="O18" s="5">
        <f t="shared" si="1"/>
        <v>1086036.2717487814</v>
      </c>
    </row>
    <row r="19" spans="10:15" x14ac:dyDescent="0.25">
      <c r="J19" s="4">
        <f t="shared" si="5"/>
        <v>13</v>
      </c>
      <c r="K19" s="5">
        <f t="shared" si="2"/>
        <v>766730.66624879092</v>
      </c>
      <c r="L19" s="5">
        <f t="shared" si="3"/>
        <v>23846423.883758452</v>
      </c>
      <c r="M19" s="6">
        <f t="shared" si="0"/>
        <v>0.9538569553503381</v>
      </c>
      <c r="N19" s="5">
        <f t="shared" si="4"/>
        <v>57609.203474710172</v>
      </c>
      <c r="O19" s="5">
        <f t="shared" si="1"/>
        <v>709121.46277408069</v>
      </c>
    </row>
    <row r="20" spans="10:15" x14ac:dyDescent="0.25">
      <c r="J20" s="4">
        <f t="shared" si="5"/>
        <v>14</v>
      </c>
      <c r="K20" s="5">
        <f t="shared" si="2"/>
        <v>474745.92428845726</v>
      </c>
      <c r="L20" s="5">
        <f t="shared" si="3"/>
        <v>24321169.808046907</v>
      </c>
      <c r="M20" s="6">
        <f t="shared" si="0"/>
        <v>0.97284679232187632</v>
      </c>
      <c r="N20" s="5">
        <f t="shared" si="4"/>
        <v>34607.283487246445</v>
      </c>
      <c r="O20" s="5">
        <f t="shared" si="1"/>
        <v>440138.64080121083</v>
      </c>
    </row>
    <row r="21" spans="10:15" x14ac:dyDescent="0.25">
      <c r="J21" s="4">
        <f t="shared" si="5"/>
        <v>15</v>
      </c>
      <c r="K21" s="5">
        <f t="shared" si="2"/>
        <v>284524.0156677179</v>
      </c>
      <c r="L21" s="5">
        <f t="shared" si="3"/>
        <v>24605693.823714625</v>
      </c>
      <c r="M21" s="6">
        <f t="shared" si="0"/>
        <v>0.984227752948585</v>
      </c>
      <c r="N21" s="5">
        <f t="shared" si="4"/>
        <v>20364.905758592784</v>
      </c>
      <c r="O21" s="5">
        <f t="shared" si="1"/>
        <v>264159.10990912514</v>
      </c>
    </row>
    <row r="22" spans="10:15" x14ac:dyDescent="0.25">
      <c r="J22" s="4">
        <f t="shared" si="5"/>
        <v>16</v>
      </c>
      <c r="K22" s="5">
        <f t="shared" si="2"/>
        <v>167064.0180322025</v>
      </c>
      <c r="L22" s="5">
        <f t="shared" si="3"/>
        <v>24772757.841746829</v>
      </c>
      <c r="M22" s="6">
        <f t="shared" si="0"/>
        <v>0.99091031366987314</v>
      </c>
      <c r="N22" s="5">
        <f t="shared" si="4"/>
        <v>11829.185288561246</v>
      </c>
      <c r="O22" s="5">
        <f t="shared" si="1"/>
        <v>155234.83274364125</v>
      </c>
    </row>
    <row r="23" spans="10:15" x14ac:dyDescent="0.25">
      <c r="J23" s="4">
        <f t="shared" si="5"/>
        <v>17</v>
      </c>
      <c r="K23" s="5">
        <f t="shared" si="2"/>
        <v>96887.904073063284</v>
      </c>
      <c r="L23" s="5">
        <f t="shared" si="3"/>
        <v>24869645.745819893</v>
      </c>
      <c r="M23" s="6">
        <f t="shared" si="0"/>
        <v>0.99478582983279573</v>
      </c>
      <c r="N23" s="5">
        <f t="shared" si="4"/>
        <v>6817.2647475951162</v>
      </c>
      <c r="O23" s="5">
        <f t="shared" si="1"/>
        <v>90070.639325468161</v>
      </c>
    </row>
    <row r="24" spans="10:15" x14ac:dyDescent="0.25">
      <c r="J24" s="4">
        <f t="shared" si="5"/>
        <v>18</v>
      </c>
      <c r="K24" s="5">
        <f t="shared" si="2"/>
        <v>55780.453592119738</v>
      </c>
      <c r="L24" s="5">
        <f t="shared" si="3"/>
        <v>24925426.199412011</v>
      </c>
      <c r="M24" s="6">
        <f t="shared" si="0"/>
        <v>0.99701704797648039</v>
      </c>
      <c r="N24" s="5">
        <f t="shared" si="4"/>
        <v>3910.6276254032177</v>
      </c>
      <c r="O24" s="5">
        <f t="shared" si="1"/>
        <v>51869.825966716518</v>
      </c>
    </row>
    <row r="25" spans="10:15" x14ac:dyDescent="0.25">
      <c r="J25" s="4">
        <f t="shared" si="5"/>
        <v>19</v>
      </c>
      <c r="K25" s="5">
        <f t="shared" si="2"/>
        <v>31977.754225088283</v>
      </c>
      <c r="L25" s="5">
        <f t="shared" si="3"/>
        <v>24957403.953637101</v>
      </c>
      <c r="M25" s="6">
        <f t="shared" si="0"/>
        <v>0.998296158145484</v>
      </c>
      <c r="N25" s="5">
        <f t="shared" si="4"/>
        <v>2237.2140176396815</v>
      </c>
      <c r="O25" s="5">
        <f t="shared" si="1"/>
        <v>29740.540207448601</v>
      </c>
    </row>
    <row r="26" spans="10:15" x14ac:dyDescent="0.25">
      <c r="J26" s="4">
        <f t="shared" si="5"/>
        <v>20</v>
      </c>
      <c r="K26" s="5">
        <f t="shared" si="2"/>
        <v>18287.269165394828</v>
      </c>
      <c r="L26" s="5">
        <f t="shared" si="3"/>
        <v>24975691.222802497</v>
      </c>
      <c r="M26" s="6">
        <f t="shared" si="0"/>
        <v>0.99902764891209994</v>
      </c>
      <c r="N26" s="5">
        <f t="shared" si="4"/>
        <v>1277.8813908869772</v>
      </c>
      <c r="O26" s="5">
        <f t="shared" si="1"/>
        <v>17009.38777450785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2050" r:id="rId4">
          <objectPr defaultSize="0" autoPict="0" r:id="rId5">
            <anchor moveWithCells="1">
              <from>
                <xdr:col>0</xdr:col>
                <xdr:colOff>495300</xdr:colOff>
                <xdr:row>20</xdr:row>
                <xdr:rowOff>47625</xdr:rowOff>
              </from>
              <to>
                <xdr:col>7</xdr:col>
                <xdr:colOff>295275</xdr:colOff>
                <xdr:row>26</xdr:row>
                <xdr:rowOff>180975</xdr:rowOff>
              </to>
            </anchor>
          </objectPr>
        </oleObject>
      </mc:Choice>
      <mc:Fallback>
        <oleObject progId="Equation.DSMT4" shapeId="2050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938B-17F6-4CCF-AECB-77138548B546}">
  <sheetPr>
    <tabColor theme="3" tint="0.79998168889431442"/>
  </sheetPr>
  <dimension ref="A1:AA26"/>
  <sheetViews>
    <sheetView showGridLines="0" workbookViewId="0">
      <selection activeCell="I22" sqref="I22"/>
    </sheetView>
  </sheetViews>
  <sheetFormatPr defaultRowHeight="15" x14ac:dyDescent="0.25"/>
  <cols>
    <col min="11" max="15" width="20.7109375" customWidth="1"/>
  </cols>
  <sheetData>
    <row r="1" spans="1:27" ht="30" customHeight="1" x14ac:dyDescent="0.25">
      <c r="A1" s="10"/>
      <c r="B1" s="11" t="s">
        <v>14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3" spans="1:27" x14ac:dyDescent="0.25">
      <c r="K3" s="8" t="s">
        <v>5</v>
      </c>
      <c r="L3" s="8" t="s">
        <v>6</v>
      </c>
      <c r="M3" s="8" t="s">
        <v>4</v>
      </c>
    </row>
    <row r="4" spans="1:27" x14ac:dyDescent="0.25">
      <c r="K4" s="9">
        <v>0.4</v>
      </c>
      <c r="L4" s="9">
        <v>0.03</v>
      </c>
      <c r="M4" s="9">
        <v>25000000</v>
      </c>
    </row>
    <row r="6" spans="1:27" x14ac:dyDescent="0.25">
      <c r="J6" s="8" t="s">
        <v>3</v>
      </c>
      <c r="K6" s="8" t="s">
        <v>7</v>
      </c>
      <c r="L6" s="8" t="s">
        <v>8</v>
      </c>
      <c r="M6" s="8" t="s">
        <v>9</v>
      </c>
      <c r="N6" s="8" t="s">
        <v>10</v>
      </c>
      <c r="O6" s="8" t="s">
        <v>11</v>
      </c>
    </row>
    <row r="7" spans="1:27" x14ac:dyDescent="0.25">
      <c r="J7" s="4">
        <v>1</v>
      </c>
      <c r="K7" s="5">
        <f>M4*K4</f>
        <v>10000000</v>
      </c>
      <c r="L7" s="5">
        <f>K7</f>
        <v>10000000</v>
      </c>
      <c r="M7" s="6">
        <f>L7/$M$4</f>
        <v>0.4</v>
      </c>
      <c r="N7" s="5">
        <f>L7</f>
        <v>10000000</v>
      </c>
      <c r="O7" s="5">
        <f>K7-N7</f>
        <v>0</v>
      </c>
    </row>
    <row r="8" spans="1:27" x14ac:dyDescent="0.25">
      <c r="J8" s="4">
        <f>J7+1</f>
        <v>2</v>
      </c>
      <c r="K8" s="5">
        <f>$K$4*$M$4+($L$4-$K$4)*L7-($L$4/$M$4)*L7^2</f>
        <v>6180000</v>
      </c>
      <c r="L8" s="5">
        <f>K8+L7</f>
        <v>16180000</v>
      </c>
      <c r="M8" s="6">
        <f t="shared" ref="M8:M26" si="0">L8/$M$4</f>
        <v>0.6472</v>
      </c>
      <c r="N8" s="5">
        <f>$K$4*($M$4-L7)</f>
        <v>6000000</v>
      </c>
      <c r="O8" s="5">
        <f t="shared" ref="O8:O26" si="1">K8-N8</f>
        <v>180000</v>
      </c>
    </row>
    <row r="9" spans="1:27" x14ac:dyDescent="0.25">
      <c r="J9" s="4">
        <f>J8+1</f>
        <v>3</v>
      </c>
      <c r="K9" s="5">
        <f t="shared" ref="K9:K26" si="2">$K$4*$M$4+($L$4-$K$4)*L8-($L$4/$M$4)*L8^2</f>
        <v>3699249.12</v>
      </c>
      <c r="L9" s="5">
        <f t="shared" ref="L9:L26" si="3">K9+L8</f>
        <v>19879249.120000001</v>
      </c>
      <c r="M9" s="6">
        <f t="shared" si="0"/>
        <v>0.79516996480000002</v>
      </c>
      <c r="N9" s="5">
        <f t="shared" ref="N9:N26" si="4">$K$4*($M$4-L8)</f>
        <v>3528000</v>
      </c>
      <c r="O9" s="5">
        <f t="shared" si="1"/>
        <v>171249.12000000011</v>
      </c>
    </row>
    <row r="10" spans="1:27" x14ac:dyDescent="0.25">
      <c r="J10" s="4">
        <f t="shared" ref="J10:J26" si="5">J9+1</f>
        <v>4</v>
      </c>
      <c r="K10" s="5">
        <f t="shared" si="2"/>
        <v>2170456.3709099749</v>
      </c>
      <c r="L10" s="5">
        <f t="shared" si="3"/>
        <v>22049705.490909975</v>
      </c>
      <c r="M10" s="6">
        <f t="shared" si="0"/>
        <v>0.88198821963639895</v>
      </c>
      <c r="N10" s="5">
        <f t="shared" si="4"/>
        <v>2048300.3519999997</v>
      </c>
      <c r="O10" s="5">
        <f t="shared" si="1"/>
        <v>122156.01890997519</v>
      </c>
    </row>
    <row r="11" spans="1:27" x14ac:dyDescent="0.25">
      <c r="J11" s="4">
        <f t="shared" si="5"/>
        <v>5</v>
      </c>
      <c r="K11" s="5">
        <f t="shared" si="2"/>
        <v>1258181.5536802707</v>
      </c>
      <c r="L11" s="5">
        <f t="shared" si="3"/>
        <v>23307887.044590246</v>
      </c>
      <c r="M11" s="6">
        <f t="shared" si="0"/>
        <v>0.93231548178360979</v>
      </c>
      <c r="N11" s="5">
        <f t="shared" si="4"/>
        <v>1180117.80363601</v>
      </c>
      <c r="O11" s="5">
        <f t="shared" si="1"/>
        <v>78063.75004426064</v>
      </c>
    </row>
    <row r="12" spans="1:27" x14ac:dyDescent="0.25">
      <c r="J12" s="4">
        <f t="shared" si="5"/>
        <v>6</v>
      </c>
      <c r="K12" s="5">
        <f t="shared" si="2"/>
        <v>724172.67532155651</v>
      </c>
      <c r="L12" s="5">
        <f t="shared" si="3"/>
        <v>24032059.719911803</v>
      </c>
      <c r="M12" s="6">
        <f t="shared" si="0"/>
        <v>0.9612823887964721</v>
      </c>
      <c r="N12" s="5">
        <f t="shared" si="4"/>
        <v>676845.18216390163</v>
      </c>
      <c r="O12" s="5">
        <f t="shared" si="1"/>
        <v>47327.493157654884</v>
      </c>
    </row>
    <row r="13" spans="1:27" x14ac:dyDescent="0.25">
      <c r="J13" s="4">
        <f t="shared" si="5"/>
        <v>7</v>
      </c>
      <c r="K13" s="5">
        <f t="shared" si="2"/>
        <v>415090.03037494456</v>
      </c>
      <c r="L13" s="5">
        <f t="shared" si="3"/>
        <v>24447149.750286747</v>
      </c>
      <c r="M13" s="6">
        <f t="shared" si="0"/>
        <v>0.97788599001146992</v>
      </c>
      <c r="N13" s="5">
        <f t="shared" si="4"/>
        <v>387176.11203527899</v>
      </c>
      <c r="O13" s="5">
        <f t="shared" si="1"/>
        <v>27913.918339665572</v>
      </c>
    </row>
    <row r="14" spans="1:27" x14ac:dyDescent="0.25">
      <c r="J14" s="4">
        <f t="shared" si="5"/>
        <v>8</v>
      </c>
      <c r="K14" s="5">
        <f t="shared" si="2"/>
        <v>237358.83529836859</v>
      </c>
      <c r="L14" s="5">
        <f t="shared" si="3"/>
        <v>24684508.585585114</v>
      </c>
      <c r="M14" s="6">
        <f t="shared" si="0"/>
        <v>0.98738034342340453</v>
      </c>
      <c r="N14" s="5">
        <f t="shared" si="4"/>
        <v>221140.09988530132</v>
      </c>
      <c r="O14" s="5">
        <f t="shared" si="1"/>
        <v>16218.735413067276</v>
      </c>
    </row>
    <row r="15" spans="1:27" x14ac:dyDescent="0.25">
      <c r="J15" s="4">
        <f t="shared" si="5"/>
        <v>9</v>
      </c>
      <c r="K15" s="5">
        <f t="shared" si="2"/>
        <v>135541.86639931728</v>
      </c>
      <c r="L15" s="5">
        <f t="shared" si="3"/>
        <v>24820050.451984432</v>
      </c>
      <c r="M15" s="6">
        <f t="shared" si="0"/>
        <v>0.99280201807937729</v>
      </c>
      <c r="N15" s="5">
        <f t="shared" si="4"/>
        <v>126196.56576595455</v>
      </c>
      <c r="O15" s="5">
        <f t="shared" si="1"/>
        <v>9345.3006333627272</v>
      </c>
    </row>
    <row r="16" spans="1:27" x14ac:dyDescent="0.25">
      <c r="J16" s="4">
        <f t="shared" si="5"/>
        <v>10</v>
      </c>
      <c r="K16" s="5">
        <f t="shared" si="2"/>
        <v>77339.44743889675</v>
      </c>
      <c r="L16" s="5">
        <f t="shared" si="3"/>
        <v>24897389.899423327</v>
      </c>
      <c r="M16" s="6">
        <f t="shared" si="0"/>
        <v>0.99589559597693311</v>
      </c>
      <c r="N16" s="5">
        <f t="shared" si="4"/>
        <v>71979.819206227359</v>
      </c>
      <c r="O16" s="5">
        <f t="shared" si="1"/>
        <v>5359.6282326693909</v>
      </c>
    </row>
    <row r="17" spans="10:15" x14ac:dyDescent="0.25">
      <c r="J17" s="4">
        <f t="shared" si="5"/>
        <v>11</v>
      </c>
      <c r="K17" s="5">
        <f t="shared" si="2"/>
        <v>44109.708648681408</v>
      </c>
      <c r="L17" s="5">
        <f t="shared" si="3"/>
        <v>24941499.608072009</v>
      </c>
      <c r="M17" s="6">
        <f t="shared" si="0"/>
        <v>0.99765998432288039</v>
      </c>
      <c r="N17" s="5">
        <f t="shared" si="4"/>
        <v>41044.040230669081</v>
      </c>
      <c r="O17" s="5">
        <f t="shared" si="1"/>
        <v>3065.6684180123266</v>
      </c>
    </row>
    <row r="18" spans="10:15" x14ac:dyDescent="0.25">
      <c r="J18" s="4">
        <f t="shared" si="5"/>
        <v>12</v>
      </c>
      <c r="K18" s="5">
        <f t="shared" si="2"/>
        <v>25151.061774009257</v>
      </c>
      <c r="L18" s="5">
        <f t="shared" si="3"/>
        <v>24966650.669846017</v>
      </c>
      <c r="M18" s="6">
        <f t="shared" si="0"/>
        <v>0.99866602679384064</v>
      </c>
      <c r="N18" s="5">
        <f t="shared" si="4"/>
        <v>23400.156771196427</v>
      </c>
      <c r="O18" s="5">
        <f t="shared" si="1"/>
        <v>1750.9050028128295</v>
      </c>
    </row>
    <row r="19" spans="10:15" x14ac:dyDescent="0.25">
      <c r="J19" s="4">
        <f t="shared" si="5"/>
        <v>13</v>
      </c>
      <c r="K19" s="5">
        <f t="shared" si="2"/>
        <v>14338.877352827578</v>
      </c>
      <c r="L19" s="5">
        <f t="shared" si="3"/>
        <v>24980989.547198843</v>
      </c>
      <c r="M19" s="6">
        <f t="shared" si="0"/>
        <v>0.9992395818879537</v>
      </c>
      <c r="N19" s="5">
        <f t="shared" si="4"/>
        <v>13339.732061593235</v>
      </c>
      <c r="O19" s="5">
        <f t="shared" si="1"/>
        <v>999.14529123434295</v>
      </c>
    </row>
    <row r="20" spans="10:15" x14ac:dyDescent="0.25">
      <c r="J20" s="4">
        <f t="shared" si="5"/>
        <v>14</v>
      </c>
      <c r="K20" s="5">
        <f t="shared" si="2"/>
        <v>8174.0610277180094</v>
      </c>
      <c r="L20" s="5">
        <f t="shared" si="3"/>
        <v>24989163.60822656</v>
      </c>
      <c r="M20" s="6">
        <f t="shared" si="0"/>
        <v>0.99956654432906245</v>
      </c>
      <c r="N20" s="5">
        <f t="shared" si="4"/>
        <v>7604.1811204627156</v>
      </c>
      <c r="O20" s="5">
        <f t="shared" si="1"/>
        <v>569.8799072552938</v>
      </c>
    </row>
    <row r="21" spans="10:15" x14ac:dyDescent="0.25">
      <c r="J21" s="4">
        <f t="shared" si="5"/>
        <v>15</v>
      </c>
      <c r="K21" s="5">
        <f t="shared" si="2"/>
        <v>4659.5075497161597</v>
      </c>
      <c r="L21" s="5">
        <f t="shared" si="3"/>
        <v>24993823.115776278</v>
      </c>
      <c r="M21" s="6">
        <f t="shared" si="0"/>
        <v>0.99975292463105114</v>
      </c>
      <c r="N21" s="5">
        <f t="shared" si="4"/>
        <v>4334.5567093759773</v>
      </c>
      <c r="O21" s="5">
        <f t="shared" si="1"/>
        <v>324.95084034018237</v>
      </c>
    </row>
    <row r="22" spans="10:15" x14ac:dyDescent="0.25">
      <c r="J22" s="4">
        <f t="shared" si="5"/>
        <v>16</v>
      </c>
      <c r="K22" s="5">
        <f t="shared" si="2"/>
        <v>2656.014431521995</v>
      </c>
      <c r="L22" s="5">
        <f t="shared" si="3"/>
        <v>24996479.130207799</v>
      </c>
      <c r="M22" s="6">
        <f t="shared" si="0"/>
        <v>0.99985916520831197</v>
      </c>
      <c r="N22" s="5">
        <f t="shared" si="4"/>
        <v>2470.7536894887689</v>
      </c>
      <c r="O22" s="5">
        <f t="shared" si="1"/>
        <v>185.26074203322605</v>
      </c>
    </row>
    <row r="23" spans="10:15" x14ac:dyDescent="0.25">
      <c r="J23" s="4">
        <f t="shared" si="5"/>
        <v>17</v>
      </c>
      <c r="K23" s="5">
        <f t="shared" si="2"/>
        <v>1513.9591348180547</v>
      </c>
      <c r="L23" s="5">
        <f t="shared" si="3"/>
        <v>24997993.089342616</v>
      </c>
      <c r="M23" s="6">
        <f t="shared" si="0"/>
        <v>0.99991972357370462</v>
      </c>
      <c r="N23" s="5">
        <f t="shared" si="4"/>
        <v>1408.3479168802501</v>
      </c>
      <c r="O23" s="5">
        <f t="shared" si="1"/>
        <v>105.61121793780467</v>
      </c>
    </row>
    <row r="24" spans="10:15" x14ac:dyDescent="0.25">
      <c r="J24" s="4">
        <f t="shared" si="5"/>
        <v>18</v>
      </c>
      <c r="K24" s="5">
        <f t="shared" si="2"/>
        <v>862.9667494466994</v>
      </c>
      <c r="L24" s="5">
        <f t="shared" si="3"/>
        <v>24998856.056092065</v>
      </c>
      <c r="M24" s="6">
        <f t="shared" si="0"/>
        <v>0.99995424224368257</v>
      </c>
      <c r="N24" s="5">
        <f t="shared" si="4"/>
        <v>802.7642629534007</v>
      </c>
      <c r="O24" s="5">
        <f t="shared" si="1"/>
        <v>60.202486493298693</v>
      </c>
    </row>
    <row r="25" spans="10:15" x14ac:dyDescent="0.25">
      <c r="J25" s="4">
        <f t="shared" si="5"/>
        <v>19</v>
      </c>
      <c r="K25" s="5">
        <f t="shared" si="2"/>
        <v>491.89431008277461</v>
      </c>
      <c r="L25" s="5">
        <f t="shared" si="3"/>
        <v>24999347.950402148</v>
      </c>
      <c r="M25" s="6">
        <f t="shared" si="0"/>
        <v>0.99997391801608593</v>
      </c>
      <c r="N25" s="5">
        <f t="shared" si="4"/>
        <v>457.57756317406893</v>
      </c>
      <c r="O25" s="5">
        <f t="shared" si="1"/>
        <v>34.316746908705682</v>
      </c>
    </row>
    <row r="26" spans="10:15" x14ac:dyDescent="0.25">
      <c r="J26" s="4">
        <f t="shared" si="5"/>
        <v>20</v>
      </c>
      <c r="K26" s="5">
        <f t="shared" si="2"/>
        <v>280.38081687362865</v>
      </c>
      <c r="L26" s="5">
        <f t="shared" si="3"/>
        <v>24999628.331219021</v>
      </c>
      <c r="M26" s="6">
        <f t="shared" si="0"/>
        <v>0.99998513324876082</v>
      </c>
      <c r="N26" s="5">
        <f t="shared" si="4"/>
        <v>260.81983914077284</v>
      </c>
      <c r="O26" s="5">
        <f t="shared" si="1"/>
        <v>19.560977732855804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3074" r:id="rId4">
          <objectPr defaultSize="0" autoPict="0" r:id="rId5">
            <anchor moveWithCells="1">
              <from>
                <xdr:col>0</xdr:col>
                <xdr:colOff>561975</xdr:colOff>
                <xdr:row>20</xdr:row>
                <xdr:rowOff>28575</xdr:rowOff>
              </from>
              <to>
                <xdr:col>7</xdr:col>
                <xdr:colOff>361950</xdr:colOff>
                <xdr:row>26</xdr:row>
                <xdr:rowOff>66675</xdr:rowOff>
              </to>
            </anchor>
          </objectPr>
        </oleObject>
      </mc:Choice>
      <mc:Fallback>
        <oleObject progId="Equation.DSMT4" shapeId="3074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E098-F808-4A0F-875A-4844C246BFA5}">
  <sheetPr>
    <tabColor theme="3" tint="0.79998168889431442"/>
  </sheetPr>
  <dimension ref="A1:AE26"/>
  <sheetViews>
    <sheetView showGridLines="0" workbookViewId="0">
      <selection activeCell="I22" sqref="I22"/>
    </sheetView>
  </sheetViews>
  <sheetFormatPr defaultRowHeight="15" x14ac:dyDescent="0.25"/>
  <cols>
    <col min="2" max="4" width="15.7109375" customWidth="1"/>
    <col min="5" max="5" width="16" bestFit="1" customWidth="1"/>
    <col min="6" max="6" width="16.28515625" bestFit="1" customWidth="1"/>
    <col min="8" max="12" width="15.7109375" customWidth="1"/>
    <col min="14" max="14" width="10" bestFit="1" customWidth="1"/>
    <col min="15" max="16" width="15.7109375" customWidth="1"/>
  </cols>
  <sheetData>
    <row r="1" spans="1:31" ht="30" customHeight="1" x14ac:dyDescent="0.25">
      <c r="A1" s="10"/>
      <c r="B1" s="11" t="s">
        <v>13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4" spans="1:31" x14ac:dyDescent="0.25">
      <c r="B4" s="8" t="s">
        <v>3</v>
      </c>
      <c r="C4" s="8" t="s">
        <v>10</v>
      </c>
      <c r="D4" s="8" t="s">
        <v>11</v>
      </c>
      <c r="E4" s="29" t="str">
        <f>C4&amp;" Share"</f>
        <v>Innovators Share</v>
      </c>
      <c r="F4" s="29" t="str">
        <f>D4&amp;" Share"</f>
        <v>Immitators Share</v>
      </c>
      <c r="H4" s="8" t="s">
        <v>3</v>
      </c>
      <c r="I4" s="8" t="s">
        <v>10</v>
      </c>
      <c r="J4" s="8" t="s">
        <v>11</v>
      </c>
      <c r="K4" s="29" t="str">
        <f>I4&amp;" Share"</f>
        <v>Innovators Share</v>
      </c>
      <c r="L4" s="29" t="str">
        <f>J4&amp;" Share"</f>
        <v>Immitators Share</v>
      </c>
    </row>
    <row r="5" spans="1:31" x14ac:dyDescent="0.25">
      <c r="B5" s="4">
        <v>1</v>
      </c>
      <c r="C5" s="5">
        <f>'Part 1 | Q1'!N7</f>
        <v>750000</v>
      </c>
      <c r="D5" s="5">
        <f>'Part 1 | Q1'!O7</f>
        <v>0</v>
      </c>
      <c r="E5" s="6">
        <f>C5/SUM($C5:$D5)</f>
        <v>1</v>
      </c>
      <c r="F5" s="6">
        <f>D5/SUM($C5:$D5)</f>
        <v>0</v>
      </c>
      <c r="H5" s="4">
        <v>1</v>
      </c>
      <c r="I5" s="5">
        <f>'Part 1 | Q2'!N7</f>
        <v>10000000</v>
      </c>
      <c r="J5" s="5">
        <f>'Part 1 | Q2'!O7</f>
        <v>0</v>
      </c>
      <c r="K5" s="6">
        <f>I5/SUM($I5:$J5)</f>
        <v>1</v>
      </c>
      <c r="L5" s="6">
        <f>J5/SUM($I5:$J5)</f>
        <v>0</v>
      </c>
    </row>
    <row r="6" spans="1:31" x14ac:dyDescent="0.25">
      <c r="B6" s="4">
        <f>B5+1</f>
        <v>2</v>
      </c>
      <c r="C6" s="5">
        <f>'Part 1 | Q1'!N8</f>
        <v>727500</v>
      </c>
      <c r="D6" s="5">
        <f>'Part 1 | Q1'!O8</f>
        <v>291000</v>
      </c>
      <c r="E6" s="6">
        <f t="shared" ref="E6:E25" si="0">C6/SUM($C6:$D6)</f>
        <v>0.7142857142857143</v>
      </c>
      <c r="F6" s="6">
        <f t="shared" ref="F6:F25" si="1">D6/SUM($C6:$D6)</f>
        <v>0.2857142857142857</v>
      </c>
      <c r="H6" s="4">
        <f>H5+1</f>
        <v>2</v>
      </c>
      <c r="I6" s="5">
        <f>'Part 1 | Q2'!N8</f>
        <v>6000000</v>
      </c>
      <c r="J6" s="5">
        <f>'Part 1 | Q2'!O8</f>
        <v>180000</v>
      </c>
      <c r="K6" s="6">
        <f t="shared" ref="K6:K25" si="2">I6/SUM($I6:$J6)</f>
        <v>0.970873786407767</v>
      </c>
      <c r="L6" s="6">
        <f t="shared" ref="L6:L25" si="3">J6/SUM($I6:$J6)</f>
        <v>2.9126213592233011E-2</v>
      </c>
    </row>
    <row r="7" spans="1:31" x14ac:dyDescent="0.25">
      <c r="B7" s="4">
        <f t="shared" ref="B7:B24" si="4">B6+1</f>
        <v>3</v>
      </c>
      <c r="C7" s="5">
        <f>'Part 1 | Q1'!N9</f>
        <v>696945</v>
      </c>
      <c r="D7" s="5">
        <f>'Part 1 | Q1'!O9</f>
        <v>657358.52399999998</v>
      </c>
      <c r="E7" s="6">
        <f t="shared" si="0"/>
        <v>0.51461506792918899</v>
      </c>
      <c r="F7" s="6">
        <f t="shared" si="1"/>
        <v>0.48538493207081101</v>
      </c>
      <c r="H7" s="4">
        <f t="shared" ref="H7:H24" si="5">H6+1</f>
        <v>3</v>
      </c>
      <c r="I7" s="5">
        <f>'Part 1 | Q2'!N9</f>
        <v>3528000</v>
      </c>
      <c r="J7" s="5">
        <f>'Part 1 | Q2'!O9</f>
        <v>171249.12000000011</v>
      </c>
      <c r="K7" s="6">
        <f t="shared" si="2"/>
        <v>0.95370705933965316</v>
      </c>
      <c r="L7" s="6">
        <f t="shared" si="3"/>
        <v>4.6292940660346796E-2</v>
      </c>
    </row>
    <row r="8" spans="1:31" x14ac:dyDescent="0.25">
      <c r="B8" s="4">
        <f t="shared" si="4"/>
        <v>4</v>
      </c>
      <c r="C8" s="5">
        <f>'Part 1 | Q1'!N10</f>
        <v>656315.89428000001</v>
      </c>
      <c r="D8" s="5">
        <f>'Part 1 | Q1'!O10</f>
        <v>1093090.9800078911</v>
      </c>
      <c r="E8" s="6">
        <f t="shared" si="0"/>
        <v>0.37516480809940694</v>
      </c>
      <c r="F8" s="6">
        <f t="shared" si="1"/>
        <v>0.624835191900593</v>
      </c>
      <c r="H8" s="4">
        <f t="shared" si="5"/>
        <v>4</v>
      </c>
      <c r="I8" s="5">
        <f>'Part 1 | Q2'!N10</f>
        <v>2048300.3519999997</v>
      </c>
      <c r="J8" s="5">
        <f>'Part 1 | Q2'!O10</f>
        <v>122156.01890997519</v>
      </c>
      <c r="K8" s="6">
        <f t="shared" si="2"/>
        <v>0.9437187401934457</v>
      </c>
      <c r="L8" s="6">
        <f t="shared" si="3"/>
        <v>5.6281259806554254E-2</v>
      </c>
    </row>
    <row r="9" spans="1:31" x14ac:dyDescent="0.25">
      <c r="B9" s="4">
        <f t="shared" si="4"/>
        <v>5</v>
      </c>
      <c r="C9" s="5">
        <f>'Part 1 | Q1'!N11</f>
        <v>603833.68805136322</v>
      </c>
      <c r="D9" s="5">
        <f>'Part 1 | Q1'!O11</f>
        <v>1569069.2126722021</v>
      </c>
      <c r="E9" s="6">
        <f t="shared" si="0"/>
        <v>0.27789262366500123</v>
      </c>
      <c r="F9" s="6">
        <f t="shared" si="1"/>
        <v>0.72210737633499877</v>
      </c>
      <c r="H9" s="4">
        <f t="shared" si="5"/>
        <v>5</v>
      </c>
      <c r="I9" s="5">
        <f>'Part 1 | Q2'!N11</f>
        <v>1180117.80363601</v>
      </c>
      <c r="J9" s="5">
        <f>'Part 1 | Q2'!O11</f>
        <v>78063.75004426064</v>
      </c>
      <c r="K9" s="6">
        <f t="shared" si="2"/>
        <v>0.93795509891563855</v>
      </c>
      <c r="L9" s="6">
        <f t="shared" si="3"/>
        <v>6.2044901084361483E-2</v>
      </c>
    </row>
    <row r="10" spans="1:31" x14ac:dyDescent="0.25">
      <c r="B10" s="4">
        <f t="shared" si="4"/>
        <v>6</v>
      </c>
      <c r="C10" s="5">
        <f>'Part 1 | Q1'!N12</f>
        <v>538646.60102965625</v>
      </c>
      <c r="D10" s="5">
        <f>'Part 1 | Q1'!O12</f>
        <v>2023907.3772700531</v>
      </c>
      <c r="E10" s="6">
        <f t="shared" si="0"/>
        <v>0.21019912383935649</v>
      </c>
      <c r="F10" s="6">
        <f t="shared" si="1"/>
        <v>0.78980087616064343</v>
      </c>
      <c r="H10" s="4">
        <f t="shared" si="5"/>
        <v>6</v>
      </c>
      <c r="I10" s="5">
        <f>'Part 1 | Q2'!N12</f>
        <v>676845.18216390163</v>
      </c>
      <c r="J10" s="5">
        <f>'Part 1 | Q2'!O12</f>
        <v>47327.493157654884</v>
      </c>
      <c r="K10" s="6">
        <f t="shared" si="2"/>
        <v>0.93464612133198766</v>
      </c>
      <c r="L10" s="6">
        <f t="shared" si="3"/>
        <v>6.5353878668012316E-2</v>
      </c>
    </row>
    <row r="11" spans="1:31" x14ac:dyDescent="0.25">
      <c r="B11" s="4">
        <f t="shared" si="4"/>
        <v>7</v>
      </c>
      <c r="C11" s="5">
        <f>'Part 1 | Q1'!N13</f>
        <v>461769.98168066499</v>
      </c>
      <c r="D11" s="5">
        <f>'Part 1 | Q1'!O13</f>
        <v>2366150.5827402137</v>
      </c>
      <c r="E11" s="6">
        <f t="shared" si="0"/>
        <v>0.16328958722899256</v>
      </c>
      <c r="F11" s="6">
        <f t="shared" si="1"/>
        <v>0.83671041277100733</v>
      </c>
      <c r="H11" s="4">
        <f t="shared" si="5"/>
        <v>7</v>
      </c>
      <c r="I11" s="5">
        <f>'Part 1 | Q2'!N13</f>
        <v>387176.11203527899</v>
      </c>
      <c r="J11" s="5">
        <f>'Part 1 | Q2'!O13</f>
        <v>27913.918339665572</v>
      </c>
      <c r="K11" s="6">
        <f t="shared" si="2"/>
        <v>0.93275213496587395</v>
      </c>
      <c r="L11" s="6">
        <f t="shared" si="3"/>
        <v>6.7247865034126095E-2</v>
      </c>
    </row>
    <row r="12" spans="1:31" x14ac:dyDescent="0.25">
      <c r="B12" s="4">
        <f t="shared" si="4"/>
        <v>8</v>
      </c>
      <c r="C12" s="5">
        <f>'Part 1 | Q1'!N14</f>
        <v>376932.36474803864</v>
      </c>
      <c r="D12" s="5">
        <f>'Part 1 | Q1'!O14</f>
        <v>2499933.6171818757</v>
      </c>
      <c r="E12" s="6">
        <f t="shared" si="0"/>
        <v>0.13102187140993535</v>
      </c>
      <c r="F12" s="6">
        <f t="shared" si="1"/>
        <v>0.86897812859006462</v>
      </c>
      <c r="H12" s="4">
        <f t="shared" si="5"/>
        <v>8</v>
      </c>
      <c r="I12" s="5">
        <f>'Part 1 | Q2'!N14</f>
        <v>221140.09988530132</v>
      </c>
      <c r="J12" s="5">
        <f>'Part 1 | Q2'!O14</f>
        <v>16218.735413067276</v>
      </c>
      <c r="K12" s="6">
        <f t="shared" si="2"/>
        <v>0.93166997389130368</v>
      </c>
      <c r="L12" s="6">
        <f t="shared" si="3"/>
        <v>6.8330026108696318E-2</v>
      </c>
    </row>
    <row r="13" spans="1:31" x14ac:dyDescent="0.25">
      <c r="B13" s="4">
        <f t="shared" si="4"/>
        <v>9</v>
      </c>
      <c r="C13" s="5">
        <f>'Part 1 | Q1'!N15</f>
        <v>290626.38529014116</v>
      </c>
      <c r="D13" s="5">
        <f>'Part 1 | Q1'!O15</f>
        <v>2373441.655836307</v>
      </c>
      <c r="E13" s="6">
        <f t="shared" si="0"/>
        <v>0.10909120217787514</v>
      </c>
      <c r="F13" s="6">
        <f t="shared" si="1"/>
        <v>0.89090879782212484</v>
      </c>
      <c r="H13" s="4">
        <f t="shared" si="5"/>
        <v>9</v>
      </c>
      <c r="I13" s="5">
        <f>'Part 1 | Q2'!N15</f>
        <v>126196.56576595455</v>
      </c>
      <c r="J13" s="5">
        <f>'Part 1 | Q2'!O15</f>
        <v>9345.3006333627272</v>
      </c>
      <c r="K13" s="6">
        <f t="shared" si="2"/>
        <v>0.9310522948988269</v>
      </c>
      <c r="L13" s="6">
        <f t="shared" si="3"/>
        <v>6.8947705101173068E-2</v>
      </c>
    </row>
    <row r="14" spans="1:31" x14ac:dyDescent="0.25">
      <c r="B14" s="4">
        <f t="shared" si="4"/>
        <v>10</v>
      </c>
      <c r="C14" s="5">
        <f>'Part 1 | Q1'!N16</f>
        <v>210704.34405634771</v>
      </c>
      <c r="D14" s="5">
        <f>'Part 1 | Q1'!O16</f>
        <v>2020123.3322319107</v>
      </c>
      <c r="E14" s="6">
        <f t="shared" si="0"/>
        <v>9.4451196879055288E-2</v>
      </c>
      <c r="F14" s="6">
        <f t="shared" si="1"/>
        <v>0.90554880312094477</v>
      </c>
      <c r="H14" s="4">
        <f t="shared" si="5"/>
        <v>10</v>
      </c>
      <c r="I14" s="5">
        <f>'Part 1 | Q2'!N16</f>
        <v>71979.819206227359</v>
      </c>
      <c r="J14" s="5">
        <f>'Part 1 | Q2'!O16</f>
        <v>5359.6282326693909</v>
      </c>
      <c r="K14" s="6">
        <f t="shared" si="2"/>
        <v>0.93069994148970547</v>
      </c>
      <c r="L14" s="6">
        <f t="shared" si="3"/>
        <v>6.9300058510294499E-2</v>
      </c>
    </row>
    <row r="15" spans="1:31" x14ac:dyDescent="0.25">
      <c r="B15" s="4">
        <f t="shared" si="4"/>
        <v>11</v>
      </c>
      <c r="C15" s="5">
        <f>'Part 1 | Q1'!N17</f>
        <v>143779.51376769997</v>
      </c>
      <c r="D15" s="5">
        <f>'Part 1 | Q1'!O17</f>
        <v>1549548.2088266441</v>
      </c>
      <c r="E15" s="6">
        <f t="shared" si="0"/>
        <v>8.4909443015210112E-2</v>
      </c>
      <c r="F15" s="6">
        <f t="shared" si="1"/>
        <v>0.91509055698478992</v>
      </c>
      <c r="H15" s="4">
        <f t="shared" si="5"/>
        <v>11</v>
      </c>
      <c r="I15" s="5">
        <f>'Part 1 | Q2'!N17</f>
        <v>41044.040230669081</v>
      </c>
      <c r="J15" s="5">
        <f>'Part 1 | Q2'!O17</f>
        <v>3065.6684180123266</v>
      </c>
      <c r="K15" s="6">
        <f t="shared" si="2"/>
        <v>0.93049901003814561</v>
      </c>
      <c r="L15" s="6">
        <f t="shared" si="3"/>
        <v>6.9500989961854345E-2</v>
      </c>
    </row>
    <row r="16" spans="1:31" x14ac:dyDescent="0.25">
      <c r="B16" s="4">
        <f t="shared" si="4"/>
        <v>12</v>
      </c>
      <c r="C16" s="5">
        <f>'Part 1 | Q1'!N18</f>
        <v>92979.682089869675</v>
      </c>
      <c r="D16" s="5">
        <f>'Part 1 | Q1'!O18</f>
        <v>1086036.2717487814</v>
      </c>
      <c r="E16" s="6">
        <f t="shared" si="0"/>
        <v>7.8862106816405292E-2</v>
      </c>
      <c r="F16" s="6">
        <f t="shared" si="1"/>
        <v>0.92113789318359474</v>
      </c>
      <c r="H16" s="4">
        <f t="shared" si="5"/>
        <v>12</v>
      </c>
      <c r="I16" s="5">
        <f>'Part 1 | Q2'!N18</f>
        <v>23400.156771196427</v>
      </c>
      <c r="J16" s="5">
        <f>'Part 1 | Q2'!O18</f>
        <v>1750.9050028128295</v>
      </c>
      <c r="K16" s="6">
        <f t="shared" si="2"/>
        <v>0.93038444982779256</v>
      </c>
      <c r="L16" s="6">
        <f t="shared" si="3"/>
        <v>6.9615550172207413E-2</v>
      </c>
    </row>
    <row r="17" spans="2:12" x14ac:dyDescent="0.25">
      <c r="B17" s="4">
        <f t="shared" si="4"/>
        <v>13</v>
      </c>
      <c r="C17" s="5">
        <f>'Part 1 | Q1'!N19</f>
        <v>57609.203474710172</v>
      </c>
      <c r="D17" s="5">
        <f>'Part 1 | Q1'!O19</f>
        <v>709121.46277408069</v>
      </c>
      <c r="E17" s="6">
        <f t="shared" si="0"/>
        <v>7.5136167119233196E-2</v>
      </c>
      <c r="F17" s="6">
        <f t="shared" si="1"/>
        <v>0.92486383288076668</v>
      </c>
      <c r="H17" s="4">
        <f t="shared" si="5"/>
        <v>13</v>
      </c>
      <c r="I17" s="5">
        <f>'Part 1 | Q2'!N19</f>
        <v>13339.732061593235</v>
      </c>
      <c r="J17" s="5">
        <f>'Part 1 | Q2'!O19</f>
        <v>999.14529123434295</v>
      </c>
      <c r="K17" s="6">
        <f t="shared" si="2"/>
        <v>0.93031914098649326</v>
      </c>
      <c r="L17" s="6">
        <f t="shared" si="3"/>
        <v>6.9680859013506721E-2</v>
      </c>
    </row>
    <row r="18" spans="2:12" x14ac:dyDescent="0.25">
      <c r="B18" s="4">
        <f t="shared" si="4"/>
        <v>14</v>
      </c>
      <c r="C18" s="5">
        <f>'Part 1 | Q1'!N20</f>
        <v>34607.283487246445</v>
      </c>
      <c r="D18" s="5">
        <f>'Part 1 | Q1'!O20</f>
        <v>440138.64080121083</v>
      </c>
      <c r="E18" s="6">
        <f t="shared" si="0"/>
        <v>7.2896430946964672E-2</v>
      </c>
      <c r="F18" s="6">
        <f t="shared" si="1"/>
        <v>0.92710356905303537</v>
      </c>
      <c r="H18" s="4">
        <f t="shared" si="5"/>
        <v>14</v>
      </c>
      <c r="I18" s="5">
        <f>'Part 1 | Q2'!N20</f>
        <v>7604.1811204627156</v>
      </c>
      <c r="J18" s="5">
        <f>'Part 1 | Q2'!O20</f>
        <v>569.8799072552938</v>
      </c>
      <c r="K18" s="6">
        <f t="shared" si="2"/>
        <v>0.93028191185227915</v>
      </c>
      <c r="L18" s="6">
        <f t="shared" si="3"/>
        <v>6.9718088147720847E-2</v>
      </c>
    </row>
    <row r="19" spans="2:12" x14ac:dyDescent="0.25">
      <c r="B19" s="4">
        <f t="shared" si="4"/>
        <v>15</v>
      </c>
      <c r="C19" s="5">
        <f>'Part 1 | Q1'!N21</f>
        <v>20364.905758592784</v>
      </c>
      <c r="D19" s="5">
        <f>'Part 1 | Q1'!O21</f>
        <v>264159.10990912514</v>
      </c>
      <c r="E19" s="6">
        <f t="shared" si="0"/>
        <v>7.1575349134591126E-2</v>
      </c>
      <c r="F19" s="6">
        <f t="shared" si="1"/>
        <v>0.92842465086540893</v>
      </c>
      <c r="H19" s="4">
        <f t="shared" si="5"/>
        <v>15</v>
      </c>
      <c r="I19" s="5">
        <f>'Part 1 | Q2'!N21</f>
        <v>4334.5567093759773</v>
      </c>
      <c r="J19" s="5">
        <f>'Part 1 | Q2'!O21</f>
        <v>324.95084034018237</v>
      </c>
      <c r="K19" s="6">
        <f t="shared" si="2"/>
        <v>0.93026069023968483</v>
      </c>
      <c r="L19" s="6">
        <f t="shared" si="3"/>
        <v>6.9739309760315157E-2</v>
      </c>
    </row>
    <row r="20" spans="2:12" x14ac:dyDescent="0.25">
      <c r="B20" s="4">
        <f t="shared" si="4"/>
        <v>16</v>
      </c>
      <c r="C20" s="5">
        <f>'Part 1 | Q1'!N22</f>
        <v>11829.185288561246</v>
      </c>
      <c r="D20" s="5">
        <f>'Part 1 | Q1'!O22</f>
        <v>155234.83274364125</v>
      </c>
      <c r="E20" s="6">
        <f t="shared" si="0"/>
        <v>7.0806301847002789E-2</v>
      </c>
      <c r="F20" s="6">
        <f t="shared" si="1"/>
        <v>0.92919369815299724</v>
      </c>
      <c r="H20" s="4">
        <f t="shared" si="5"/>
        <v>16</v>
      </c>
      <c r="I20" s="5">
        <f>'Part 1 | Q2'!N22</f>
        <v>2470.7536894887689</v>
      </c>
      <c r="J20" s="5">
        <f>'Part 1 | Q2'!O22</f>
        <v>185.26074203322605</v>
      </c>
      <c r="K20" s="6">
        <f t="shared" si="2"/>
        <v>0.93024859359402468</v>
      </c>
      <c r="L20" s="6">
        <f t="shared" si="3"/>
        <v>6.9751406405975269E-2</v>
      </c>
    </row>
    <row r="21" spans="2:12" x14ac:dyDescent="0.25">
      <c r="B21" s="4">
        <f t="shared" si="4"/>
        <v>17</v>
      </c>
      <c r="C21" s="5">
        <f>'Part 1 | Q1'!N23</f>
        <v>6817.2647475951162</v>
      </c>
      <c r="D21" s="5">
        <f>'Part 1 | Q1'!O23</f>
        <v>90070.639325468161</v>
      </c>
      <c r="E21" s="6">
        <f t="shared" si="0"/>
        <v>7.0362392631119444E-2</v>
      </c>
      <c r="F21" s="6">
        <f t="shared" si="1"/>
        <v>0.92963760736888046</v>
      </c>
      <c r="H21" s="4">
        <f t="shared" si="5"/>
        <v>17</v>
      </c>
      <c r="I21" s="5">
        <f>'Part 1 | Q2'!N23</f>
        <v>1408.3479168802501</v>
      </c>
      <c r="J21" s="5">
        <f>'Part 1 | Q2'!O23</f>
        <v>105.61121793780467</v>
      </c>
      <c r="K21" s="6">
        <f t="shared" si="2"/>
        <v>0.93024169839927884</v>
      </c>
      <c r="L21" s="6">
        <f t="shared" si="3"/>
        <v>6.975830160072112E-2</v>
      </c>
    </row>
    <row r="22" spans="2:12" x14ac:dyDescent="0.25">
      <c r="B22" s="4">
        <f t="shared" si="4"/>
        <v>18</v>
      </c>
      <c r="C22" s="5">
        <f>'Part 1 | Q1'!N24</f>
        <v>3910.6276254032177</v>
      </c>
      <c r="D22" s="5">
        <f>'Part 1 | Q1'!O24</f>
        <v>51869.825966716518</v>
      </c>
      <c r="E22" s="6">
        <f t="shared" si="0"/>
        <v>7.010749059157316E-2</v>
      </c>
      <c r="F22" s="6">
        <f t="shared" si="1"/>
        <v>0.92989250940842683</v>
      </c>
      <c r="H22" s="4">
        <f t="shared" si="5"/>
        <v>18</v>
      </c>
      <c r="I22" s="5">
        <f>'Part 1 | Q2'!N24</f>
        <v>802.7642629534007</v>
      </c>
      <c r="J22" s="5">
        <f>'Part 1 | Q2'!O24</f>
        <v>60.202486493298693</v>
      </c>
      <c r="K22" s="6">
        <f t="shared" si="2"/>
        <v>0.93023776810416137</v>
      </c>
      <c r="L22" s="6">
        <f t="shared" si="3"/>
        <v>6.9762231895838606E-2</v>
      </c>
    </row>
    <row r="23" spans="2:12" x14ac:dyDescent="0.25">
      <c r="B23" s="4">
        <f t="shared" si="4"/>
        <v>19</v>
      </c>
      <c r="C23" s="5">
        <f>'Part 1 | Q1'!N25</f>
        <v>2237.2140176396815</v>
      </c>
      <c r="D23" s="5">
        <f>'Part 1 | Q1'!O25</f>
        <v>29740.540207448601</v>
      </c>
      <c r="E23" s="6">
        <f t="shared" si="0"/>
        <v>6.9961573970834565E-2</v>
      </c>
      <c r="F23" s="6">
        <f t="shared" si="1"/>
        <v>0.93003842602916542</v>
      </c>
      <c r="H23" s="4">
        <f t="shared" si="5"/>
        <v>19</v>
      </c>
      <c r="I23" s="5">
        <f>'Part 1 | Q2'!N25</f>
        <v>457.57756317406893</v>
      </c>
      <c r="J23" s="5">
        <f>'Part 1 | Q2'!O25</f>
        <v>34.316746908705682</v>
      </c>
      <c r="K23" s="6">
        <f t="shared" si="2"/>
        <v>0.93023552782521324</v>
      </c>
      <c r="L23" s="6">
        <f t="shared" si="3"/>
        <v>6.9764472174786804E-2</v>
      </c>
    </row>
    <row r="24" spans="2:12" x14ac:dyDescent="0.25">
      <c r="B24" s="4">
        <f t="shared" si="4"/>
        <v>20</v>
      </c>
      <c r="C24" s="5">
        <f>'Part 1 | Q1'!N26</f>
        <v>1277.8813908869772</v>
      </c>
      <c r="D24" s="5">
        <f>'Part 1 | Q1'!O26</f>
        <v>17009.38777450785</v>
      </c>
      <c r="E24" s="6">
        <f t="shared" si="0"/>
        <v>6.9878196647595925E-2</v>
      </c>
      <c r="F24" s="6">
        <f t="shared" si="1"/>
        <v>0.93012180335240402</v>
      </c>
      <c r="H24" s="4">
        <f t="shared" si="5"/>
        <v>20</v>
      </c>
      <c r="I24" s="5">
        <f>'Part 1 | Q2'!N26</f>
        <v>260.81983914077284</v>
      </c>
      <c r="J24" s="5">
        <f>'Part 1 | Q2'!O26</f>
        <v>19.560977732855804</v>
      </c>
      <c r="K24" s="6">
        <f t="shared" si="2"/>
        <v>0.93023425086291767</v>
      </c>
      <c r="L24" s="6">
        <f t="shared" si="3"/>
        <v>6.9765749137082361E-2</v>
      </c>
    </row>
    <row r="25" spans="2:12" x14ac:dyDescent="0.25">
      <c r="B25" s="7" t="s">
        <v>15</v>
      </c>
      <c r="C25" s="13">
        <f>SUM(C5:C24)</f>
        <v>5688687.0207844172</v>
      </c>
      <c r="D25" s="13">
        <f>SUM(D5:D24)</f>
        <v>19287004.202018078</v>
      </c>
      <c r="E25" s="15">
        <f t="shared" si="0"/>
        <v>0.22776895221985752</v>
      </c>
      <c r="F25" s="15">
        <f t="shared" si="1"/>
        <v>0.7722310477801424</v>
      </c>
      <c r="H25" s="7" t="s">
        <v>15</v>
      </c>
      <c r="I25" s="13">
        <f>SUM(I5:I24)</f>
        <v>24334878.864857607</v>
      </c>
      <c r="J25" s="13">
        <f>SUM(J5:J24)</f>
        <v>664749.46636141685</v>
      </c>
      <c r="K25" s="15">
        <f t="shared" si="2"/>
        <v>0.97340962603306813</v>
      </c>
      <c r="L25" s="15">
        <f t="shared" si="3"/>
        <v>2.6590373966931792E-2</v>
      </c>
    </row>
    <row r="26" spans="2:12" hidden="1" x14ac:dyDescent="0.25">
      <c r="B26" s="7" t="s">
        <v>16</v>
      </c>
      <c r="C26" s="15">
        <f>C25/SUM($C$25:$D$25)</f>
        <v>0.22776895221985752</v>
      </c>
      <c r="D26" s="15">
        <f>D25/SUM($C$25:$D$25)</f>
        <v>0.7722310477801424</v>
      </c>
      <c r="E26" s="18"/>
      <c r="F26" s="18"/>
      <c r="H26" s="7" t="s">
        <v>16</v>
      </c>
      <c r="I26" s="15">
        <f>I25/SUM($C$25:$D$25)</f>
        <v>0.97434255764021305</v>
      </c>
      <c r="J26" s="15">
        <f>J25/SUM($C$25:$D$25)</f>
        <v>2.6615858613534941E-2</v>
      </c>
      <c r="K26" s="34"/>
      <c r="L26" s="3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F825-3033-4DB9-B534-6C998BC0E3A9}">
  <sheetPr>
    <tabColor theme="3" tint="0.59999389629810485"/>
  </sheetPr>
  <dimension ref="A1:AB109"/>
  <sheetViews>
    <sheetView showGridLines="0" workbookViewId="0">
      <selection activeCell="K28" sqref="K28"/>
    </sheetView>
  </sheetViews>
  <sheetFormatPr defaultRowHeight="15" x14ac:dyDescent="0.25"/>
  <cols>
    <col min="3" max="5" width="12.7109375" customWidth="1"/>
    <col min="6" max="6" width="19.28515625" bestFit="1" customWidth="1"/>
    <col min="7" max="7" width="19.28515625" customWidth="1"/>
    <col min="8" max="8" width="22" bestFit="1" customWidth="1"/>
    <col min="9" max="9" width="15.7109375" bestFit="1" customWidth="1"/>
  </cols>
  <sheetData>
    <row r="1" spans="1:28" ht="30" customHeight="1" x14ac:dyDescent="0.25">
      <c r="A1" s="10"/>
      <c r="B1" s="11" t="s">
        <v>21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4" spans="1:28" x14ac:dyDescent="0.25">
      <c r="G4" s="1" t="s">
        <v>22</v>
      </c>
      <c r="H4" s="21">
        <v>0.81240524721331797</v>
      </c>
      <c r="I4" s="3">
        <f>SUM(I6:I109)</f>
        <v>6768526.1407380374</v>
      </c>
      <c r="K4" s="12" t="s">
        <v>39</v>
      </c>
    </row>
    <row r="5" spans="1:28" x14ac:dyDescent="0.25">
      <c r="C5" s="8" t="str" cm="1">
        <f t="array" ref="C5:E109">raw</f>
        <v>Year Qtr</v>
      </c>
      <c r="D5" s="8" t="str">
        <v>Revs</v>
      </c>
      <c r="E5" s="8" t="str">
        <v>Trend</v>
      </c>
      <c r="F5" s="20" t="s">
        <v>17</v>
      </c>
      <c r="G5" s="20" t="s">
        <v>23</v>
      </c>
      <c r="H5" s="22" t="s">
        <v>18</v>
      </c>
      <c r="I5" s="8" t="s">
        <v>19</v>
      </c>
    </row>
    <row r="6" spans="1:28" x14ac:dyDescent="0.25">
      <c r="C6" s="4">
        <v>19794</v>
      </c>
      <c r="D6" s="19">
        <v>19.539999959999999</v>
      </c>
      <c r="E6" s="4">
        <v>1</v>
      </c>
      <c r="F6" s="18"/>
      <c r="G6" s="18"/>
      <c r="H6" s="4"/>
      <c r="I6" s="4"/>
    </row>
    <row r="7" spans="1:28" x14ac:dyDescent="0.25">
      <c r="C7" s="4">
        <v>19801</v>
      </c>
      <c r="D7" s="19">
        <v>23.54999995</v>
      </c>
      <c r="E7" s="4">
        <v>2</v>
      </c>
      <c r="F7" s="19">
        <f>AVERAGE(D6:D7)</f>
        <v>21.544999955000002</v>
      </c>
      <c r="G7" s="19"/>
      <c r="H7" s="4"/>
      <c r="I7" s="4"/>
    </row>
    <row r="8" spans="1:28" x14ac:dyDescent="0.25">
      <c r="C8" s="4">
        <v>19802</v>
      </c>
      <c r="D8" s="19">
        <v>32.568999890000001</v>
      </c>
      <c r="E8" s="4">
        <v>3</v>
      </c>
      <c r="F8" s="19">
        <f t="shared" ref="F8:F71" si="0">AVERAGE(D7:D8)</f>
        <v>28.05949992</v>
      </c>
      <c r="G8" s="19">
        <f>F7</f>
        <v>21.544999955000002</v>
      </c>
      <c r="H8" s="19">
        <f>F7</f>
        <v>21.544999955000002</v>
      </c>
      <c r="I8" s="19">
        <f>(D8-H8)^2</f>
        <v>121.52857456687998</v>
      </c>
    </row>
    <row r="9" spans="1:28" x14ac:dyDescent="0.25">
      <c r="C9" s="4">
        <v>19803</v>
      </c>
      <c r="D9" s="19">
        <v>41.466999889999997</v>
      </c>
      <c r="E9" s="4">
        <v>4</v>
      </c>
      <c r="F9" s="19">
        <f t="shared" si="0"/>
        <v>37.017999889999999</v>
      </c>
      <c r="G9" s="19">
        <f t="shared" ref="G9:G72" si="1">F8</f>
        <v>28.05949992</v>
      </c>
      <c r="H9" s="19">
        <f>D8*$H$4+(1-$H$4)*H8</f>
        <v>30.500955347473276</v>
      </c>
      <c r="I9" s="19">
        <f t="shared" ref="I9:I72" si="2">(D9-H9)^2</f>
        <v>120.25413290868008</v>
      </c>
    </row>
    <row r="10" spans="1:28" x14ac:dyDescent="0.25">
      <c r="C10" s="4">
        <v>19804</v>
      </c>
      <c r="D10" s="19">
        <v>67.620999810000001</v>
      </c>
      <c r="E10" s="4">
        <v>5</v>
      </c>
      <c r="F10" s="19">
        <f t="shared" si="0"/>
        <v>54.543999849999999</v>
      </c>
      <c r="G10" s="19">
        <f t="shared" si="1"/>
        <v>37.017999889999999</v>
      </c>
      <c r="H10" s="19">
        <f>D9*$H$4+(1-$H$4)*H9</f>
        <v>39.409827474996952</v>
      </c>
      <c r="I10" s="19">
        <f t="shared" si="2"/>
        <v>795.87024451524132</v>
      </c>
    </row>
    <row r="11" spans="1:28" x14ac:dyDescent="0.25">
      <c r="C11" s="4">
        <v>19811</v>
      </c>
      <c r="D11" s="19">
        <v>78.764999869999997</v>
      </c>
      <c r="E11" s="4">
        <v>6</v>
      </c>
      <c r="F11" s="19">
        <f t="shared" si="0"/>
        <v>73.192999839999999</v>
      </c>
      <c r="G11" s="19">
        <f t="shared" si="1"/>
        <v>54.543999849999999</v>
      </c>
      <c r="H11" s="19">
        <f>D10*$H$4+(1-$H$4)*H10</f>
        <v>62.328731909992619</v>
      </c>
      <c r="I11" s="19">
        <f t="shared" si="2"/>
        <v>270.15090445316508</v>
      </c>
    </row>
    <row r="12" spans="1:28" x14ac:dyDescent="0.25">
      <c r="C12" s="4">
        <v>19812</v>
      </c>
      <c r="D12" s="19">
        <v>90.718999859999997</v>
      </c>
      <c r="E12" s="4">
        <v>7</v>
      </c>
      <c r="F12" s="19">
        <f t="shared" si="0"/>
        <v>84.741999864999997</v>
      </c>
      <c r="G12" s="19">
        <f t="shared" si="1"/>
        <v>73.192999839999999</v>
      </c>
      <c r="H12" s="19">
        <f>D11*$H$4+(1-$H$4)*H11</f>
        <v>75.681642245306747</v>
      </c>
      <c r="I12" s="19">
        <f t="shared" si="2"/>
        <v>226.12212403217305</v>
      </c>
    </row>
    <row r="13" spans="1:28" x14ac:dyDescent="0.25">
      <c r="C13" s="4">
        <v>19813</v>
      </c>
      <c r="D13" s="19">
        <v>97.677999970000002</v>
      </c>
      <c r="E13" s="4">
        <v>8</v>
      </c>
      <c r="F13" s="19">
        <f t="shared" si="0"/>
        <v>94.198499914999999</v>
      </c>
      <c r="G13" s="19">
        <f t="shared" si="1"/>
        <v>84.741999864999997</v>
      </c>
      <c r="H13" s="19">
        <f>D12*$H$4+(1-$H$4)*H12</f>
        <v>87.898070475706689</v>
      </c>
      <c r="I13" s="19">
        <f t="shared" si="2"/>
        <v>95.647020913348257</v>
      </c>
    </row>
    <row r="14" spans="1:28" x14ac:dyDescent="0.25">
      <c r="C14" s="4">
        <v>19814</v>
      </c>
      <c r="D14" s="19">
        <v>133.553</v>
      </c>
      <c r="E14" s="4">
        <v>9</v>
      </c>
      <c r="F14" s="19">
        <f t="shared" si="0"/>
        <v>115.615499985</v>
      </c>
      <c r="G14" s="19">
        <f t="shared" si="1"/>
        <v>94.198499914999999</v>
      </c>
      <c r="H14" s="19">
        <f>D13*$H$4+(1-$H$4)*H13</f>
        <v>95.843336514246857</v>
      </c>
      <c r="I14" s="19">
        <f t="shared" si="2"/>
        <v>1422.0187202087436</v>
      </c>
    </row>
    <row r="15" spans="1:28" x14ac:dyDescent="0.25">
      <c r="C15" s="4">
        <v>19821</v>
      </c>
      <c r="D15" s="19">
        <v>131.0189996</v>
      </c>
      <c r="E15" s="4">
        <v>10</v>
      </c>
      <c r="F15" s="19">
        <f t="shared" si="0"/>
        <v>132.28599980000001</v>
      </c>
      <c r="G15" s="19">
        <f t="shared" si="1"/>
        <v>115.615499985</v>
      </c>
      <c r="H15" s="19">
        <f>D14*$H$4+(1-$H$4)*H14</f>
        <v>126.47886500072117</v>
      </c>
      <c r="I15" s="19">
        <f t="shared" si="2"/>
        <v>20.612822179568735</v>
      </c>
    </row>
    <row r="16" spans="1:28" x14ac:dyDescent="0.25">
      <c r="C16" s="4">
        <v>19822</v>
      </c>
      <c r="D16" s="19">
        <v>142.6809998</v>
      </c>
      <c r="E16" s="4">
        <v>11</v>
      </c>
      <c r="F16" s="19">
        <f t="shared" si="0"/>
        <v>136.84999970000001</v>
      </c>
      <c r="G16" s="19">
        <f t="shared" si="1"/>
        <v>132.28599980000001</v>
      </c>
      <c r="H16" s="19">
        <f>D15*$H$4+(1-$H$4)*H15</f>
        <v>130.16729417223002</v>
      </c>
      <c r="I16" s="19">
        <f t="shared" si="2"/>
        <v>156.59282853848205</v>
      </c>
    </row>
    <row r="17" spans="3:12" x14ac:dyDescent="0.25">
      <c r="C17" s="4">
        <v>19823</v>
      </c>
      <c r="D17" s="19">
        <v>175.80799959999999</v>
      </c>
      <c r="E17" s="4">
        <v>12</v>
      </c>
      <c r="F17" s="19">
        <f t="shared" si="0"/>
        <v>159.24449970000001</v>
      </c>
      <c r="G17" s="19">
        <f t="shared" si="1"/>
        <v>136.84999970000001</v>
      </c>
      <c r="H17" s="19">
        <f>D16*$H$4+(1-$H$4)*H16</f>
        <v>140.33349428631317</v>
      </c>
      <c r="I17" s="19">
        <f t="shared" si="2"/>
        <v>1258.4405272507943</v>
      </c>
    </row>
    <row r="18" spans="3:12" x14ac:dyDescent="0.25">
      <c r="C18" s="4">
        <v>19824</v>
      </c>
      <c r="D18" s="19">
        <v>214.2929997</v>
      </c>
      <c r="E18" s="4">
        <v>13</v>
      </c>
      <c r="F18" s="19">
        <f t="shared" si="0"/>
        <v>195.05049965000001</v>
      </c>
      <c r="G18" s="19">
        <f t="shared" si="1"/>
        <v>159.24449970000001</v>
      </c>
      <c r="H18" s="19">
        <f>D17*$H$4+(1-$H$4)*H17</f>
        <v>169.15316854544909</v>
      </c>
      <c r="I18" s="19">
        <f t="shared" si="2"/>
        <v>2037.6043566613644</v>
      </c>
    </row>
    <row r="19" spans="3:12" x14ac:dyDescent="0.25">
      <c r="C19" s="4">
        <v>19831</v>
      </c>
      <c r="D19" s="19">
        <v>227.98199990000001</v>
      </c>
      <c r="E19" s="4">
        <v>14</v>
      </c>
      <c r="F19" s="19">
        <f t="shared" si="0"/>
        <v>221.1374998</v>
      </c>
      <c r="G19" s="19">
        <f t="shared" si="1"/>
        <v>195.05049965000001</v>
      </c>
      <c r="H19" s="19">
        <f>D18*$H$4+(1-$H$4)*H18</f>
        <v>205.82500423372943</v>
      </c>
      <c r="I19" s="19">
        <f t="shared" si="2"/>
        <v>490.93245695513303</v>
      </c>
    </row>
    <row r="20" spans="3:12" x14ac:dyDescent="0.25">
      <c r="C20" s="4">
        <v>19832</v>
      </c>
      <c r="D20" s="19">
        <v>267.28399940000003</v>
      </c>
      <c r="E20" s="4">
        <v>15</v>
      </c>
      <c r="F20" s="19">
        <f t="shared" si="0"/>
        <v>247.63299965000002</v>
      </c>
      <c r="G20" s="19">
        <f t="shared" si="1"/>
        <v>221.1374998</v>
      </c>
      <c r="H20" s="19">
        <f>D19*$H$4+(1-$H$4)*H19</f>
        <v>223.82546377549039</v>
      </c>
      <c r="I20" s="19">
        <f t="shared" si="2"/>
        <v>1888.6443186267732</v>
      </c>
    </row>
    <row r="21" spans="3:12" x14ac:dyDescent="0.25">
      <c r="C21" s="4">
        <v>19833</v>
      </c>
      <c r="D21" s="19">
        <v>273.2099991</v>
      </c>
      <c r="E21" s="4">
        <v>16</v>
      </c>
      <c r="F21" s="19">
        <f t="shared" si="0"/>
        <v>270.24699925000004</v>
      </c>
      <c r="G21" s="19">
        <f t="shared" si="1"/>
        <v>247.63299965000002</v>
      </c>
      <c r="H21" s="19">
        <f>D20*$H$4+(1-$H$4)*H20</f>
        <v>259.13140615304894</v>
      </c>
      <c r="I21" s="19">
        <f t="shared" si="2"/>
        <v>198.20677936594018</v>
      </c>
      <c r="K21" s="14" t="s">
        <v>22</v>
      </c>
      <c r="L21" s="23">
        <f>H4</f>
        <v>0.81240524721331797</v>
      </c>
    </row>
    <row r="22" spans="3:12" x14ac:dyDescent="0.25">
      <c r="C22" s="4">
        <v>19834</v>
      </c>
      <c r="D22" s="19">
        <v>316.2279997</v>
      </c>
      <c r="E22" s="4">
        <v>17</v>
      </c>
      <c r="F22" s="19">
        <f t="shared" si="0"/>
        <v>294.71899940000003</v>
      </c>
      <c r="G22" s="19">
        <f t="shared" si="1"/>
        <v>270.24699925000004</v>
      </c>
      <c r="H22" s="19">
        <f>D21*$H$4+(1-$H$4)*H21</f>
        <v>270.56892893653242</v>
      </c>
      <c r="I22" s="19">
        <f t="shared" si="2"/>
        <v>2084.7507429833399</v>
      </c>
      <c r="K22" s="14" t="s">
        <v>20</v>
      </c>
      <c r="L22" s="23">
        <f>I4</f>
        <v>6768526.1407380374</v>
      </c>
    </row>
    <row r="23" spans="3:12" x14ac:dyDescent="0.25">
      <c r="C23" s="4">
        <v>19841</v>
      </c>
      <c r="D23" s="19">
        <v>300.10199929999999</v>
      </c>
      <c r="E23" s="4">
        <v>18</v>
      </c>
      <c r="F23" s="19">
        <f t="shared" si="0"/>
        <v>308.16499950000002</v>
      </c>
      <c r="G23" s="19">
        <f t="shared" si="1"/>
        <v>294.71899940000003</v>
      </c>
      <c r="H23" s="19">
        <f>D22*$H$4+(1-$H$4)*H22</f>
        <v>307.66259760765763</v>
      </c>
      <c r="I23" s="19">
        <f t="shared" si="2"/>
        <v>57.162646769755604</v>
      </c>
    </row>
    <row r="24" spans="3:12" x14ac:dyDescent="0.25">
      <c r="C24" s="4">
        <v>19842</v>
      </c>
      <c r="D24" s="19">
        <v>422.14299970000002</v>
      </c>
      <c r="E24" s="4">
        <v>19</v>
      </c>
      <c r="F24" s="19">
        <f t="shared" si="0"/>
        <v>361.1224995</v>
      </c>
      <c r="G24" s="19">
        <f t="shared" si="1"/>
        <v>308.16499950000002</v>
      </c>
      <c r="H24" s="19">
        <f>D23*$H$4+(1-$H$4)*H23</f>
        <v>301.52032787044442</v>
      </c>
      <c r="I24" s="19">
        <f t="shared" si="2"/>
        <v>14549.828959300667</v>
      </c>
    </row>
    <row r="25" spans="3:12" x14ac:dyDescent="0.25">
      <c r="C25" s="4">
        <v>19843</v>
      </c>
      <c r="D25" s="19">
        <v>477.39899919999999</v>
      </c>
      <c r="E25" s="4">
        <v>20</v>
      </c>
      <c r="F25" s="19">
        <f t="shared" si="0"/>
        <v>449.77099944999998</v>
      </c>
      <c r="G25" s="19">
        <f t="shared" si="1"/>
        <v>361.1224995</v>
      </c>
      <c r="H25" s="19">
        <f>D24*$H$4+(1-$H$4)*H24</f>
        <v>399.51481939766546</v>
      </c>
      <c r="I25" s="19">
        <f t="shared" si="2"/>
        <v>6065.9454634823742</v>
      </c>
    </row>
    <row r="26" spans="3:12" x14ac:dyDescent="0.25">
      <c r="C26" s="4">
        <v>19844</v>
      </c>
      <c r="D26" s="19">
        <v>698.29599949999999</v>
      </c>
      <c r="E26" s="4">
        <v>21</v>
      </c>
      <c r="F26" s="19">
        <f t="shared" si="0"/>
        <v>587.84749935000002</v>
      </c>
      <c r="G26" s="19">
        <f t="shared" si="1"/>
        <v>449.77099944999998</v>
      </c>
      <c r="H26" s="19">
        <f>D25*$H$4+(1-$H$4)*H25</f>
        <v>462.78833574398755</v>
      </c>
      <c r="I26" s="19">
        <f t="shared" si="2"/>
        <v>55463.85968781502</v>
      </c>
    </row>
    <row r="27" spans="3:12" x14ac:dyDescent="0.25">
      <c r="C27" s="4">
        <v>19851</v>
      </c>
      <c r="D27" s="19">
        <v>435.34399989999997</v>
      </c>
      <c r="E27" s="4">
        <v>22</v>
      </c>
      <c r="F27" s="19">
        <f t="shared" si="0"/>
        <v>566.81999969999993</v>
      </c>
      <c r="G27" s="19">
        <f t="shared" si="1"/>
        <v>587.84749935000002</v>
      </c>
      <c r="H27" s="19">
        <f>D26*$H$4+(1-$H$4)*H26</f>
        <v>654.11599753832184</v>
      </c>
      <c r="I27" s="19">
        <f t="shared" si="2"/>
        <v>47861.186950661904</v>
      </c>
    </row>
    <row r="28" spans="3:12" x14ac:dyDescent="0.25">
      <c r="C28" s="4">
        <v>19852</v>
      </c>
      <c r="D28" s="19">
        <v>374.92899990000001</v>
      </c>
      <c r="E28" s="4">
        <v>23</v>
      </c>
      <c r="F28" s="19">
        <f t="shared" si="0"/>
        <v>405.13649989999999</v>
      </c>
      <c r="G28" s="19">
        <f t="shared" si="1"/>
        <v>566.81999969999993</v>
      </c>
      <c r="H28" s="19">
        <f>D27*$H$4+(1-$H$4)*H27</f>
        <v>476.38447871360955</v>
      </c>
      <c r="I28" s="19">
        <f t="shared" si="2"/>
        <v>10293.214181298776</v>
      </c>
    </row>
    <row r="29" spans="3:12" x14ac:dyDescent="0.25">
      <c r="C29" s="4">
        <v>19853</v>
      </c>
      <c r="D29" s="19">
        <v>409.70899960000003</v>
      </c>
      <c r="E29" s="4">
        <v>24</v>
      </c>
      <c r="F29" s="19">
        <f t="shared" si="0"/>
        <v>392.31899974999999</v>
      </c>
      <c r="G29" s="19">
        <f t="shared" si="1"/>
        <v>405.13649989999999</v>
      </c>
      <c r="H29" s="19">
        <f>D28*$H$4+(1-$H$4)*H28</f>
        <v>393.96151536689354</v>
      </c>
      <c r="I29" s="19">
        <f t="shared" si="2"/>
        <v>247.9832596719375</v>
      </c>
    </row>
    <row r="30" spans="3:12" x14ac:dyDescent="0.25">
      <c r="C30" s="4">
        <v>19854</v>
      </c>
      <c r="D30" s="19">
        <v>533.88999939999997</v>
      </c>
      <c r="E30" s="4">
        <v>25</v>
      </c>
      <c r="F30" s="19">
        <f t="shared" si="0"/>
        <v>471.79949950000002</v>
      </c>
      <c r="G30" s="19">
        <f t="shared" si="1"/>
        <v>392.31899974999999</v>
      </c>
      <c r="H30" s="19">
        <f>D29*$H$4+(1-$H$4)*H29</f>
        <v>406.75485418827822</v>
      </c>
      <c r="I30" s="19">
        <f t="shared" si="2"/>
        <v>16163.345148005576</v>
      </c>
    </row>
    <row r="31" spans="3:12" x14ac:dyDescent="0.25">
      <c r="C31" s="4">
        <v>19861</v>
      </c>
      <c r="D31" s="19">
        <v>408.9429998</v>
      </c>
      <c r="E31" s="4">
        <v>26</v>
      </c>
      <c r="F31" s="19">
        <f t="shared" si="0"/>
        <v>471.41649959999995</v>
      </c>
      <c r="G31" s="19">
        <f t="shared" si="1"/>
        <v>471.79949950000002</v>
      </c>
      <c r="H31" s="19">
        <f>D30*$H$4+(1-$H$4)*H30</f>
        <v>510.04011326350809</v>
      </c>
      <c r="I31" s="19">
        <f t="shared" si="2"/>
        <v>10220.626350653429</v>
      </c>
    </row>
    <row r="32" spans="3:12" x14ac:dyDescent="0.25">
      <c r="C32" s="4">
        <v>19862</v>
      </c>
      <c r="D32" s="19">
        <v>448.27899930000001</v>
      </c>
      <c r="E32" s="4">
        <v>27</v>
      </c>
      <c r="F32" s="19">
        <f t="shared" si="0"/>
        <v>428.61099954999997</v>
      </c>
      <c r="G32" s="19">
        <f t="shared" si="1"/>
        <v>471.41649959999995</v>
      </c>
      <c r="H32" s="19">
        <f>D31*$H$4+(1-$H$4)*H31</f>
        <v>427.908287807634</v>
      </c>
      <c r="I32" s="19">
        <f t="shared" si="2"/>
        <v>414.96588670521277</v>
      </c>
    </row>
    <row r="33" spans="3:9" x14ac:dyDescent="0.25">
      <c r="C33" s="4">
        <v>19863</v>
      </c>
      <c r="D33" s="19">
        <v>510.78599930000001</v>
      </c>
      <c r="E33" s="4">
        <v>28</v>
      </c>
      <c r="F33" s="19">
        <f t="shared" si="0"/>
        <v>479.53249930000004</v>
      </c>
      <c r="G33" s="19">
        <f t="shared" si="1"/>
        <v>428.61099954999997</v>
      </c>
      <c r="H33" s="19">
        <f>D32*$H$4+(1-$H$4)*H32</f>
        <v>444.45756071350075</v>
      </c>
      <c r="I33" s="19">
        <f t="shared" si="2"/>
        <v>4399.4617653230043</v>
      </c>
    </row>
    <row r="34" spans="3:9" x14ac:dyDescent="0.25">
      <c r="C34" s="4">
        <v>19864</v>
      </c>
      <c r="D34" s="19">
        <v>662.25299840000002</v>
      </c>
      <c r="E34" s="4">
        <v>29</v>
      </c>
      <c r="F34" s="19">
        <f t="shared" si="0"/>
        <v>586.51949884999999</v>
      </c>
      <c r="G34" s="19">
        <f t="shared" si="1"/>
        <v>479.53249930000004</v>
      </c>
      <c r="H34" s="19">
        <f>D33*$H$4+(1-$H$4)*H33</f>
        <v>498.34313226063904</v>
      </c>
      <c r="I34" s="19">
        <f t="shared" si="2"/>
        <v>26866.444217823238</v>
      </c>
    </row>
    <row r="35" spans="3:9" x14ac:dyDescent="0.25">
      <c r="C35" s="4">
        <v>19871</v>
      </c>
      <c r="D35" s="19">
        <v>575.32699969999999</v>
      </c>
      <c r="E35" s="4">
        <v>30</v>
      </c>
      <c r="F35" s="19">
        <f t="shared" si="0"/>
        <v>618.78999905000001</v>
      </c>
      <c r="G35" s="19">
        <f t="shared" si="1"/>
        <v>586.51949884999999</v>
      </c>
      <c r="H35" s="19">
        <f>D34*$H$4+(1-$H$4)*H34</f>
        <v>631.50436758228841</v>
      </c>
      <c r="I35" s="19">
        <f t="shared" si="2"/>
        <v>3155.8966621819709</v>
      </c>
    </row>
    <row r="36" spans="3:9" x14ac:dyDescent="0.25">
      <c r="C36" s="4">
        <v>19872</v>
      </c>
      <c r="D36" s="19">
        <v>637.06399920000001</v>
      </c>
      <c r="E36" s="4">
        <v>31</v>
      </c>
      <c r="F36" s="19">
        <f t="shared" si="0"/>
        <v>606.19549944999994</v>
      </c>
      <c r="G36" s="19">
        <f t="shared" si="1"/>
        <v>618.78999905000001</v>
      </c>
      <c r="H36" s="19">
        <f>D35*$H$4+(1-$H$4)*H35</f>
        <v>585.86557914008438</v>
      </c>
      <c r="I36" s="19">
        <f t="shared" si="2"/>
        <v>2621.2782166315715</v>
      </c>
    </row>
    <row r="37" spans="3:9" x14ac:dyDescent="0.25">
      <c r="C37" s="4">
        <v>19873</v>
      </c>
      <c r="D37" s="19">
        <v>786.42399980000005</v>
      </c>
      <c r="E37" s="4">
        <v>32</v>
      </c>
      <c r="F37" s="19">
        <f t="shared" si="0"/>
        <v>711.74399949999997</v>
      </c>
      <c r="G37" s="19">
        <f t="shared" si="1"/>
        <v>606.19549944999994</v>
      </c>
      <c r="H37" s="19">
        <f>D36*$H$4+(1-$H$4)*H36</f>
        <v>627.45944424579147</v>
      </c>
      <c r="I37" s="19">
        <f t="shared" si="2"/>
        <v>25269.729922547063</v>
      </c>
    </row>
    <row r="38" spans="3:9" x14ac:dyDescent="0.25">
      <c r="C38" s="4">
        <v>19874</v>
      </c>
      <c r="D38" s="19">
        <v>1042.441998</v>
      </c>
      <c r="E38" s="4">
        <v>33</v>
      </c>
      <c r="F38" s="19">
        <f t="shared" si="0"/>
        <v>914.43299890000003</v>
      </c>
      <c r="G38" s="19">
        <f t="shared" si="1"/>
        <v>711.74399949999997</v>
      </c>
      <c r="H38" s="19">
        <f>D37*$H$4+(1-$H$4)*H37</f>
        <v>756.6030832989635</v>
      </c>
      <c r="I38" s="19">
        <f t="shared" si="2"/>
        <v>81703.88515746643</v>
      </c>
    </row>
    <row r="39" spans="3:9" x14ac:dyDescent="0.25">
      <c r="C39" s="4">
        <v>19881</v>
      </c>
      <c r="D39" s="19">
        <v>867.16099929999996</v>
      </c>
      <c r="E39" s="4">
        <v>34</v>
      </c>
      <c r="F39" s="19">
        <f t="shared" si="0"/>
        <v>954.80149864999998</v>
      </c>
      <c r="G39" s="19">
        <f t="shared" si="1"/>
        <v>914.43299890000003</v>
      </c>
      <c r="H39" s="19">
        <f>D38*$H$4+(1-$H$4)*H38</f>
        <v>988.82011745984551</v>
      </c>
      <c r="I39" s="19">
        <f t="shared" si="2"/>
        <v>14800.941031431261</v>
      </c>
    </row>
    <row r="40" spans="3:9" x14ac:dyDescent="0.25">
      <c r="C40" s="4">
        <v>19882</v>
      </c>
      <c r="D40" s="19">
        <v>993.05099870000004</v>
      </c>
      <c r="E40" s="4">
        <v>35</v>
      </c>
      <c r="F40" s="19">
        <f t="shared" si="0"/>
        <v>930.105999</v>
      </c>
      <c r="G40" s="19">
        <f t="shared" si="1"/>
        <v>954.80149864999998</v>
      </c>
      <c r="H40" s="19">
        <f>D39*$H$4+(1-$H$4)*H39</f>
        <v>889.98361149544189</v>
      </c>
      <c r="I40" s="19">
        <f t="shared" si="2"/>
        <v>10622.886305174316</v>
      </c>
    </row>
    <row r="41" spans="3:9" x14ac:dyDescent="0.25">
      <c r="C41" s="4">
        <v>19883</v>
      </c>
      <c r="D41" s="19">
        <v>1168.7189980000001</v>
      </c>
      <c r="E41" s="4">
        <v>36</v>
      </c>
      <c r="F41" s="19">
        <f t="shared" si="0"/>
        <v>1080.8849983499999</v>
      </c>
      <c r="G41" s="19">
        <f t="shared" si="1"/>
        <v>930.105999</v>
      </c>
      <c r="H41" s="19">
        <f>D40*$H$4+(1-$H$4)*H40</f>
        <v>973.71609767699169</v>
      </c>
      <c r="I41" s="19">
        <f t="shared" si="2"/>
        <v>38026.131134385134</v>
      </c>
    </row>
    <row r="42" spans="3:9" x14ac:dyDescent="0.25">
      <c r="C42" s="4">
        <v>19884</v>
      </c>
      <c r="D42" s="19">
        <v>1405.1369970000001</v>
      </c>
      <c r="E42" s="4">
        <v>37</v>
      </c>
      <c r="F42" s="19">
        <f t="shared" si="0"/>
        <v>1286.9279974999999</v>
      </c>
      <c r="G42" s="19">
        <f t="shared" si="1"/>
        <v>1080.8849983499999</v>
      </c>
      <c r="H42" s="19">
        <f>D41*$H$4+(1-$H$4)*H41</f>
        <v>1132.1374771212193</v>
      </c>
      <c r="I42" s="19">
        <f t="shared" si="2"/>
        <v>74528.737854044841</v>
      </c>
    </row>
    <row r="43" spans="3:9" x14ac:dyDescent="0.25">
      <c r="C43" s="4">
        <v>19891</v>
      </c>
      <c r="D43" s="19">
        <v>1246.9169999999999</v>
      </c>
      <c r="E43" s="4">
        <v>38</v>
      </c>
      <c r="F43" s="19">
        <f t="shared" si="0"/>
        <v>1326.0269985</v>
      </c>
      <c r="G43" s="19">
        <f t="shared" si="1"/>
        <v>1286.9279974999999</v>
      </c>
      <c r="H43" s="19">
        <f>D42*$H$4+(1-$H$4)*H42</f>
        <v>1353.9237195574574</v>
      </c>
      <c r="I43" s="19">
        <f t="shared" si="2"/>
        <v>11450.438030448351</v>
      </c>
    </row>
    <row r="44" spans="3:9" x14ac:dyDescent="0.25">
      <c r="C44" s="4">
        <v>19892</v>
      </c>
      <c r="D44" s="19">
        <v>1248.211998</v>
      </c>
      <c r="E44" s="4">
        <v>39</v>
      </c>
      <c r="F44" s="19">
        <f t="shared" si="0"/>
        <v>1247.5644990000001</v>
      </c>
      <c r="G44" s="19">
        <f t="shared" si="1"/>
        <v>1326.0269985</v>
      </c>
      <c r="H44" s="19">
        <f>D43*$H$4+(1-$H$4)*H43</f>
        <v>1266.9908991018949</v>
      </c>
      <c r="I44" s="19">
        <f t="shared" si="2"/>
        <v>352.64712659475015</v>
      </c>
    </row>
    <row r="45" spans="3:9" x14ac:dyDescent="0.25">
      <c r="C45" s="4">
        <v>19893</v>
      </c>
      <c r="D45" s="19">
        <v>1383.7469980000001</v>
      </c>
      <c r="E45" s="4">
        <v>40</v>
      </c>
      <c r="F45" s="19">
        <f t="shared" si="0"/>
        <v>1315.9794980000001</v>
      </c>
      <c r="G45" s="19">
        <f t="shared" si="1"/>
        <v>1247.5644990000001</v>
      </c>
      <c r="H45" s="19">
        <f>D44*$H$4+(1-$H$4)*H44</f>
        <v>1251.7348213098155</v>
      </c>
      <c r="I45" s="19">
        <f t="shared" si="2"/>
        <v>17427.214794480507</v>
      </c>
    </row>
    <row r="46" spans="3:9" x14ac:dyDescent="0.25">
      <c r="C46" s="4">
        <v>19894</v>
      </c>
      <c r="D46" s="19">
        <v>1493.3829989999999</v>
      </c>
      <c r="E46" s="4">
        <v>41</v>
      </c>
      <c r="F46" s="19">
        <f t="shared" si="0"/>
        <v>1438.5649985</v>
      </c>
      <c r="G46" s="19">
        <f t="shared" si="1"/>
        <v>1315.9794980000001</v>
      </c>
      <c r="H46" s="19">
        <f>D45*$H$4+(1-$H$4)*H45</f>
        <v>1358.9822063489732</v>
      </c>
      <c r="I46" s="19">
        <f t="shared" si="2"/>
        <v>18063.573065224267</v>
      </c>
    </row>
    <row r="47" spans="3:9" x14ac:dyDescent="0.25">
      <c r="C47" s="4">
        <v>19901</v>
      </c>
      <c r="D47" s="19">
        <v>1346.202</v>
      </c>
      <c r="E47" s="4">
        <v>42</v>
      </c>
      <c r="F47" s="19">
        <f t="shared" si="0"/>
        <v>1419.7924994999998</v>
      </c>
      <c r="G47" s="19">
        <f t="shared" si="1"/>
        <v>1438.5649985</v>
      </c>
      <c r="H47" s="19">
        <f>D46*$H$4+(1-$H$4)*H46</f>
        <v>1468.1701155282965</v>
      </c>
      <c r="I47" s="19">
        <f t="shared" si="2"/>
        <v>14876.22120552388</v>
      </c>
    </row>
    <row r="48" spans="3:9" x14ac:dyDescent="0.25">
      <c r="C48" s="4">
        <v>19902</v>
      </c>
      <c r="D48" s="19">
        <v>1364.759998</v>
      </c>
      <c r="E48" s="4">
        <v>43</v>
      </c>
      <c r="F48" s="19">
        <f t="shared" si="0"/>
        <v>1355.4809989999999</v>
      </c>
      <c r="G48" s="19">
        <f t="shared" si="1"/>
        <v>1419.7924994999998</v>
      </c>
      <c r="H48" s="19">
        <f>D47*$H$4+(1-$H$4)*H47</f>
        <v>1369.0825784803883</v>
      </c>
      <c r="I48" s="19">
        <f t="shared" si="2"/>
        <v>18.684702009433916</v>
      </c>
    </row>
    <row r="49" spans="3:9" x14ac:dyDescent="0.25">
      <c r="C49" s="4">
        <v>19903</v>
      </c>
      <c r="D49" s="19">
        <v>1354.0899959999999</v>
      </c>
      <c r="E49" s="4">
        <v>44</v>
      </c>
      <c r="F49" s="19">
        <f t="shared" si="0"/>
        <v>1359.4249970000001</v>
      </c>
      <c r="G49" s="19">
        <f t="shared" si="1"/>
        <v>1355.4809989999999</v>
      </c>
      <c r="H49" s="19">
        <f>D48*$H$4+(1-$H$4)*H48</f>
        <v>1365.5708914166191</v>
      </c>
      <c r="I49" s="19">
        <f t="shared" si="2"/>
        <v>131.81095956734788</v>
      </c>
    </row>
    <row r="50" spans="3:9" x14ac:dyDescent="0.25">
      <c r="C50" s="4">
        <v>19904</v>
      </c>
      <c r="D50" s="19">
        <v>1675.505997</v>
      </c>
      <c r="E50" s="4">
        <v>45</v>
      </c>
      <c r="F50" s="19">
        <f t="shared" si="0"/>
        <v>1514.7979965</v>
      </c>
      <c r="G50" s="19">
        <f t="shared" si="1"/>
        <v>1359.4249970000001</v>
      </c>
      <c r="H50" s="19">
        <f>D49*$H$4+(1-$H$4)*H49</f>
        <v>1356.2437517374503</v>
      </c>
      <c r="I50" s="19">
        <f t="shared" si="2"/>
        <v>101928.38125008441</v>
      </c>
    </row>
    <row r="51" spans="3:9" x14ac:dyDescent="0.25">
      <c r="C51" s="4">
        <v>19911</v>
      </c>
      <c r="D51" s="19">
        <v>1597.6779979999999</v>
      </c>
      <c r="E51" s="4">
        <v>46</v>
      </c>
      <c r="F51" s="19">
        <f t="shared" si="0"/>
        <v>1636.5919974999999</v>
      </c>
      <c r="G51" s="19">
        <f t="shared" si="1"/>
        <v>1514.7979965</v>
      </c>
      <c r="H51" s="19">
        <f>D50*$H$4+(1-$H$4)*H50</f>
        <v>1615.614075025851</v>
      </c>
      <c r="I51" s="19">
        <f t="shared" si="2"/>
        <v>321.70285907726333</v>
      </c>
    </row>
    <row r="52" spans="3:9" x14ac:dyDescent="0.25">
      <c r="C52" s="4">
        <v>19912</v>
      </c>
      <c r="D52" s="19">
        <v>1528.6039960000001</v>
      </c>
      <c r="E52" s="4">
        <v>47</v>
      </c>
      <c r="F52" s="19">
        <f t="shared" si="0"/>
        <v>1563.140997</v>
      </c>
      <c r="G52" s="19">
        <f t="shared" si="1"/>
        <v>1636.5919974999999</v>
      </c>
      <c r="H52" s="19">
        <f>D51*$H$4+(1-$H$4)*H51</f>
        <v>1601.0427119356273</v>
      </c>
      <c r="I52" s="19">
        <f t="shared" si="2"/>
        <v>5247.3675664024922</v>
      </c>
    </row>
    <row r="53" spans="3:9" x14ac:dyDescent="0.25">
      <c r="C53" s="4">
        <v>19913</v>
      </c>
      <c r="D53" s="19">
        <v>1507.060997</v>
      </c>
      <c r="E53" s="4">
        <v>48</v>
      </c>
      <c r="F53" s="19">
        <f t="shared" si="0"/>
        <v>1517.8324965000002</v>
      </c>
      <c r="G53" s="19">
        <f t="shared" si="1"/>
        <v>1563.140997</v>
      </c>
      <c r="H53" s="19">
        <f>D52*$H$4+(1-$H$4)*H52</f>
        <v>1542.1931190081289</v>
      </c>
      <c r="I53" s="19">
        <f t="shared" si="2"/>
        <v>1234.2659967940492</v>
      </c>
    </row>
    <row r="54" spans="3:9" x14ac:dyDescent="0.25">
      <c r="C54" s="4">
        <v>19914</v>
      </c>
      <c r="D54" s="19">
        <v>1862.6120000000001</v>
      </c>
      <c r="E54" s="4">
        <v>49</v>
      </c>
      <c r="F54" s="19">
        <f t="shared" si="0"/>
        <v>1684.8364985000001</v>
      </c>
      <c r="G54" s="19">
        <f t="shared" si="1"/>
        <v>1517.8324965000002</v>
      </c>
      <c r="H54" s="19">
        <f>D53*$H$4+(1-$H$4)*H53</f>
        <v>1513.6515987429866</v>
      </c>
      <c r="I54" s="19">
        <f t="shared" si="2"/>
        <v>121773.36164545585</v>
      </c>
    </row>
    <row r="55" spans="3:9" x14ac:dyDescent="0.25">
      <c r="C55" s="4">
        <v>19921</v>
      </c>
      <c r="D55" s="19">
        <v>1716.0249980000001</v>
      </c>
      <c r="E55" s="4">
        <v>50</v>
      </c>
      <c r="F55" s="19">
        <f t="shared" si="0"/>
        <v>1789.318499</v>
      </c>
      <c r="G55" s="19">
        <f t="shared" si="1"/>
        <v>1684.8364985000001</v>
      </c>
      <c r="H55" s="19">
        <f>D54*$H$4+(1-$H$4)*H54</f>
        <v>1797.1488597938494</v>
      </c>
      <c r="I55" s="19">
        <f t="shared" si="2"/>
        <v>6581.0809523475618</v>
      </c>
    </row>
    <row r="56" spans="3:9" x14ac:dyDescent="0.25">
      <c r="C56" s="4">
        <v>19922</v>
      </c>
      <c r="D56" s="19">
        <v>1740.1709980000001</v>
      </c>
      <c r="E56" s="4">
        <v>51</v>
      </c>
      <c r="F56" s="19">
        <f t="shared" si="0"/>
        <v>1728.0979980000002</v>
      </c>
      <c r="G56" s="19">
        <f t="shared" si="1"/>
        <v>1789.318499</v>
      </c>
      <c r="H56" s="19">
        <f>D55*$H$4+(1-$H$4)*H55</f>
        <v>1731.2434087983183</v>
      </c>
      <c r="I56" s="19">
        <f t="shared" si="2"/>
        <v>79.701848953983912</v>
      </c>
    </row>
    <row r="57" spans="3:9" x14ac:dyDescent="0.25">
      <c r="C57" s="4">
        <v>19923</v>
      </c>
      <c r="D57" s="19">
        <v>1767.733997</v>
      </c>
      <c r="E57" s="4">
        <v>52</v>
      </c>
      <c r="F57" s="19">
        <f t="shared" si="0"/>
        <v>1753.9524974999999</v>
      </c>
      <c r="G57" s="19">
        <f t="shared" si="1"/>
        <v>1728.0979980000002</v>
      </c>
      <c r="H57" s="19">
        <f>D56*$H$4+(1-$H$4)*H56</f>
        <v>1738.4962291107295</v>
      </c>
      <c r="I57" s="19">
        <f t="shared" si="2"/>
        <v>854.84707114686137</v>
      </c>
    </row>
    <row r="58" spans="3:9" x14ac:dyDescent="0.25">
      <c r="C58" s="4">
        <v>19924</v>
      </c>
      <c r="D58" s="19">
        <v>2000.2919999999999</v>
      </c>
      <c r="E58" s="4">
        <v>53</v>
      </c>
      <c r="F58" s="19">
        <f t="shared" si="0"/>
        <v>1884.0129984999999</v>
      </c>
      <c r="G58" s="19">
        <f t="shared" si="1"/>
        <v>1753.9524974999999</v>
      </c>
      <c r="H58" s="19">
        <f>D57*$H$4+(1-$H$4)*H57</f>
        <v>1762.249145160778</v>
      </c>
      <c r="I58" s="19">
        <f t="shared" si="2"/>
        <v>56664.400740006888</v>
      </c>
    </row>
    <row r="59" spans="3:9" x14ac:dyDescent="0.25">
      <c r="C59" s="4">
        <v>19931</v>
      </c>
      <c r="D59" s="19">
        <v>1973.8939969999999</v>
      </c>
      <c r="E59" s="4">
        <v>54</v>
      </c>
      <c r="F59" s="19">
        <f t="shared" si="0"/>
        <v>1987.0929984999998</v>
      </c>
      <c r="G59" s="19">
        <f t="shared" si="1"/>
        <v>1884.0129984999999</v>
      </c>
      <c r="H59" s="19">
        <f>D58*$H$4+(1-$H$4)*H58</f>
        <v>1955.6364094938001</v>
      </c>
      <c r="I59" s="19">
        <f t="shared" si="2"/>
        <v>333.33950154654292</v>
      </c>
    </row>
    <row r="60" spans="3:9" x14ac:dyDescent="0.25">
      <c r="C60" s="4">
        <v>19932</v>
      </c>
      <c r="D60" s="19">
        <v>1861.9789960000001</v>
      </c>
      <c r="E60" s="4">
        <v>55</v>
      </c>
      <c r="F60" s="19">
        <f t="shared" si="0"/>
        <v>1917.9364965</v>
      </c>
      <c r="G60" s="19">
        <f t="shared" si="1"/>
        <v>1987.0929984999998</v>
      </c>
      <c r="H60" s="19">
        <f>D59*$H$4+(1-$H$4)*H59</f>
        <v>1970.4689693852931</v>
      </c>
      <c r="I60" s="19">
        <f t="shared" si="2"/>
        <v>11770.074325141599</v>
      </c>
    </row>
    <row r="61" spans="3:9" x14ac:dyDescent="0.25">
      <c r="C61" s="4">
        <v>19933</v>
      </c>
      <c r="D61" s="19">
        <v>2140.788994</v>
      </c>
      <c r="E61" s="4">
        <v>56</v>
      </c>
      <c r="F61" s="19">
        <f t="shared" si="0"/>
        <v>2001.3839950000001</v>
      </c>
      <c r="G61" s="19">
        <f t="shared" si="1"/>
        <v>1917.9364965</v>
      </c>
      <c r="H61" s="19">
        <f>D60*$H$4+(1-$H$4)*H60</f>
        <v>1882.3311457370478</v>
      </c>
      <c r="I61" s="19">
        <f t="shared" si="2"/>
        <v>66800.459328715224</v>
      </c>
    </row>
    <row r="62" spans="3:9" x14ac:dyDescent="0.25">
      <c r="C62" s="4">
        <v>19934</v>
      </c>
      <c r="D62" s="19">
        <v>2468.8539959999998</v>
      </c>
      <c r="E62" s="4">
        <v>57</v>
      </c>
      <c r="F62" s="19">
        <f t="shared" si="0"/>
        <v>2304.8214950000001</v>
      </c>
      <c r="G62" s="19">
        <f t="shared" si="1"/>
        <v>2001.3839950000001</v>
      </c>
      <c r="H62" s="19">
        <f>D61*$H$4+(1-$H$4)*H61</f>
        <v>2092.3036578493338</v>
      </c>
      <c r="I62" s="19">
        <f t="shared" si="2"/>
        <v>141790.15716138089</v>
      </c>
    </row>
    <row r="63" spans="3:9" x14ac:dyDescent="0.25">
      <c r="C63" s="4">
        <v>19941</v>
      </c>
      <c r="D63" s="19">
        <v>2076.6999970000002</v>
      </c>
      <c r="E63" s="4">
        <v>58</v>
      </c>
      <c r="F63" s="19">
        <f t="shared" si="0"/>
        <v>2272.7769964999998</v>
      </c>
      <c r="G63" s="19">
        <f t="shared" si="1"/>
        <v>2304.8214950000001</v>
      </c>
      <c r="H63" s="19">
        <f>D62*$H$4+(1-$H$4)*H62</f>
        <v>2398.2151284028841</v>
      </c>
      <c r="I63" s="19">
        <f t="shared" si="2"/>
        <v>103371.97972101375</v>
      </c>
    </row>
    <row r="64" spans="3:9" x14ac:dyDescent="0.25">
      <c r="C64" s="4">
        <v>19942</v>
      </c>
      <c r="D64" s="19">
        <v>2149.9079969999998</v>
      </c>
      <c r="E64" s="4">
        <v>59</v>
      </c>
      <c r="F64" s="19">
        <f t="shared" si="0"/>
        <v>2113.303997</v>
      </c>
      <c r="G64" s="19">
        <f t="shared" si="1"/>
        <v>2272.7769964999998</v>
      </c>
      <c r="H64" s="19">
        <f>D63*$H$4+(1-$H$4)*H63</f>
        <v>2137.0145485927019</v>
      </c>
      <c r="I64" s="19">
        <f t="shared" si="2"/>
        <v>166.24101183165303</v>
      </c>
    </row>
    <row r="65" spans="3:9" x14ac:dyDescent="0.25">
      <c r="C65" s="4">
        <v>19943</v>
      </c>
      <c r="D65" s="19">
        <v>2493.2859960000001</v>
      </c>
      <c r="E65" s="4">
        <v>60</v>
      </c>
      <c r="F65" s="19">
        <f t="shared" si="0"/>
        <v>2321.5969964999999</v>
      </c>
      <c r="G65" s="19">
        <f t="shared" si="1"/>
        <v>2113.303997</v>
      </c>
      <c r="H65" s="19">
        <f>D64*$H$4+(1-$H$4)*H64</f>
        <v>2147.4892537334649</v>
      </c>
      <c r="I65" s="19">
        <f t="shared" si="2"/>
        <v>119575.38696214854</v>
      </c>
    </row>
    <row r="66" spans="3:9" x14ac:dyDescent="0.25">
      <c r="C66" s="4">
        <v>19944</v>
      </c>
      <c r="D66" s="19">
        <v>2832</v>
      </c>
      <c r="E66" s="4">
        <v>61</v>
      </c>
      <c r="F66" s="19">
        <f t="shared" si="0"/>
        <v>2662.6429980000003</v>
      </c>
      <c r="G66" s="19">
        <f t="shared" si="1"/>
        <v>2321.5969964999999</v>
      </c>
      <c r="H66" s="19">
        <f>D65*$H$4+(1-$H$4)*H65</f>
        <v>2428.4163416200695</v>
      </c>
      <c r="I66" s="19">
        <f t="shared" si="2"/>
        <v>162879.76931132845</v>
      </c>
    </row>
    <row r="67" spans="3:9" x14ac:dyDescent="0.25">
      <c r="C67" s="4">
        <v>19951</v>
      </c>
      <c r="D67" s="19">
        <v>2652</v>
      </c>
      <c r="E67" s="4">
        <v>62</v>
      </c>
      <c r="F67" s="19">
        <f t="shared" si="0"/>
        <v>2742</v>
      </c>
      <c r="G67" s="19">
        <f t="shared" si="1"/>
        <v>2662.6429980000003</v>
      </c>
      <c r="H67" s="19">
        <f>D66*$H$4+(1-$H$4)*H66</f>
        <v>2756.2898233774722</v>
      </c>
      <c r="I67" s="19">
        <f t="shared" si="2"/>
        <v>10876.367260104347</v>
      </c>
    </row>
    <row r="68" spans="3:9" x14ac:dyDescent="0.25">
      <c r="C68" s="4">
        <v>19952</v>
      </c>
      <c r="D68" s="19">
        <v>2575</v>
      </c>
      <c r="E68" s="4">
        <v>63</v>
      </c>
      <c r="F68" s="19">
        <f t="shared" si="0"/>
        <v>2613.5</v>
      </c>
      <c r="G68" s="19">
        <f t="shared" si="1"/>
        <v>2742</v>
      </c>
      <c r="H68" s="19">
        <f>D67*$H$4+(1-$H$4)*H67</f>
        <v>2671.5642236346634</v>
      </c>
      <c r="I68" s="19">
        <f t="shared" si="2"/>
        <v>9324.6492861652951</v>
      </c>
    </row>
    <row r="69" spans="3:9" x14ac:dyDescent="0.25">
      <c r="C69" s="4">
        <v>19953</v>
      </c>
      <c r="D69" s="19">
        <v>3003</v>
      </c>
      <c r="E69" s="4">
        <v>64</v>
      </c>
      <c r="F69" s="19">
        <f t="shared" si="0"/>
        <v>2789</v>
      </c>
      <c r="G69" s="19">
        <f t="shared" si="1"/>
        <v>2613.5</v>
      </c>
      <c r="H69" s="19">
        <f>D68*$H$4+(1-$H$4)*H68</f>
        <v>2593.1149416607823</v>
      </c>
      <c r="I69" s="19">
        <f t="shared" si="2"/>
        <v>168005.76104974392</v>
      </c>
    </row>
    <row r="70" spans="3:9" x14ac:dyDescent="0.25">
      <c r="C70" s="4">
        <v>19954</v>
      </c>
      <c r="D70" s="19">
        <v>3148</v>
      </c>
      <c r="E70" s="4">
        <v>65</v>
      </c>
      <c r="F70" s="19">
        <f t="shared" si="0"/>
        <v>3075.5</v>
      </c>
      <c r="G70" s="19">
        <f t="shared" si="1"/>
        <v>2789</v>
      </c>
      <c r="H70" s="19">
        <f>D69*$H$4+(1-$H$4)*H69</f>
        <v>2926.1077138098995</v>
      </c>
      <c r="I70" s="19">
        <f t="shared" si="2"/>
        <v>49236.186670669485</v>
      </c>
    </row>
    <row r="71" spans="3:9" x14ac:dyDescent="0.25">
      <c r="C71" s="4">
        <v>19961</v>
      </c>
      <c r="D71" s="19">
        <v>2185</v>
      </c>
      <c r="E71" s="4">
        <v>66</v>
      </c>
      <c r="F71" s="19">
        <f t="shared" si="0"/>
        <v>2666.5</v>
      </c>
      <c r="G71" s="19">
        <f t="shared" si="1"/>
        <v>3075.5</v>
      </c>
      <c r="H71" s="19">
        <f>D70*$H$4+(1-$H$4)*H70</f>
        <v>3106.3741714268963</v>
      </c>
      <c r="I71" s="19">
        <f t="shared" si="2"/>
        <v>848930.36377259961</v>
      </c>
    </row>
    <row r="72" spans="3:9" x14ac:dyDescent="0.25">
      <c r="C72" s="4">
        <v>19962</v>
      </c>
      <c r="D72" s="19">
        <v>2179</v>
      </c>
      <c r="E72" s="4">
        <v>67</v>
      </c>
      <c r="F72" s="19">
        <f t="shared" ref="F72:F109" si="3">AVERAGE(D71:D72)</f>
        <v>2182</v>
      </c>
      <c r="G72" s="19">
        <f t="shared" si="1"/>
        <v>2666.5</v>
      </c>
      <c r="H72" s="19">
        <f>D71*$H$4+(1-$H$4)*H71</f>
        <v>2357.8449599128626</v>
      </c>
      <c r="I72" s="19">
        <f t="shared" si="2"/>
        <v>31985.519686233423</v>
      </c>
    </row>
    <row r="73" spans="3:9" x14ac:dyDescent="0.25">
      <c r="C73" s="4">
        <v>19963</v>
      </c>
      <c r="D73" s="19">
        <v>2321</v>
      </c>
      <c r="E73" s="4">
        <v>68</v>
      </c>
      <c r="F73" s="19">
        <f t="shared" si="3"/>
        <v>2250</v>
      </c>
      <c r="G73" s="19">
        <f t="shared" ref="G73:G109" si="4">F72</f>
        <v>2182</v>
      </c>
      <c r="H73" s="19">
        <f>D72*$H$4+(1-$H$4)*H72</f>
        <v>2212.5503760419974</v>
      </c>
      <c r="I73" s="19">
        <f t="shared" ref="I73:I109" si="5">(D73-H73)^2</f>
        <v>11761.320936632166</v>
      </c>
    </row>
    <row r="74" spans="3:9" x14ac:dyDescent="0.25">
      <c r="C74" s="4">
        <v>19964</v>
      </c>
      <c r="D74" s="19">
        <v>2129</v>
      </c>
      <c r="E74" s="4">
        <v>69</v>
      </c>
      <c r="F74" s="19">
        <f t="shared" si="3"/>
        <v>2225</v>
      </c>
      <c r="G74" s="19">
        <f t="shared" si="4"/>
        <v>2250</v>
      </c>
      <c r="H74" s="19">
        <f>D73*$H$4+(1-$H$4)*H73</f>
        <v>2300.6554196037901</v>
      </c>
      <c r="I74" s="19">
        <f t="shared" si="5"/>
        <v>29465.58307935323</v>
      </c>
    </row>
    <row r="75" spans="3:9" x14ac:dyDescent="0.25">
      <c r="C75" s="4">
        <v>19971</v>
      </c>
      <c r="D75" s="19">
        <v>1601</v>
      </c>
      <c r="E75" s="4">
        <v>70</v>
      </c>
      <c r="F75" s="19">
        <f t="shared" si="3"/>
        <v>1865</v>
      </c>
      <c r="G75" s="19">
        <f t="shared" si="4"/>
        <v>2225</v>
      </c>
      <c r="H75" s="19">
        <f>D74*$H$4+(1-$H$4)*H74</f>
        <v>2161.201656005067</v>
      </c>
      <c r="I75" s="19">
        <f t="shared" si="5"/>
        <v>313825.89539081941</v>
      </c>
    </row>
    <row r="76" spans="3:9" x14ac:dyDescent="0.25">
      <c r="C76" s="4">
        <v>19972</v>
      </c>
      <c r="D76" s="19">
        <v>1737</v>
      </c>
      <c r="E76" s="4">
        <v>71</v>
      </c>
      <c r="F76" s="19">
        <f t="shared" si="3"/>
        <v>1669</v>
      </c>
      <c r="G76" s="19">
        <f t="shared" si="4"/>
        <v>1865</v>
      </c>
      <c r="H76" s="19">
        <f>D75*$H$4+(1-$H$4)*H75</f>
        <v>1706.0908911689603</v>
      </c>
      <c r="I76" s="19">
        <f t="shared" si="5"/>
        <v>955.37300872905655</v>
      </c>
    </row>
    <row r="77" spans="3:9" x14ac:dyDescent="0.25">
      <c r="C77" s="4">
        <v>19973</v>
      </c>
      <c r="D77" s="19">
        <v>1614</v>
      </c>
      <c r="E77" s="4">
        <v>72</v>
      </c>
      <c r="F77" s="19">
        <f t="shared" si="3"/>
        <v>1675.5</v>
      </c>
      <c r="G77" s="19">
        <f t="shared" si="4"/>
        <v>1669</v>
      </c>
      <c r="H77" s="19">
        <f>D76*$H$4+(1-$H$4)*H76</f>
        <v>1731.2016133699844</v>
      </c>
      <c r="I77" s="19">
        <f t="shared" si="5"/>
        <v>13736.218176527316</v>
      </c>
    </row>
    <row r="78" spans="3:9" x14ac:dyDescent="0.25">
      <c r="C78" s="4">
        <v>19974</v>
      </c>
      <c r="D78" s="19">
        <v>1578</v>
      </c>
      <c r="E78" s="4">
        <v>73</v>
      </c>
      <c r="F78" s="19">
        <f t="shared" si="3"/>
        <v>1596</v>
      </c>
      <c r="G78" s="19">
        <f t="shared" si="4"/>
        <v>1675.5</v>
      </c>
      <c r="H78" s="19">
        <f>D77*$H$4+(1-$H$4)*H77</f>
        <v>1635.9864076863425</v>
      </c>
      <c r="I78" s="19">
        <f t="shared" si="5"/>
        <v>3362.4234763667259</v>
      </c>
    </row>
    <row r="79" spans="3:9" x14ac:dyDescent="0.25">
      <c r="C79" s="4">
        <v>19981</v>
      </c>
      <c r="D79" s="19">
        <v>1405</v>
      </c>
      <c r="E79" s="4">
        <v>74</v>
      </c>
      <c r="F79" s="19">
        <f t="shared" si="3"/>
        <v>1491.5</v>
      </c>
      <c r="G79" s="19">
        <f t="shared" si="4"/>
        <v>1596</v>
      </c>
      <c r="H79" s="19">
        <f>D78*$H$4+(1-$H$4)*H78</f>
        <v>1588.8779458149072</v>
      </c>
      <c r="I79" s="19">
        <f t="shared" si="5"/>
        <v>33811.098957109949</v>
      </c>
    </row>
    <row r="80" spans="3:9" x14ac:dyDescent="0.25">
      <c r="C80" s="4">
        <v>19982</v>
      </c>
      <c r="D80" s="19">
        <v>1402</v>
      </c>
      <c r="E80" s="4">
        <v>75</v>
      </c>
      <c r="F80" s="19">
        <f t="shared" si="3"/>
        <v>1403.5</v>
      </c>
      <c r="G80" s="19">
        <f t="shared" si="4"/>
        <v>1491.5</v>
      </c>
      <c r="H80" s="19">
        <f>D79*$H$4+(1-$H$4)*H79</f>
        <v>1439.4945377880706</v>
      </c>
      <c r="I80" s="19">
        <f t="shared" si="5"/>
        <v>1405.8403639410542</v>
      </c>
    </row>
    <row r="81" spans="3:9" x14ac:dyDescent="0.25">
      <c r="C81" s="4">
        <v>19983</v>
      </c>
      <c r="D81" s="19">
        <v>1556</v>
      </c>
      <c r="E81" s="4">
        <v>76</v>
      </c>
      <c r="F81" s="19">
        <f t="shared" si="3"/>
        <v>1479</v>
      </c>
      <c r="G81" s="19">
        <f t="shared" si="4"/>
        <v>1403.5</v>
      </c>
      <c r="H81" s="19">
        <f>D80*$H$4+(1-$H$4)*H80</f>
        <v>1409.0337785472038</v>
      </c>
      <c r="I81" s="19">
        <f t="shared" si="5"/>
        <v>21599.070248112323</v>
      </c>
    </row>
    <row r="82" spans="3:9" x14ac:dyDescent="0.25">
      <c r="C82" s="4">
        <v>19984</v>
      </c>
      <c r="D82" s="19">
        <v>1710</v>
      </c>
      <c r="E82" s="4">
        <v>77</v>
      </c>
      <c r="F82" s="19">
        <f t="shared" si="3"/>
        <v>1633</v>
      </c>
      <c r="G82" s="19">
        <f t="shared" si="4"/>
        <v>1479</v>
      </c>
      <c r="H82" s="19">
        <f>D81*$H$4+(1-$H$4)*H81</f>
        <v>1528.4299080185699</v>
      </c>
      <c r="I82" s="19">
        <f t="shared" si="5"/>
        <v>32967.698302144985</v>
      </c>
    </row>
    <row r="83" spans="3:9" x14ac:dyDescent="0.25">
      <c r="C83" s="4">
        <v>19991</v>
      </c>
      <c r="D83" s="19">
        <v>1530</v>
      </c>
      <c r="E83" s="4">
        <v>78</v>
      </c>
      <c r="F83" s="19">
        <f t="shared" si="3"/>
        <v>1620</v>
      </c>
      <c r="G83" s="19">
        <f t="shared" si="4"/>
        <v>1633</v>
      </c>
      <c r="H83" s="19">
        <f>D82*$H$4+(1-$H$4)*H82</f>
        <v>1675.9384034812886</v>
      </c>
      <c r="I83" s="19">
        <f t="shared" si="5"/>
        <v>21298.017610667375</v>
      </c>
    </row>
    <row r="84" spans="3:9" x14ac:dyDescent="0.25">
      <c r="C84" s="4">
        <v>19992</v>
      </c>
      <c r="D84" s="19">
        <v>1558</v>
      </c>
      <c r="E84" s="4">
        <v>79</v>
      </c>
      <c r="F84" s="19">
        <f t="shared" si="3"/>
        <v>1544</v>
      </c>
      <c r="G84" s="19">
        <f t="shared" si="4"/>
        <v>1620</v>
      </c>
      <c r="H84" s="19">
        <f>D83*$H$4+(1-$H$4)*H83</f>
        <v>1557.3772787231553</v>
      </c>
      <c r="I84" s="19">
        <f t="shared" si="5"/>
        <v>0.38778178863507623</v>
      </c>
    </row>
    <row r="85" spans="3:9" x14ac:dyDescent="0.25">
      <c r="C85" s="4">
        <v>19993</v>
      </c>
      <c r="D85" s="19">
        <v>1336</v>
      </c>
      <c r="E85" s="4">
        <v>80</v>
      </c>
      <c r="F85" s="19">
        <f t="shared" si="3"/>
        <v>1447</v>
      </c>
      <c r="G85" s="19">
        <f t="shared" si="4"/>
        <v>1544</v>
      </c>
      <c r="H85" s="19">
        <f>D84*$H$4+(1-$H$4)*H84</f>
        <v>1557.8831807560152</v>
      </c>
      <c r="I85" s="19">
        <f t="shared" si="5"/>
        <v>49232.145902406526</v>
      </c>
    </row>
    <row r="86" spans="3:9" x14ac:dyDescent="0.25">
      <c r="C86" s="4">
        <v>19994</v>
      </c>
      <c r="D86" s="19">
        <v>2343</v>
      </c>
      <c r="E86" s="4">
        <v>81</v>
      </c>
      <c r="F86" s="19">
        <f t="shared" si="3"/>
        <v>1839.5</v>
      </c>
      <c r="G86" s="19">
        <f t="shared" si="4"/>
        <v>1447</v>
      </c>
      <c r="H86" s="19">
        <f>D85*$H$4+(1-$H$4)*H85</f>
        <v>1377.6241204414475</v>
      </c>
      <c r="I86" s="19">
        <f t="shared" si="5"/>
        <v>931950.58883344883</v>
      </c>
    </row>
    <row r="87" spans="3:9" x14ac:dyDescent="0.25">
      <c r="C87" s="4">
        <v>20001</v>
      </c>
      <c r="D87" s="19">
        <v>1945</v>
      </c>
      <c r="E87" s="4">
        <v>82</v>
      </c>
      <c r="F87" s="19">
        <f t="shared" si="3"/>
        <v>2144</v>
      </c>
      <c r="G87" s="19">
        <f t="shared" si="4"/>
        <v>1839.5</v>
      </c>
      <c r="H87" s="19">
        <f>D86*$H$4+(1-$H$4)*H86</f>
        <v>2161.9005505279874</v>
      </c>
      <c r="I87" s="19">
        <f t="shared" si="5"/>
        <v>47045.848819344028</v>
      </c>
    </row>
    <row r="88" spans="3:9" x14ac:dyDescent="0.25">
      <c r="C88" s="4">
        <v>20002</v>
      </c>
      <c r="D88" s="19">
        <v>1825</v>
      </c>
      <c r="E88" s="4">
        <v>83</v>
      </c>
      <c r="F88" s="19">
        <f t="shared" si="3"/>
        <v>1885</v>
      </c>
      <c r="G88" s="19">
        <f t="shared" si="4"/>
        <v>2144</v>
      </c>
      <c r="H88" s="19">
        <f>D87*$H$4+(1-$H$4)*H87</f>
        <v>1985.689405155593</v>
      </c>
      <c r="I88" s="19">
        <f t="shared" si="5"/>
        <v>25821.084929258326</v>
      </c>
    </row>
    <row r="89" spans="3:9" x14ac:dyDescent="0.25">
      <c r="C89" s="4">
        <v>20003</v>
      </c>
      <c r="D89" s="19">
        <v>1870</v>
      </c>
      <c r="E89" s="4">
        <v>84</v>
      </c>
      <c r="F89" s="19">
        <f t="shared" si="3"/>
        <v>1847.5</v>
      </c>
      <c r="G89" s="19">
        <f t="shared" si="4"/>
        <v>1885</v>
      </c>
      <c r="H89" s="19">
        <f>D88*$H$4+(1-$H$4)*H88</f>
        <v>1855.1444892356024</v>
      </c>
      <c r="I89" s="19">
        <f t="shared" si="5"/>
        <v>220.68620007113444</v>
      </c>
    </row>
    <row r="90" spans="3:9" x14ac:dyDescent="0.25">
      <c r="C90" s="4">
        <v>20004</v>
      </c>
      <c r="D90" s="19">
        <v>1007</v>
      </c>
      <c r="E90" s="4">
        <v>85</v>
      </c>
      <c r="F90" s="19">
        <f t="shared" si="3"/>
        <v>1438.5</v>
      </c>
      <c r="G90" s="19">
        <f t="shared" si="4"/>
        <v>1847.5</v>
      </c>
      <c r="H90" s="19">
        <f>D89*$H$4+(1-$H$4)*H89</f>
        <v>1867.2131841306327</v>
      </c>
      <c r="I90" s="19">
        <f t="shared" si="5"/>
        <v>739966.72215216188</v>
      </c>
    </row>
    <row r="91" spans="3:9" x14ac:dyDescent="0.25">
      <c r="C91" s="4">
        <v>20011</v>
      </c>
      <c r="D91" s="19">
        <v>1431</v>
      </c>
      <c r="E91" s="4">
        <v>86</v>
      </c>
      <c r="F91" s="19">
        <f t="shared" si="3"/>
        <v>1219</v>
      </c>
      <c r="G91" s="19">
        <f t="shared" si="4"/>
        <v>1438.5</v>
      </c>
      <c r="H91" s="19">
        <f>D90*$H$4+(1-$H$4)*H90</f>
        <v>1168.3714796208305</v>
      </c>
      <c r="I91" s="19">
        <f t="shared" si="5"/>
        <v>68973.739716551834</v>
      </c>
    </row>
    <row r="92" spans="3:9" x14ac:dyDescent="0.25">
      <c r="C92" s="4">
        <v>20012</v>
      </c>
      <c r="D92" s="19">
        <v>1475</v>
      </c>
      <c r="E92" s="4">
        <v>87</v>
      </c>
      <c r="F92" s="19">
        <f t="shared" si="3"/>
        <v>1453</v>
      </c>
      <c r="G92" s="19">
        <f t="shared" si="4"/>
        <v>1219</v>
      </c>
      <c r="H92" s="19">
        <f>D91*$H$4+(1-$H$4)*H91</f>
        <v>1381.7322676447377</v>
      </c>
      <c r="I92" s="19">
        <f t="shared" si="5"/>
        <v>8698.8698986928412</v>
      </c>
    </row>
    <row r="93" spans="3:9" x14ac:dyDescent="0.25">
      <c r="C93" s="4">
        <v>20013</v>
      </c>
      <c r="D93" s="19">
        <v>1450</v>
      </c>
      <c r="E93" s="4">
        <v>88</v>
      </c>
      <c r="F93" s="19">
        <f t="shared" si="3"/>
        <v>1462.5</v>
      </c>
      <c r="G93" s="19">
        <f t="shared" si="4"/>
        <v>1453</v>
      </c>
      <c r="H93" s="19">
        <f>D92*$H$4+(1-$H$4)*H92</f>
        <v>1457.5034628058402</v>
      </c>
      <c r="I93" s="19">
        <f t="shared" si="5"/>
        <v>56.301954078626871</v>
      </c>
    </row>
    <row r="94" spans="3:9" x14ac:dyDescent="0.25">
      <c r="C94" s="4">
        <v>20014</v>
      </c>
      <c r="D94" s="19">
        <v>1375</v>
      </c>
      <c r="E94" s="4">
        <v>89</v>
      </c>
      <c r="F94" s="19">
        <f t="shared" si="3"/>
        <v>1412.5</v>
      </c>
      <c r="G94" s="19">
        <f t="shared" si="4"/>
        <v>1462.5</v>
      </c>
      <c r="H94" s="19">
        <f>D93*$H$4+(1-$H$4)*H93</f>
        <v>1451.4076102501058</v>
      </c>
      <c r="I94" s="19">
        <f t="shared" si="5"/>
        <v>5838.1229041320712</v>
      </c>
    </row>
    <row r="95" spans="3:9" x14ac:dyDescent="0.25">
      <c r="C95" s="4">
        <v>20021</v>
      </c>
      <c r="D95" s="19">
        <v>1495</v>
      </c>
      <c r="E95" s="4">
        <v>90</v>
      </c>
      <c r="F95" s="19">
        <f t="shared" si="3"/>
        <v>1435</v>
      </c>
      <c r="G95" s="19">
        <f t="shared" si="4"/>
        <v>1412.5</v>
      </c>
      <c r="H95" s="19">
        <f>D94*$H$4+(1-$H$4)*H94</f>
        <v>1389.3336667558897</v>
      </c>
      <c r="I95" s="19">
        <f t="shared" si="5"/>
        <v>11165.373981255374</v>
      </c>
    </row>
    <row r="96" spans="3:9" x14ac:dyDescent="0.25">
      <c r="C96" s="4">
        <v>20022</v>
      </c>
      <c r="D96" s="19">
        <v>1429</v>
      </c>
      <c r="E96" s="4">
        <v>91</v>
      </c>
      <c r="F96" s="19">
        <f t="shared" si="3"/>
        <v>1462</v>
      </c>
      <c r="G96" s="19">
        <f t="shared" si="4"/>
        <v>1435</v>
      </c>
      <c r="H96" s="19">
        <f>D95*$H$4+(1-$H$4)*H95</f>
        <v>1475.177550337196</v>
      </c>
      <c r="I96" s="19">
        <f t="shared" si="5"/>
        <v>2132.366155144266</v>
      </c>
    </row>
    <row r="97" spans="3:9" x14ac:dyDescent="0.25">
      <c r="C97" s="4">
        <v>20023</v>
      </c>
      <c r="D97" s="19">
        <v>1443</v>
      </c>
      <c r="E97" s="4">
        <v>92</v>
      </c>
      <c r="F97" s="19">
        <f t="shared" si="3"/>
        <v>1436</v>
      </c>
      <c r="G97" s="19">
        <f t="shared" si="4"/>
        <v>1462</v>
      </c>
      <c r="H97" s="19">
        <f>D96*$H$4+(1-$H$4)*H96</f>
        <v>1437.6626661398009</v>
      </c>
      <c r="I97" s="19">
        <f t="shared" si="5"/>
        <v>28.487132735228077</v>
      </c>
    </row>
    <row r="98" spans="3:9" x14ac:dyDescent="0.25">
      <c r="C98" s="4">
        <v>20024</v>
      </c>
      <c r="D98" s="19">
        <v>1472</v>
      </c>
      <c r="E98" s="4">
        <v>93</v>
      </c>
      <c r="F98" s="19">
        <f t="shared" si="3"/>
        <v>1457.5</v>
      </c>
      <c r="G98" s="19">
        <f t="shared" si="4"/>
        <v>1436</v>
      </c>
      <c r="H98" s="19">
        <f>D97*$H$4+(1-$H$4)*H97</f>
        <v>1441.9987441739559</v>
      </c>
      <c r="I98" s="19">
        <f t="shared" si="5"/>
        <v>900.07535113974768</v>
      </c>
    </row>
    <row r="99" spans="3:9" x14ac:dyDescent="0.25">
      <c r="C99" s="4">
        <v>20031</v>
      </c>
      <c r="D99" s="19">
        <v>1475</v>
      </c>
      <c r="E99" s="4">
        <v>94</v>
      </c>
      <c r="F99" s="19">
        <f t="shared" si="3"/>
        <v>1473.5</v>
      </c>
      <c r="G99" s="19">
        <f t="shared" si="4"/>
        <v>1457.5</v>
      </c>
      <c r="H99" s="19">
        <f>D98*$H$4+(1-$H$4)*H98</f>
        <v>1466.3719218300232</v>
      </c>
      <c r="I99" s="19">
        <f t="shared" si="5"/>
        <v>74.443732907230014</v>
      </c>
    </row>
    <row r="100" spans="3:9" x14ac:dyDescent="0.25">
      <c r="C100" s="4">
        <v>20032</v>
      </c>
      <c r="D100" s="19">
        <v>1545</v>
      </c>
      <c r="E100" s="4">
        <v>95</v>
      </c>
      <c r="F100" s="19">
        <f t="shared" si="3"/>
        <v>1510</v>
      </c>
      <c r="G100" s="19">
        <f t="shared" si="4"/>
        <v>1473.5</v>
      </c>
      <c r="H100" s="19">
        <f>D99*$H$4+(1-$H$4)*H99</f>
        <v>1473.3814178086791</v>
      </c>
      <c r="I100" s="19">
        <f t="shared" si="5"/>
        <v>5129.2213150949883</v>
      </c>
    </row>
    <row r="101" spans="3:9" x14ac:dyDescent="0.25">
      <c r="C101" s="4">
        <v>20033</v>
      </c>
      <c r="D101" s="19">
        <v>1715</v>
      </c>
      <c r="E101" s="4">
        <v>96</v>
      </c>
      <c r="F101" s="19">
        <f t="shared" si="3"/>
        <v>1630</v>
      </c>
      <c r="G101" s="19">
        <f t="shared" si="4"/>
        <v>1510</v>
      </c>
      <c r="H101" s="19">
        <f>D100*$H$4+(1-$H$4)*H100</f>
        <v>1531.5647297788864</v>
      </c>
      <c r="I101" s="19">
        <f t="shared" si="5"/>
        <v>33648.498361092956</v>
      </c>
    </row>
    <row r="102" spans="3:9" x14ac:dyDescent="0.25">
      <c r="C102" s="4">
        <v>20034</v>
      </c>
      <c r="D102" s="19">
        <v>2006</v>
      </c>
      <c r="E102" s="4">
        <v>97</v>
      </c>
      <c r="F102" s="19">
        <f t="shared" si="3"/>
        <v>1860.5</v>
      </c>
      <c r="G102" s="19">
        <f t="shared" si="4"/>
        <v>1630</v>
      </c>
      <c r="H102" s="19">
        <f>D101*$H$4+(1-$H$4)*H101</f>
        <v>1680.5885058305118</v>
      </c>
      <c r="I102" s="19">
        <f t="shared" si="5"/>
        <v>105892.64053761882</v>
      </c>
    </row>
    <row r="103" spans="3:9" x14ac:dyDescent="0.25">
      <c r="C103" s="4">
        <v>20041</v>
      </c>
      <c r="D103" s="19">
        <v>1909</v>
      </c>
      <c r="E103" s="4">
        <v>98</v>
      </c>
      <c r="F103" s="19">
        <f t="shared" si="3"/>
        <v>1957.5</v>
      </c>
      <c r="G103" s="19">
        <f t="shared" si="4"/>
        <v>1860.5</v>
      </c>
      <c r="H103" s="19">
        <f>D102*$H$4+(1-$H$4)*H102</f>
        <v>1944.95451119733</v>
      </c>
      <c r="I103" s="19">
        <f t="shared" si="5"/>
        <v>1292.7268754389299</v>
      </c>
    </row>
    <row r="104" spans="3:9" x14ac:dyDescent="0.25">
      <c r="C104" s="4">
        <v>20042</v>
      </c>
      <c r="D104" s="19">
        <v>2014</v>
      </c>
      <c r="E104" s="4">
        <v>99</v>
      </c>
      <c r="F104" s="19">
        <f t="shared" si="3"/>
        <v>1961.5</v>
      </c>
      <c r="G104" s="19">
        <f t="shared" si="4"/>
        <v>1957.5</v>
      </c>
      <c r="H104" s="19">
        <f>D103*$H$4+(1-$H$4)*H103</f>
        <v>1915.7448776396291</v>
      </c>
      <c r="I104" s="19">
        <f t="shared" si="5"/>
        <v>9654.0690700514642</v>
      </c>
    </row>
    <row r="105" spans="3:9" x14ac:dyDescent="0.25">
      <c r="C105" s="4">
        <v>20043</v>
      </c>
      <c r="D105" s="19">
        <v>2350</v>
      </c>
      <c r="E105" s="4">
        <v>100</v>
      </c>
      <c r="F105" s="19">
        <f t="shared" si="3"/>
        <v>2182</v>
      </c>
      <c r="G105" s="19">
        <f t="shared" si="4"/>
        <v>1961.5</v>
      </c>
      <c r="H105" s="19">
        <f>D104*$H$4+(1-$H$4)*H104</f>
        <v>1995.5678546107811</v>
      </c>
      <c r="I105" s="19">
        <f t="shared" si="5"/>
        <v>125622.14568520442</v>
      </c>
    </row>
    <row r="106" spans="3:9" x14ac:dyDescent="0.25">
      <c r="C106" s="4">
        <v>20044</v>
      </c>
      <c r="D106" s="19">
        <v>3490</v>
      </c>
      <c r="E106" s="4">
        <v>101</v>
      </c>
      <c r="F106" s="19">
        <f t="shared" si="3"/>
        <v>2920</v>
      </c>
      <c r="G106" s="19">
        <f t="shared" si="4"/>
        <v>2182</v>
      </c>
      <c r="H106" s="19">
        <f>D105*$H$4+(1-$H$4)*H105</f>
        <v>2283.5103893060559</v>
      </c>
      <c r="I106" s="19">
        <f t="shared" si="5"/>
        <v>1455617.1807124247</v>
      </c>
    </row>
    <row r="107" spans="3:9" x14ac:dyDescent="0.25">
      <c r="C107" s="4">
        <v>20051</v>
      </c>
      <c r="D107" s="19">
        <v>3243</v>
      </c>
      <c r="E107" s="4">
        <v>102</v>
      </c>
      <c r="F107" s="19">
        <f t="shared" si="3"/>
        <v>3366.5</v>
      </c>
      <c r="G107" s="19">
        <f t="shared" si="4"/>
        <v>2920</v>
      </c>
      <c r="H107" s="19">
        <f>D106*$H$4+(1-$H$4)*H106</f>
        <v>3263.6688797421693</v>
      </c>
      <c r="I107" s="19">
        <f t="shared" si="5"/>
        <v>427.20258979625805</v>
      </c>
    </row>
    <row r="108" spans="3:9" x14ac:dyDescent="0.25">
      <c r="C108" s="4">
        <v>20052</v>
      </c>
      <c r="D108" s="19">
        <v>3520</v>
      </c>
      <c r="E108" s="4">
        <v>103</v>
      </c>
      <c r="F108" s="19">
        <f t="shared" si="3"/>
        <v>3381.5</v>
      </c>
      <c r="G108" s="19">
        <f t="shared" si="4"/>
        <v>3366.5</v>
      </c>
      <c r="H108" s="19">
        <f>D107*$H$4+(1-$H$4)*H107</f>
        <v>3246.8773733856096</v>
      </c>
      <c r="I108" s="19">
        <f t="shared" si="5"/>
        <v>74595.969168743686</v>
      </c>
    </row>
    <row r="109" spans="3:9" x14ac:dyDescent="0.25">
      <c r="C109" s="4">
        <v>20053</v>
      </c>
      <c r="D109" s="19">
        <v>3678</v>
      </c>
      <c r="E109" s="4">
        <v>104</v>
      </c>
      <c r="F109" s="19">
        <f t="shared" si="3"/>
        <v>3599</v>
      </c>
      <c r="G109" s="19">
        <f t="shared" si="4"/>
        <v>3381.5</v>
      </c>
      <c r="H109" s="19">
        <f>D108*$H$4+(1-$H$4)*H108</f>
        <v>3468.7636283798242</v>
      </c>
      <c r="I109" s="19">
        <f t="shared" si="5"/>
        <v>43779.859208776295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59C1-ABAE-4D98-B1AD-4A940BF5A2C4}">
  <sheetPr>
    <tabColor theme="3" tint="0.59999389629810485"/>
  </sheetPr>
  <dimension ref="A1:AM133"/>
  <sheetViews>
    <sheetView showGridLines="0" workbookViewId="0">
      <selection activeCell="K28" sqref="K28"/>
    </sheetView>
  </sheetViews>
  <sheetFormatPr defaultRowHeight="15" x14ac:dyDescent="0.25"/>
  <cols>
    <col min="11" max="11" width="13.140625" bestFit="1" customWidth="1"/>
    <col min="12" max="12" width="11.140625" bestFit="1" customWidth="1"/>
    <col min="14" max="14" width="13.140625" bestFit="1" customWidth="1"/>
  </cols>
  <sheetData>
    <row r="1" spans="1:39" ht="30" customHeight="1" x14ac:dyDescent="0.25">
      <c r="A1" s="10"/>
      <c r="B1" s="11" t="s">
        <v>24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</row>
    <row r="4" spans="1:39" x14ac:dyDescent="0.25">
      <c r="B4" s="25">
        <v>1</v>
      </c>
      <c r="C4" s="26" t="s">
        <v>25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6" spans="1:39" x14ac:dyDescent="0.25">
      <c r="C6" s="12" t="s">
        <v>39</v>
      </c>
      <c r="D6" s="29" t="s">
        <v>30</v>
      </c>
      <c r="E6" s="29" t="s">
        <v>0</v>
      </c>
      <c r="F6" s="29" t="s">
        <v>26</v>
      </c>
      <c r="G6" s="29" t="s">
        <v>27</v>
      </c>
      <c r="H6" s="29" t="s">
        <v>28</v>
      </c>
      <c r="I6" s="29" t="s">
        <v>29</v>
      </c>
      <c r="J6" s="29" t="s">
        <v>31</v>
      </c>
      <c r="K6" s="28" t="s">
        <v>20</v>
      </c>
      <c r="L6" s="30">
        <f>SUM(K10:K17)</f>
        <v>28.967698492963329</v>
      </c>
    </row>
    <row r="7" spans="1:39" x14ac:dyDescent="0.25">
      <c r="D7" s="19">
        <v>-4.7270851467535282</v>
      </c>
      <c r="E7" s="19">
        <v>13.603484692700217</v>
      </c>
      <c r="F7" s="19">
        <v>1.4706177734277843</v>
      </c>
      <c r="G7" s="19">
        <v>-1.6463681586835592</v>
      </c>
      <c r="H7" s="19">
        <v>-7.3213519502741775</v>
      </c>
      <c r="I7" s="19">
        <v>7.497102335529954</v>
      </c>
      <c r="J7" s="4">
        <f>SUM(F7:I7)</f>
        <v>0</v>
      </c>
    </row>
    <row r="9" spans="1:39" x14ac:dyDescent="0.25">
      <c r="C9" s="27" t="s">
        <v>1</v>
      </c>
      <c r="D9" s="27" t="s">
        <v>2</v>
      </c>
      <c r="E9" s="27" t="s">
        <v>0</v>
      </c>
      <c r="F9" s="27" t="s">
        <v>26</v>
      </c>
      <c r="G9" s="27" t="s">
        <v>27</v>
      </c>
      <c r="H9" s="27" t="s">
        <v>28</v>
      </c>
      <c r="I9" s="27" t="s">
        <v>29</v>
      </c>
      <c r="J9" s="27" t="s">
        <v>32</v>
      </c>
      <c r="K9" s="27" t="s">
        <v>19</v>
      </c>
    </row>
    <row r="10" spans="1:39" x14ac:dyDescent="0.25">
      <c r="C10" s="3">
        <f>'Apple Data'!A2</f>
        <v>19794</v>
      </c>
      <c r="D10" s="3">
        <f>'Apple Data'!B2</f>
        <v>19.539999959999999</v>
      </c>
      <c r="E10" s="3">
        <f>'Apple Data'!C2</f>
        <v>1</v>
      </c>
      <c r="F10" s="3">
        <v>0</v>
      </c>
      <c r="G10" s="3">
        <v>0</v>
      </c>
      <c r="H10" s="3">
        <v>0</v>
      </c>
      <c r="I10" s="3">
        <v>1</v>
      </c>
      <c r="J10" s="17">
        <f>$D$7+$E$7*E10+SUMPRODUCT($F$7:$I$7,F10:I10)</f>
        <v>16.373501881476642</v>
      </c>
      <c r="K10" s="17">
        <f>(J10-D10)^2</f>
        <v>10.026710081292114</v>
      </c>
    </row>
    <row r="11" spans="1:39" x14ac:dyDescent="0.25">
      <c r="C11" s="3">
        <f>'Apple Data'!A3</f>
        <v>19801</v>
      </c>
      <c r="D11" s="3">
        <f>'Apple Data'!B3</f>
        <v>23.54999995</v>
      </c>
      <c r="E11" s="3">
        <f>'Apple Data'!C3</f>
        <v>2</v>
      </c>
      <c r="F11" s="3">
        <v>1</v>
      </c>
      <c r="G11" s="3">
        <v>0</v>
      </c>
      <c r="H11" s="3">
        <v>0</v>
      </c>
      <c r="I11" s="3">
        <v>0</v>
      </c>
      <c r="J11" s="17">
        <f t="shared" ref="J11:J17" si="0">$D$7+$E$7*E11+SUMPRODUCT($F$7:$I$7,F11:I11)</f>
        <v>23.95050201207469</v>
      </c>
      <c r="K11" s="17">
        <f t="shared" ref="K11:K17" si="1">(J11-D11)^2</f>
        <v>0.16040190172607863</v>
      </c>
    </row>
    <row r="12" spans="1:39" x14ac:dyDescent="0.25">
      <c r="C12" s="3">
        <f>'Apple Data'!A4</f>
        <v>19802</v>
      </c>
      <c r="D12" s="3">
        <f>'Apple Data'!B4</f>
        <v>32.568999890000001</v>
      </c>
      <c r="E12" s="3">
        <f>'Apple Data'!C4</f>
        <v>3</v>
      </c>
      <c r="F12" s="3">
        <v>0</v>
      </c>
      <c r="G12" s="3">
        <v>1</v>
      </c>
      <c r="H12" s="3">
        <v>0</v>
      </c>
      <c r="I12" s="3">
        <v>0</v>
      </c>
      <c r="J12" s="17">
        <f t="shared" si="0"/>
        <v>34.437000772663559</v>
      </c>
      <c r="K12" s="17">
        <f t="shared" si="1"/>
        <v>3.4894272976318339</v>
      </c>
    </row>
    <row r="13" spans="1:39" x14ac:dyDescent="0.25">
      <c r="C13" s="3">
        <f>'Apple Data'!A5</f>
        <v>19803</v>
      </c>
      <c r="D13" s="3">
        <f>'Apple Data'!B5</f>
        <v>41.466999889999997</v>
      </c>
      <c r="E13" s="3">
        <f>'Apple Data'!C5</f>
        <v>4</v>
      </c>
      <c r="F13" s="3">
        <v>0</v>
      </c>
      <c r="G13" s="3">
        <v>0</v>
      </c>
      <c r="H13" s="3">
        <v>1</v>
      </c>
      <c r="I13" s="3">
        <v>0</v>
      </c>
      <c r="J13" s="17">
        <f t="shared" si="0"/>
        <v>42.36550167377316</v>
      </c>
      <c r="K13" s="17">
        <f t="shared" si="1"/>
        <v>0.80730545544355625</v>
      </c>
    </row>
    <row r="14" spans="1:39" x14ac:dyDescent="0.25">
      <c r="C14" s="3">
        <f>'Apple Data'!A6</f>
        <v>19804</v>
      </c>
      <c r="D14" s="3">
        <f>'Apple Data'!B6</f>
        <v>67.620999810000001</v>
      </c>
      <c r="E14" s="3">
        <f>'Apple Data'!C6</f>
        <v>5</v>
      </c>
      <c r="F14" s="3">
        <v>0</v>
      </c>
      <c r="G14" s="3">
        <v>0</v>
      </c>
      <c r="H14" s="3">
        <v>0</v>
      </c>
      <c r="I14" s="3">
        <v>1</v>
      </c>
      <c r="J14" s="17">
        <f t="shared" si="0"/>
        <v>70.78744065227751</v>
      </c>
      <c r="K14" s="17">
        <f t="shared" si="1"/>
        <v>10.026347607643105</v>
      </c>
    </row>
    <row r="15" spans="1:39" x14ac:dyDescent="0.25">
      <c r="C15" s="3">
        <f>'Apple Data'!A7</f>
        <v>19811</v>
      </c>
      <c r="D15" s="3">
        <f>'Apple Data'!B7</f>
        <v>78.764999869999997</v>
      </c>
      <c r="E15" s="3">
        <f>'Apple Data'!C7</f>
        <v>6</v>
      </c>
      <c r="F15" s="3">
        <v>1</v>
      </c>
      <c r="G15" s="3">
        <v>0</v>
      </c>
      <c r="H15" s="3">
        <v>0</v>
      </c>
      <c r="I15" s="3">
        <v>0</v>
      </c>
      <c r="J15" s="17">
        <f t="shared" si="0"/>
        <v>78.364440782875562</v>
      </c>
      <c r="K15" s="17">
        <f t="shared" si="1"/>
        <v>0.1604475822779608</v>
      </c>
    </row>
    <row r="16" spans="1:39" x14ac:dyDescent="0.25">
      <c r="C16" s="3">
        <f>'Apple Data'!A8</f>
        <v>19812</v>
      </c>
      <c r="D16" s="3">
        <f>'Apple Data'!B8</f>
        <v>90.718999859999997</v>
      </c>
      <c r="E16" s="3">
        <f>'Apple Data'!C8</f>
        <v>7</v>
      </c>
      <c r="F16" s="3">
        <v>0</v>
      </c>
      <c r="G16" s="3">
        <v>1</v>
      </c>
      <c r="H16" s="3">
        <v>0</v>
      </c>
      <c r="I16" s="3">
        <v>0</v>
      </c>
      <c r="J16" s="17">
        <f t="shared" si="0"/>
        <v>88.850939543464435</v>
      </c>
      <c r="K16" s="17">
        <f t="shared" si="1"/>
        <v>3.4896493462149443</v>
      </c>
    </row>
    <row r="17" spans="2:24" x14ac:dyDescent="0.25">
      <c r="C17" s="3">
        <f>'Apple Data'!A9</f>
        <v>19813</v>
      </c>
      <c r="D17" s="3">
        <f>'Apple Data'!B9</f>
        <v>97.677999970000002</v>
      </c>
      <c r="E17" s="3">
        <f>'Apple Data'!C9</f>
        <v>8</v>
      </c>
      <c r="F17" s="3">
        <v>0</v>
      </c>
      <c r="G17" s="3">
        <v>0</v>
      </c>
      <c r="H17" s="3">
        <v>1</v>
      </c>
      <c r="I17" s="3">
        <v>0</v>
      </c>
      <c r="J17" s="17">
        <f t="shared" si="0"/>
        <v>96.779440444574035</v>
      </c>
      <c r="K17" s="17">
        <f t="shared" si="1"/>
        <v>0.807409220733738</v>
      </c>
    </row>
    <row r="20" spans="2:24" x14ac:dyDescent="0.25">
      <c r="B20" s="25">
        <v>2</v>
      </c>
      <c r="C20" s="26" t="s">
        <v>32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2" spans="2:24" x14ac:dyDescent="0.25">
      <c r="H22" s="12" t="s">
        <v>39</v>
      </c>
      <c r="I22" s="29" t="s">
        <v>22</v>
      </c>
      <c r="J22" s="29" t="s">
        <v>33</v>
      </c>
      <c r="K22" s="29" t="s">
        <v>34</v>
      </c>
      <c r="M22" s="28" t="s">
        <v>20</v>
      </c>
      <c r="N22" s="30">
        <f>SUM(N26:N129)</f>
        <v>5740486.5299672196</v>
      </c>
    </row>
    <row r="23" spans="2:24" x14ac:dyDescent="0.25">
      <c r="I23" s="4">
        <v>0.68343817504071402</v>
      </c>
      <c r="J23" s="4">
        <v>0.15808852696941955</v>
      </c>
      <c r="K23" s="4">
        <v>0.27743791561138875</v>
      </c>
    </row>
    <row r="24" spans="2:24" x14ac:dyDescent="0.25">
      <c r="M24" s="31"/>
      <c r="N24" s="31"/>
      <c r="O24" s="31"/>
    </row>
    <row r="25" spans="2:24" x14ac:dyDescent="0.25">
      <c r="C25" s="27" t="str" cm="1">
        <f t="array" ref="C25:E129">raw</f>
        <v>Year Qtr</v>
      </c>
      <c r="D25" s="27" t="str">
        <v>Revs</v>
      </c>
      <c r="E25" s="27" t="str">
        <v>Trend</v>
      </c>
      <c r="F25" s="27" t="s">
        <v>26</v>
      </c>
      <c r="G25" s="27" t="s">
        <v>27</v>
      </c>
      <c r="H25" s="27" t="s">
        <v>28</v>
      </c>
      <c r="I25" s="27" t="s">
        <v>29</v>
      </c>
      <c r="J25" s="27" t="s">
        <v>35</v>
      </c>
      <c r="K25" s="27" t="s">
        <v>0</v>
      </c>
      <c r="L25" s="27" t="s">
        <v>36</v>
      </c>
      <c r="M25" s="27" t="s">
        <v>32</v>
      </c>
      <c r="N25" s="27" t="s">
        <v>19</v>
      </c>
    </row>
    <row r="26" spans="2:24" x14ac:dyDescent="0.25">
      <c r="C26" s="32">
        <v>19794</v>
      </c>
      <c r="D26" s="32">
        <v>19.539999959999999</v>
      </c>
      <c r="E26" s="32">
        <v>1</v>
      </c>
      <c r="F26" s="32">
        <v>0</v>
      </c>
      <c r="G26" s="32">
        <v>0</v>
      </c>
      <c r="H26" s="32">
        <v>0</v>
      </c>
      <c r="I26" s="32">
        <v>1</v>
      </c>
      <c r="J26" s="33"/>
      <c r="K26" s="33"/>
      <c r="L26" s="33"/>
      <c r="M26" s="33"/>
      <c r="N26" s="33"/>
    </row>
    <row r="27" spans="2:24" x14ac:dyDescent="0.25">
      <c r="C27" s="32">
        <v>19801</v>
      </c>
      <c r="D27" s="32">
        <v>23.54999995</v>
      </c>
      <c r="E27" s="32">
        <v>2</v>
      </c>
      <c r="F27" s="32">
        <v>1</v>
      </c>
      <c r="G27" s="32">
        <v>0</v>
      </c>
      <c r="H27" s="32">
        <v>0</v>
      </c>
      <c r="I27" s="32">
        <v>0</v>
      </c>
      <c r="J27" s="33"/>
      <c r="K27" s="33"/>
      <c r="L27" s="33"/>
      <c r="M27" s="33"/>
      <c r="N27" s="33"/>
    </row>
    <row r="28" spans="2:24" x14ac:dyDescent="0.25">
      <c r="C28" s="32">
        <v>19802</v>
      </c>
      <c r="D28" s="32">
        <v>32.568999890000001</v>
      </c>
      <c r="E28" s="32">
        <v>3</v>
      </c>
      <c r="F28" s="32">
        <v>0</v>
      </c>
      <c r="G28" s="32">
        <v>1</v>
      </c>
      <c r="H28" s="32">
        <v>0</v>
      </c>
      <c r="I28" s="32">
        <v>0</v>
      </c>
      <c r="J28" s="33"/>
      <c r="K28" s="33"/>
      <c r="L28" s="33"/>
      <c r="M28" s="33"/>
      <c r="N28" s="33"/>
    </row>
    <row r="29" spans="2:24" x14ac:dyDescent="0.25">
      <c r="C29" s="32">
        <v>19803</v>
      </c>
      <c r="D29" s="32">
        <v>41.466999889999997</v>
      </c>
      <c r="E29" s="32">
        <v>4</v>
      </c>
      <c r="F29" s="32">
        <v>0</v>
      </c>
      <c r="G29" s="32">
        <v>0</v>
      </c>
      <c r="H29" s="32">
        <v>1</v>
      </c>
      <c r="I29" s="32">
        <v>0</v>
      </c>
      <c r="J29" s="33"/>
      <c r="K29" s="33"/>
      <c r="L29" s="33">
        <f>H7</f>
        <v>-7.3213519502741775</v>
      </c>
      <c r="M29" s="33"/>
      <c r="N29" s="33"/>
    </row>
    <row r="30" spans="2:24" x14ac:dyDescent="0.25">
      <c r="C30" s="32">
        <v>19804</v>
      </c>
      <c r="D30" s="32">
        <v>67.620999810000001</v>
      </c>
      <c r="E30" s="32">
        <v>5</v>
      </c>
      <c r="F30" s="32">
        <v>0</v>
      </c>
      <c r="G30" s="32">
        <v>0</v>
      </c>
      <c r="H30" s="32">
        <v>0</v>
      </c>
      <c r="I30" s="32">
        <v>1</v>
      </c>
      <c r="J30" s="33"/>
      <c r="K30" s="33"/>
      <c r="L30" s="33">
        <f>I7</f>
        <v>7.497102335529954</v>
      </c>
      <c r="M30" s="33"/>
      <c r="N30" s="33"/>
    </row>
    <row r="31" spans="2:24" x14ac:dyDescent="0.25">
      <c r="C31" s="32">
        <v>19811</v>
      </c>
      <c r="D31" s="32">
        <v>78.764999869999997</v>
      </c>
      <c r="E31" s="32">
        <v>6</v>
      </c>
      <c r="F31" s="32">
        <v>1</v>
      </c>
      <c r="G31" s="32">
        <v>0</v>
      </c>
      <c r="H31" s="32">
        <v>0</v>
      </c>
      <c r="I31" s="32">
        <v>0</v>
      </c>
      <c r="J31" s="33"/>
      <c r="K31" s="33"/>
      <c r="L31" s="33">
        <f>F7</f>
        <v>1.4706177734277843</v>
      </c>
      <c r="M31" s="33"/>
      <c r="N31" s="33"/>
    </row>
    <row r="32" spans="2:24" x14ac:dyDescent="0.25">
      <c r="C32" s="32">
        <v>19812</v>
      </c>
      <c r="D32" s="32">
        <v>90.718999859999997</v>
      </c>
      <c r="E32" s="32">
        <v>7</v>
      </c>
      <c r="F32" s="32">
        <v>0</v>
      </c>
      <c r="G32" s="32">
        <v>1</v>
      </c>
      <c r="H32" s="32">
        <v>0</v>
      </c>
      <c r="I32" s="32">
        <v>0</v>
      </c>
      <c r="J32" s="33"/>
      <c r="K32" s="33"/>
      <c r="L32" s="33">
        <f>G7</f>
        <v>-1.6463681586835592</v>
      </c>
      <c r="M32" s="33"/>
      <c r="N32" s="33"/>
    </row>
    <row r="33" spans="3:14" x14ac:dyDescent="0.25">
      <c r="C33" s="32">
        <v>19813</v>
      </c>
      <c r="D33" s="32">
        <v>97.677999970000002</v>
      </c>
      <c r="E33" s="32">
        <v>8</v>
      </c>
      <c r="F33" s="32">
        <v>0</v>
      </c>
      <c r="G33" s="32">
        <v>0</v>
      </c>
      <c r="H33" s="32">
        <v>1</v>
      </c>
      <c r="I33" s="32">
        <v>0</v>
      </c>
      <c r="J33" s="33">
        <f>D33-L29</f>
        <v>104.99935192027418</v>
      </c>
      <c r="K33" s="33">
        <f>E7</f>
        <v>13.603484692700217</v>
      </c>
      <c r="L33" s="33">
        <f>H7</f>
        <v>-7.3213519502741775</v>
      </c>
      <c r="M33" s="33"/>
      <c r="N33" s="33"/>
    </row>
    <row r="34" spans="3:14" x14ac:dyDescent="0.25">
      <c r="C34" s="3">
        <v>19814</v>
      </c>
      <c r="D34" s="3">
        <v>133.553</v>
      </c>
      <c r="E34" s="3">
        <v>9</v>
      </c>
      <c r="F34" s="3">
        <v>0</v>
      </c>
      <c r="G34" s="3">
        <v>0</v>
      </c>
      <c r="H34" s="3">
        <v>0</v>
      </c>
      <c r="I34" s="3">
        <v>1</v>
      </c>
      <c r="J34" s="17">
        <f>$I$23*(D34-L30)+(1-$I$23)*(J33+K33)</f>
        <v>123.6965430564756</v>
      </c>
      <c r="K34" s="17">
        <f>$J$23*(J34-J33)+(1-$J$23)*K33</f>
        <v>14.408741241167963</v>
      </c>
      <c r="L34" s="17">
        <f>$K$23*(D34-J34)+(1-$K$23)*L30</f>
        <v>8.1516767601600559</v>
      </c>
      <c r="M34" s="17">
        <f>J33+K33+L30</f>
        <v>126.09993894850436</v>
      </c>
      <c r="N34" s="16">
        <f>(M34-D34)^2</f>
        <v>55.548119037321264</v>
      </c>
    </row>
    <row r="35" spans="3:14" x14ac:dyDescent="0.25">
      <c r="C35" s="3">
        <v>19821</v>
      </c>
      <c r="D35" s="3">
        <v>131.0189996</v>
      </c>
      <c r="E35" s="3">
        <v>10</v>
      </c>
      <c r="F35" s="3">
        <v>1</v>
      </c>
      <c r="G35" s="3">
        <v>0</v>
      </c>
      <c r="H35" s="3">
        <v>0</v>
      </c>
      <c r="I35" s="3">
        <v>0</v>
      </c>
      <c r="J35" s="17">
        <f>$I$23*(D35-L31)+(1-$I$23)*(J34+K34)</f>
        <v>132.25717048881319</v>
      </c>
      <c r="K35" s="17">
        <f>$J$23*(J35-J34)+(1-$J$23)*K34</f>
        <v>13.484221543580446</v>
      </c>
      <c r="L35" s="17">
        <f>$K$23*(D35-J35)+(1-$K$23)*L31</f>
        <v>0.71909709314388714</v>
      </c>
      <c r="M35" s="17">
        <f t="shared" ref="M35:M98" si="2">J34+K34+L31</f>
        <v>139.57590207107137</v>
      </c>
      <c r="N35" s="16">
        <f t="shared" ref="N35:N98" si="3">(M35-D35)^2</f>
        <v>73.220579899427278</v>
      </c>
    </row>
    <row r="36" spans="3:14" x14ac:dyDescent="0.25">
      <c r="C36" s="3">
        <v>19822</v>
      </c>
      <c r="D36" s="3">
        <v>142.6809998</v>
      </c>
      <c r="E36" s="3">
        <v>11</v>
      </c>
      <c r="F36" s="3">
        <v>0</v>
      </c>
      <c r="G36" s="3">
        <v>1</v>
      </c>
      <c r="H36" s="3">
        <v>0</v>
      </c>
      <c r="I36" s="3">
        <v>0</v>
      </c>
      <c r="J36" s="17">
        <f>$I$23*(D36-L32)+(1-$I$23)*(J35+K35)</f>
        <v>144.7749939999936</v>
      </c>
      <c r="K36" s="17">
        <f>$J$23*(J36-J35)+(1-$J$23)*K35</f>
        <v>13.331445102172179</v>
      </c>
      <c r="L36" s="17">
        <f>$K$23*(D36-J36)+(1-$K$23)*L32</f>
        <v>-1.7705565945579949</v>
      </c>
      <c r="M36" s="17">
        <f t="shared" si="2"/>
        <v>144.09502387371006</v>
      </c>
      <c r="N36" s="16">
        <f t="shared" si="3"/>
        <v>1.9994640810316127</v>
      </c>
    </row>
    <row r="37" spans="3:14" x14ac:dyDescent="0.25">
      <c r="C37" s="3">
        <v>19823</v>
      </c>
      <c r="D37" s="3">
        <v>175.80799959999999</v>
      </c>
      <c r="E37" s="3">
        <v>12</v>
      </c>
      <c r="F37" s="3">
        <v>0</v>
      </c>
      <c r="G37" s="3">
        <v>0</v>
      </c>
      <c r="H37" s="3">
        <v>1</v>
      </c>
      <c r="I37" s="3">
        <v>0</v>
      </c>
      <c r="J37" s="17">
        <f>$I$23*(D37-L33)+(1-$I$23)*(J36+K36)</f>
        <v>175.20805271990454</v>
      </c>
      <c r="K37" s="17">
        <f>$J$23*(J37-J36)+(1-$J$23)*K36</f>
        <v>16.035014007800665</v>
      </c>
      <c r="L37" s="17">
        <f>$K$23*(D37-J37)+(1-$K$23)*L33</f>
        <v>-5.1236833138414983</v>
      </c>
      <c r="M37" s="17">
        <f t="shared" si="2"/>
        <v>150.78508715189162</v>
      </c>
      <c r="N37" s="16">
        <f t="shared" si="3"/>
        <v>626.14614738569685</v>
      </c>
    </row>
    <row r="38" spans="3:14" x14ac:dyDescent="0.25">
      <c r="C38" s="3">
        <v>19824</v>
      </c>
      <c r="D38" s="3">
        <v>214.2929997</v>
      </c>
      <c r="E38" s="3">
        <v>13</v>
      </c>
      <c r="F38" s="3">
        <v>0</v>
      </c>
      <c r="G38" s="3">
        <v>0</v>
      </c>
      <c r="H38" s="3">
        <v>0</v>
      </c>
      <c r="I38" s="3">
        <v>1</v>
      </c>
      <c r="J38" s="17">
        <f>$I$23*(D38-L34)+(1-$I$23)*(J37+K37)</f>
        <v>201.42510376461556</v>
      </c>
      <c r="K38" s="17">
        <f>$J$23*(J38-J37)+(1-$J$23)*K37</f>
        <v>17.644677244513893</v>
      </c>
      <c r="L38" s="17">
        <f>$K$23*(D38-J38)+(1-$K$23)*L34</f>
        <v>9.4601347777007732</v>
      </c>
      <c r="M38" s="17">
        <f t="shared" si="2"/>
        <v>199.39474348786527</v>
      </c>
      <c r="N38" s="16">
        <f t="shared" si="3"/>
        <v>221.95803816241096</v>
      </c>
    </row>
    <row r="39" spans="3:14" x14ac:dyDescent="0.25">
      <c r="C39" s="3">
        <v>19831</v>
      </c>
      <c r="D39" s="3">
        <v>227.98199990000001</v>
      </c>
      <c r="E39" s="3">
        <v>14</v>
      </c>
      <c r="F39" s="3">
        <v>1</v>
      </c>
      <c r="G39" s="3">
        <v>0</v>
      </c>
      <c r="H39" s="3">
        <v>0</v>
      </c>
      <c r="I39" s="3">
        <v>0</v>
      </c>
      <c r="J39" s="17">
        <f>$I$23*(D39-L35)+(1-$I$23)*(J38+K38)</f>
        <v>224.66927321845407</v>
      </c>
      <c r="K39" s="17">
        <f>$J$23*(J39-J38)+(1-$J$23)*K38</f>
        <v>18.529892719662762</v>
      </c>
      <c r="L39" s="17">
        <f>$K$23*(D39-J39)+(1-$K$23)*L35</f>
        <v>1.4386682800181767</v>
      </c>
      <c r="M39" s="17">
        <f t="shared" si="2"/>
        <v>219.78887810227334</v>
      </c>
      <c r="N39" s="16">
        <f t="shared" si="3"/>
        <v>67.127244792383763</v>
      </c>
    </row>
    <row r="40" spans="3:14" x14ac:dyDescent="0.25">
      <c r="C40" s="3">
        <v>19832</v>
      </c>
      <c r="D40" s="3">
        <v>267.28399940000003</v>
      </c>
      <c r="E40" s="3">
        <v>15</v>
      </c>
      <c r="F40" s="3">
        <v>0</v>
      </c>
      <c r="G40" s="3">
        <v>1</v>
      </c>
      <c r="H40" s="3">
        <v>0</v>
      </c>
      <c r="I40" s="3">
        <v>0</v>
      </c>
      <c r="J40" s="17">
        <f>$I$23*(D40-L36)+(1-$I$23)*(J39+K39)</f>
        <v>260.86972653325682</v>
      </c>
      <c r="K40" s="17">
        <f>$J$23*(J40-J39)+(1-$J$23)*K39</f>
        <v>21.323405614872314</v>
      </c>
      <c r="L40" s="17">
        <f>$K$23*(D40-J40)+(1-$K$23)*L36</f>
        <v>0.50022543082009574</v>
      </c>
      <c r="M40" s="17">
        <f t="shared" si="2"/>
        <v>241.42860934355883</v>
      </c>
      <c r="N40" s="16">
        <f t="shared" si="3"/>
        <v>668.50119497071819</v>
      </c>
    </row>
    <row r="41" spans="3:14" x14ac:dyDescent="0.25">
      <c r="C41" s="3">
        <v>19833</v>
      </c>
      <c r="D41" s="3">
        <v>273.2099991</v>
      </c>
      <c r="E41" s="3">
        <v>16</v>
      </c>
      <c r="F41" s="3">
        <v>0</v>
      </c>
      <c r="G41" s="3">
        <v>0</v>
      </c>
      <c r="H41" s="3">
        <v>1</v>
      </c>
      <c r="I41" s="3">
        <v>0</v>
      </c>
      <c r="J41" s="17">
        <f>$I$23*(D41-L37)+(1-$I$23)*(J40+K40)</f>
        <v>279.55543686506627</v>
      </c>
      <c r="K41" s="17">
        <f>$J$23*(J41-J40)+(1-$J$23)*K40</f>
        <v>20.906416252978719</v>
      </c>
      <c r="L41" s="17">
        <f>$K$23*(D41-J41)+(1-$K$23)*L37</f>
        <v>-5.4626443221782335</v>
      </c>
      <c r="M41" s="17">
        <f t="shared" si="2"/>
        <v>277.06944883428764</v>
      </c>
      <c r="N41" s="16">
        <f t="shared" si="3"/>
        <v>14.895352251492909</v>
      </c>
    </row>
    <row r="42" spans="3:14" x14ac:dyDescent="0.25">
      <c r="C42" s="3">
        <v>19834</v>
      </c>
      <c r="D42" s="3">
        <v>316.2279997</v>
      </c>
      <c r="E42" s="3">
        <v>17</v>
      </c>
      <c r="F42" s="3">
        <v>0</v>
      </c>
      <c r="G42" s="3">
        <v>0</v>
      </c>
      <c r="H42" s="3">
        <v>0</v>
      </c>
      <c r="I42" s="3">
        <v>1</v>
      </c>
      <c r="J42" s="17">
        <f>$I$23*(D42-L38)+(1-$I$23)*(J41+K41)</f>
        <v>304.77162231732967</v>
      </c>
      <c r="K42" s="17">
        <f>$J$23*(J42-J41)+(1-$J$23)*K41</f>
        <v>21.587741317271806</v>
      </c>
      <c r="L42" s="17">
        <f>$K$23*(D42-J42)+(1-$K$23)*L38</f>
        <v>10.013968165078175</v>
      </c>
      <c r="M42" s="17">
        <f t="shared" si="2"/>
        <v>309.92198789574576</v>
      </c>
      <c r="N42" s="16">
        <f t="shared" si="3"/>
        <v>39.765784875393813</v>
      </c>
    </row>
    <row r="43" spans="3:14" x14ac:dyDescent="0.25">
      <c r="C43" s="3">
        <v>19841</v>
      </c>
      <c r="D43" s="3">
        <v>300.10199929999999</v>
      </c>
      <c r="E43" s="3">
        <v>18</v>
      </c>
      <c r="F43" s="3">
        <v>1</v>
      </c>
      <c r="G43" s="3">
        <v>0</v>
      </c>
      <c r="H43" s="3">
        <v>0</v>
      </c>
      <c r="I43" s="3">
        <v>0</v>
      </c>
      <c r="J43" s="17">
        <f>$I$23*(D43-L39)+(1-$I$23)*(J42+K42)</f>
        <v>307.43083764859773</v>
      </c>
      <c r="K43" s="17">
        <f>$J$23*(J43-J42)+(1-$J$23)*K42</f>
        <v>18.595358526442094</v>
      </c>
      <c r="L43" s="17">
        <f>$K$23*(D43-J43)+(1-$K$23)*L39</f>
        <v>-0.993770484134058</v>
      </c>
      <c r="M43" s="17">
        <f t="shared" si="2"/>
        <v>327.79803191461968</v>
      </c>
      <c r="N43" s="16">
        <f t="shared" si="3"/>
        <v>767.07022259007795</v>
      </c>
    </row>
    <row r="44" spans="3:14" x14ac:dyDescent="0.25">
      <c r="C44" s="3">
        <v>19842</v>
      </c>
      <c r="D44" s="3">
        <v>422.14299970000002</v>
      </c>
      <c r="E44" s="3">
        <v>19</v>
      </c>
      <c r="F44" s="3">
        <v>0</v>
      </c>
      <c r="G44" s="3">
        <v>1</v>
      </c>
      <c r="H44" s="3">
        <v>0</v>
      </c>
      <c r="I44" s="3">
        <v>0</v>
      </c>
      <c r="J44" s="17">
        <f>$I$23*(D44-L40)+(1-$I$23)*(J43+K43)</f>
        <v>391.37421581133685</v>
      </c>
      <c r="K44" s="17">
        <f>$J$23*(J44-J43)+(1-$J$23)*K43</f>
        <v>28.926130691112995</v>
      </c>
      <c r="L44" s="17">
        <f>$K$23*(D44-J44)+(1-$K$23)*L40</f>
        <v>8.8978711979255483</v>
      </c>
      <c r="M44" s="17">
        <f t="shared" si="2"/>
        <v>326.52642160585992</v>
      </c>
      <c r="N44" s="16">
        <f t="shared" si="3"/>
        <v>9142.5300064327912</v>
      </c>
    </row>
    <row r="45" spans="3:14" x14ac:dyDescent="0.25">
      <c r="C45" s="3">
        <v>19843</v>
      </c>
      <c r="D45" s="3">
        <v>477.39899919999999</v>
      </c>
      <c r="E45" s="3">
        <v>20</v>
      </c>
      <c r="F45" s="3">
        <v>0</v>
      </c>
      <c r="G45" s="3">
        <v>0</v>
      </c>
      <c r="H45" s="3">
        <v>1</v>
      </c>
      <c r="I45" s="3">
        <v>0</v>
      </c>
      <c r="J45" s="17">
        <f>$I$23*(D45-L41)+(1-$I$23)*(J44+K44)</f>
        <v>463.05712516579308</v>
      </c>
      <c r="K45" s="17">
        <f>$J$23*(J45-J44)+(1-$J$23)*K44</f>
        <v>35.685486847958437</v>
      </c>
      <c r="L45" s="17">
        <f>$K$23*(D45-J45)+(1-$K$23)*L41</f>
        <v>3.1879970304747651E-2</v>
      </c>
      <c r="M45" s="17">
        <f t="shared" si="2"/>
        <v>414.83770218027161</v>
      </c>
      <c r="N45" s="16">
        <f t="shared" si="3"/>
        <v>3913.9158847906756</v>
      </c>
    </row>
    <row r="46" spans="3:14" x14ac:dyDescent="0.25">
      <c r="C46" s="3">
        <v>19844</v>
      </c>
      <c r="D46" s="3">
        <v>698.29599949999999</v>
      </c>
      <c r="E46" s="3">
        <v>21</v>
      </c>
      <c r="F46" s="3">
        <v>0</v>
      </c>
      <c r="G46" s="3">
        <v>0</v>
      </c>
      <c r="H46" s="3">
        <v>0</v>
      </c>
      <c r="I46" s="3">
        <v>1</v>
      </c>
      <c r="J46" s="17">
        <f>$I$23*(D46-L42)+(1-$I$23)*(J45+K45)</f>
        <v>628.28108685288885</v>
      </c>
      <c r="K46" s="17">
        <f>$J$23*(J46-J45)+(1-$J$23)*K45</f>
        <v>56.164033521142869</v>
      </c>
      <c r="L46" s="17">
        <f>$K$23*(D46-J46)+(1-$K$23)*L42</f>
        <v>26.660505136888062</v>
      </c>
      <c r="M46" s="17">
        <f t="shared" si="2"/>
        <v>508.75658017882967</v>
      </c>
      <c r="N46" s="16">
        <f t="shared" si="3"/>
        <v>35925.191476606436</v>
      </c>
    </row>
    <row r="47" spans="3:14" x14ac:dyDescent="0.25">
      <c r="C47" s="3">
        <v>19851</v>
      </c>
      <c r="D47" s="3">
        <v>435.34399989999997</v>
      </c>
      <c r="E47" s="3">
        <v>22</v>
      </c>
      <c r="F47" s="3">
        <v>1</v>
      </c>
      <c r="G47" s="3">
        <v>0</v>
      </c>
      <c r="H47" s="3">
        <v>0</v>
      </c>
      <c r="I47" s="3">
        <v>0</v>
      </c>
      <c r="J47" s="17">
        <f>$I$23*(D47-L43)+(1-$I$23)*(J46+K46)</f>
        <v>514.87908588274831</v>
      </c>
      <c r="K47" s="17">
        <f>$J$23*(J47-J46)+(1-$J$23)*K46</f>
        <v>29.357588904370086</v>
      </c>
      <c r="L47" s="17">
        <f>$K$23*(D47-J47)+(1-$K$23)*L43</f>
        <v>-22.784109345446065</v>
      </c>
      <c r="M47" s="17">
        <f t="shared" si="2"/>
        <v>683.45134988989764</v>
      </c>
      <c r="N47" s="16">
        <f t="shared" si="3"/>
        <v>61557.257119009577</v>
      </c>
    </row>
    <row r="48" spans="3:14" x14ac:dyDescent="0.25">
      <c r="C48" s="3">
        <v>19852</v>
      </c>
      <c r="D48" s="3">
        <v>374.92899990000001</v>
      </c>
      <c r="E48" s="3">
        <v>23</v>
      </c>
      <c r="F48" s="3">
        <v>0</v>
      </c>
      <c r="G48" s="3">
        <v>1</v>
      </c>
      <c r="H48" s="3">
        <v>0</v>
      </c>
      <c r="I48" s="3">
        <v>0</v>
      </c>
      <c r="J48" s="17">
        <f>$I$23*(D48-L44)+(1-$I$23)*(J47+K47)</f>
        <v>422.44420158862215</v>
      </c>
      <c r="K48" s="17">
        <f>$J$23*(J48-J47)+(1-$J$23)*K47</f>
        <v>10.103596220457305</v>
      </c>
      <c r="L48" s="17">
        <f>$K$23*(D48-J48)+(1-$K$23)*L44</f>
        <v>-6.7532541569515931</v>
      </c>
      <c r="M48" s="17">
        <f t="shared" si="2"/>
        <v>553.13454598504393</v>
      </c>
      <c r="N48" s="16">
        <f t="shared" si="3"/>
        <v>31757.216655468714</v>
      </c>
    </row>
    <row r="49" spans="3:14" x14ac:dyDescent="0.25">
      <c r="C49" s="3">
        <v>19853</v>
      </c>
      <c r="D49" s="3">
        <v>409.70899960000003</v>
      </c>
      <c r="E49" s="3">
        <v>24</v>
      </c>
      <c r="F49" s="3">
        <v>0</v>
      </c>
      <c r="G49" s="3">
        <v>0</v>
      </c>
      <c r="H49" s="3">
        <v>1</v>
      </c>
      <c r="I49" s="3">
        <v>0</v>
      </c>
      <c r="J49" s="17">
        <f>$I$23*(D49-L45)+(1-$I$23)*(J48+K48)</f>
        <v>416.91710325221766</v>
      </c>
      <c r="K49" s="17">
        <f>$J$23*(J49-J48)+(1-$J$23)*K48</f>
        <v>7.6325627424540992</v>
      </c>
      <c r="L49" s="17">
        <f>$K$23*(D49-J49)+(1-$K$23)*L45</f>
        <v>-1.9767659949884526</v>
      </c>
      <c r="M49" s="17">
        <f t="shared" si="2"/>
        <v>432.57967777938421</v>
      </c>
      <c r="N49" s="16">
        <f t="shared" si="3"/>
        <v>523.06792038495996</v>
      </c>
    </row>
    <row r="50" spans="3:14" x14ac:dyDescent="0.25">
      <c r="C50" s="3">
        <v>19854</v>
      </c>
      <c r="D50" s="3">
        <v>533.88999939999997</v>
      </c>
      <c r="E50" s="3">
        <v>25</v>
      </c>
      <c r="F50" s="3">
        <v>0</v>
      </c>
      <c r="G50" s="3">
        <v>0</v>
      </c>
      <c r="H50" s="3">
        <v>0</v>
      </c>
      <c r="I50" s="3">
        <v>1</v>
      </c>
      <c r="J50" s="17">
        <f>$I$23*(D50-L46)+(1-$I$23)*(J49+K49)</f>
        <v>481.05621693913417</v>
      </c>
      <c r="K50" s="17">
        <f>$J$23*(J50-J49)+(1-$J$23)*K49</f>
        <v>16.565600145386625</v>
      </c>
      <c r="L50" s="17">
        <f>$K$23*(D50-J50)+(1-$K$23)*L46</f>
        <v>33.921964642371272</v>
      </c>
      <c r="M50" s="17">
        <f t="shared" si="2"/>
        <v>451.21017113155983</v>
      </c>
      <c r="N50" s="16">
        <f t="shared" si="3"/>
        <v>6835.9540024987518</v>
      </c>
    </row>
    <row r="51" spans="3:14" x14ac:dyDescent="0.25">
      <c r="C51" s="3">
        <v>19861</v>
      </c>
      <c r="D51" s="3">
        <v>408.9429998</v>
      </c>
      <c r="E51" s="3">
        <v>26</v>
      </c>
      <c r="F51" s="3">
        <v>1</v>
      </c>
      <c r="G51" s="3">
        <v>0</v>
      </c>
      <c r="H51" s="3">
        <v>0</v>
      </c>
      <c r="I51" s="3">
        <v>0</v>
      </c>
      <c r="J51" s="17">
        <f>$I$23*(D51-L47)+(1-$I$23)*(J50+K50)</f>
        <v>452.58685814579871</v>
      </c>
      <c r="K51" s="17">
        <f>$J$23*(J51-J50)+(1-$J$23)*K50</f>
        <v>9.4460898246357576</v>
      </c>
      <c r="L51" s="17">
        <f>$K$23*(D51-J51)+(1-$K$23)*L47</f>
        <v>-28.571394628280657</v>
      </c>
      <c r="M51" s="17">
        <f t="shared" si="2"/>
        <v>474.83770773907474</v>
      </c>
      <c r="N51" s="16">
        <f t="shared" si="3"/>
        <v>4342.1125343759604</v>
      </c>
    </row>
    <row r="52" spans="3:14" x14ac:dyDescent="0.25">
      <c r="C52" s="3">
        <v>19862</v>
      </c>
      <c r="D52" s="3">
        <v>448.27899930000001</v>
      </c>
      <c r="E52" s="3">
        <v>27</v>
      </c>
      <c r="F52" s="3">
        <v>0</v>
      </c>
      <c r="G52" s="3">
        <v>1</v>
      </c>
      <c r="H52" s="3">
        <v>0</v>
      </c>
      <c r="I52" s="3">
        <v>0</v>
      </c>
      <c r="J52" s="17">
        <f>$I$23*(D52-L48)+(1-$I$23)*(J51+K51)</f>
        <v>457.24840608812224</v>
      </c>
      <c r="K52" s="17">
        <f>$J$23*(J52-J51)+(1-$J$23)*K51</f>
        <v>8.6897086462375235</v>
      </c>
      <c r="L52" s="17">
        <f>$K$23*(D52-J52)+(1-$K$23)*L48</f>
        <v>-7.368098923620269</v>
      </c>
      <c r="M52" s="17">
        <f t="shared" si="2"/>
        <v>455.27969381348288</v>
      </c>
      <c r="N52" s="16">
        <f t="shared" si="3"/>
        <v>49.009723671109157</v>
      </c>
    </row>
    <row r="53" spans="3:14" x14ac:dyDescent="0.25">
      <c r="C53" s="3">
        <v>19863</v>
      </c>
      <c r="D53" s="3">
        <v>510.78599930000001</v>
      </c>
      <c r="E53" s="3">
        <v>28</v>
      </c>
      <c r="F53" s="3">
        <v>0</v>
      </c>
      <c r="G53" s="3">
        <v>0</v>
      </c>
      <c r="H53" s="3">
        <v>1</v>
      </c>
      <c r="I53" s="3">
        <v>0</v>
      </c>
      <c r="J53" s="17">
        <f>$I$23*(D53-L49)+(1-$I$23)*(J52+K52)</f>
        <v>497.93986846043492</v>
      </c>
      <c r="K53" s="17">
        <f>$J$23*(J53-J52)+(1-$J$23)*K52</f>
        <v>13.748818753230879</v>
      </c>
      <c r="L53" s="17">
        <f>$K$23*(D53-J53)+(1-$K$23)*L49</f>
        <v>2.1356676061127349</v>
      </c>
      <c r="M53" s="17">
        <f t="shared" si="2"/>
        <v>463.96134873937132</v>
      </c>
      <c r="N53" s="16">
        <f t="shared" si="3"/>
        <v>2192.5479001249855</v>
      </c>
    </row>
    <row r="54" spans="3:14" x14ac:dyDescent="0.25">
      <c r="C54" s="3">
        <v>19864</v>
      </c>
      <c r="D54" s="3">
        <v>662.25299840000002</v>
      </c>
      <c r="E54" s="3">
        <v>29</v>
      </c>
      <c r="F54" s="3">
        <v>0</v>
      </c>
      <c r="G54" s="3">
        <v>0</v>
      </c>
      <c r="H54" s="3">
        <v>0</v>
      </c>
      <c r="I54" s="3">
        <v>1</v>
      </c>
      <c r="J54" s="17">
        <f>$I$23*(D54-L50)+(1-$I$23)*(J53+K53)</f>
        <v>591.40651966813846</v>
      </c>
      <c r="K54" s="17">
        <f>$J$23*(J54-J53)+(1-$J$23)*K53</f>
        <v>26.35129345915345</v>
      </c>
      <c r="L54" s="17">
        <f>$K$23*(D54-J54)+(1-$K$23)*L50</f>
        <v>44.166224866322814</v>
      </c>
      <c r="M54" s="17">
        <f t="shared" si="2"/>
        <v>545.61065185603707</v>
      </c>
      <c r="N54" s="16">
        <f t="shared" si="3"/>
        <v>13605.437007281947</v>
      </c>
    </row>
    <row r="55" spans="3:14" x14ac:dyDescent="0.25">
      <c r="C55" s="3">
        <v>19871</v>
      </c>
      <c r="D55" s="3">
        <v>575.32699969999999</v>
      </c>
      <c r="E55" s="3">
        <v>30</v>
      </c>
      <c r="F55" s="3">
        <v>1</v>
      </c>
      <c r="G55" s="3">
        <v>0</v>
      </c>
      <c r="H55" s="3">
        <v>0</v>
      </c>
      <c r="I55" s="3">
        <v>0</v>
      </c>
      <c r="J55" s="17">
        <f>$I$23*(D55-L51)+(1-$I$23)*(J54+K54)</f>
        <v>608.28575723617064</v>
      </c>
      <c r="K55" s="17">
        <f>$J$23*(J55-J54)+(1-$J$23)*K54</f>
        <v>24.853870095954075</v>
      </c>
      <c r="L55" s="17">
        <f>$K$23*(D55-J55)+(1-$K$23)*L51</f>
        <v>-29.788615448476378</v>
      </c>
      <c r="M55" s="17">
        <f t="shared" si="2"/>
        <v>589.18641849901121</v>
      </c>
      <c r="N55" s="16">
        <f t="shared" si="3"/>
        <v>192.0834894463857</v>
      </c>
    </row>
    <row r="56" spans="3:14" x14ac:dyDescent="0.25">
      <c r="C56" s="3">
        <v>19872</v>
      </c>
      <c r="D56" s="3">
        <v>637.06399920000001</v>
      </c>
      <c r="E56" s="3">
        <v>31</v>
      </c>
      <c r="F56" s="3">
        <v>0</v>
      </c>
      <c r="G56" s="3">
        <v>1</v>
      </c>
      <c r="H56" s="3">
        <v>0</v>
      </c>
      <c r="I56" s="3">
        <v>0</v>
      </c>
      <c r="J56" s="17">
        <f>$I$23*(D56-L52)+(1-$I$23)*(J55+K55)</f>
        <v>640.85733296156513</v>
      </c>
      <c r="K56" s="17">
        <f>$J$23*(J56-J55)+(1-$J$23)*K55</f>
        <v>26.073950810495909</v>
      </c>
      <c r="L56" s="17">
        <f>$K$23*(D56-J56)+(1-$K$23)*L52</f>
        <v>-6.3763235282594808</v>
      </c>
      <c r="M56" s="17">
        <f t="shared" si="2"/>
        <v>625.77152840850442</v>
      </c>
      <c r="N56" s="16">
        <f t="shared" si="3"/>
        <v>127.51989657678101</v>
      </c>
    </row>
    <row r="57" spans="3:14" x14ac:dyDescent="0.25">
      <c r="C57" s="3">
        <v>19873</v>
      </c>
      <c r="D57" s="3">
        <v>786.42399980000005</v>
      </c>
      <c r="E57" s="3">
        <v>32</v>
      </c>
      <c r="F57" s="3">
        <v>0</v>
      </c>
      <c r="G57" s="3">
        <v>0</v>
      </c>
      <c r="H57" s="3">
        <v>1</v>
      </c>
      <c r="I57" s="3">
        <v>0</v>
      </c>
      <c r="J57" s="17">
        <f>$I$23*(D57-L53)+(1-$I$23)*(J56+K56)</f>
        <v>747.13757077363857</v>
      </c>
      <c r="K57" s="17">
        <f>$J$23*(J57-J56)+(1-$J$23)*K56</f>
        <v>38.753644576261806</v>
      </c>
      <c r="L57" s="17">
        <f>$K$23*(D57-J57)+(1-$K$23)*L53</f>
        <v>12.442697417922542</v>
      </c>
      <c r="M57" s="17">
        <f t="shared" si="2"/>
        <v>669.06695137817383</v>
      </c>
      <c r="N57" s="16">
        <f t="shared" si="3"/>
        <v>13772.676814282864</v>
      </c>
    </row>
    <row r="58" spans="3:14" x14ac:dyDescent="0.25">
      <c r="C58" s="3">
        <v>19874</v>
      </c>
      <c r="D58" s="3">
        <v>1042.441998</v>
      </c>
      <c r="E58" s="3">
        <v>33</v>
      </c>
      <c r="F58" s="3">
        <v>0</v>
      </c>
      <c r="G58" s="3">
        <v>0</v>
      </c>
      <c r="H58" s="3">
        <v>0</v>
      </c>
      <c r="I58" s="3">
        <v>1</v>
      </c>
      <c r="J58" s="17">
        <f>$I$23*(D58-L54)+(1-$I$23)*(J57+K57)</f>
        <v>931.04292992847377</v>
      </c>
      <c r="K58" s="17">
        <f>$J$23*(J58-J57)+(1-$J$23)*K57</f>
        <v>61.700465321074091</v>
      </c>
      <c r="L58" s="17">
        <f>$K$23*(D58-J58)+(1-$K$23)*L54</f>
        <v>62.819164745801771</v>
      </c>
      <c r="M58" s="17">
        <f t="shared" si="2"/>
        <v>830.0574402162232</v>
      </c>
      <c r="N58" s="16">
        <f t="shared" si="3"/>
        <v>45107.20038501043</v>
      </c>
    </row>
    <row r="59" spans="3:14" x14ac:dyDescent="0.25">
      <c r="C59" s="3">
        <v>19881</v>
      </c>
      <c r="D59" s="3">
        <v>867.16099929999996</v>
      </c>
      <c r="E59" s="3">
        <v>34</v>
      </c>
      <c r="F59" s="3">
        <v>1</v>
      </c>
      <c r="G59" s="3">
        <v>0</v>
      </c>
      <c r="H59" s="3">
        <v>0</v>
      </c>
      <c r="I59" s="3">
        <v>0</v>
      </c>
      <c r="J59" s="17">
        <f>$I$23*(D59-L55)+(1-$I$23)*(J58+K58)</f>
        <v>927.27426872364481</v>
      </c>
      <c r="K59" s="17">
        <f>$J$23*(J59-J58)+(1-$J$23)*K58</f>
        <v>51.350547546619531</v>
      </c>
      <c r="L59" s="17">
        <f>$K$23*(D59-J59)+(1-$K$23)*L55</f>
        <v>-38.201824238983733</v>
      </c>
      <c r="M59" s="17">
        <f t="shared" si="2"/>
        <v>962.95477980107148</v>
      </c>
      <c r="N59" s="16">
        <f t="shared" si="3"/>
        <v>9176.4483826874712</v>
      </c>
    </row>
    <row r="60" spans="3:14" x14ac:dyDescent="0.25">
      <c r="C60" s="3">
        <v>19882</v>
      </c>
      <c r="D60" s="3">
        <v>993.05099870000004</v>
      </c>
      <c r="E60" s="3">
        <v>35</v>
      </c>
      <c r="F60" s="3">
        <v>0</v>
      </c>
      <c r="G60" s="3">
        <v>1</v>
      </c>
      <c r="H60" s="3">
        <v>0</v>
      </c>
      <c r="I60" s="3">
        <v>0</v>
      </c>
      <c r="J60" s="17">
        <f>$I$23*(D60-L56)+(1-$I$23)*(J59+K59)</f>
        <v>992.8420429784702</v>
      </c>
      <c r="K60" s="17">
        <f>$J$23*(J60-J59)+(1-$J$23)*K59</f>
        <v>53.598127974510078</v>
      </c>
      <c r="L60" s="17">
        <f>$K$23*(D60-J60)+(1-$K$23)*L56</f>
        <v>-4.5493173794790041</v>
      </c>
      <c r="M60" s="17">
        <f t="shared" si="2"/>
        <v>972.24849274200483</v>
      </c>
      <c r="N60" s="16">
        <f t="shared" si="3"/>
        <v>432.74425413242614</v>
      </c>
    </row>
    <row r="61" spans="3:14" x14ac:dyDescent="0.25">
      <c r="C61" s="3">
        <v>19883</v>
      </c>
      <c r="D61" s="3">
        <v>1168.7189980000001</v>
      </c>
      <c r="E61" s="3">
        <v>36</v>
      </c>
      <c r="F61" s="3">
        <v>0</v>
      </c>
      <c r="G61" s="3">
        <v>0</v>
      </c>
      <c r="H61" s="3">
        <v>1</v>
      </c>
      <c r="I61" s="3">
        <v>0</v>
      </c>
      <c r="J61" s="17">
        <f>$I$23*(D61-L57)+(1-$I$23)*(J60+K60)</f>
        <v>1121.5063749402257</v>
      </c>
      <c r="K61" s="17">
        <f>$J$23*(J61-J60)+(1-$J$23)*K60</f>
        <v>65.465233588039666</v>
      </c>
      <c r="L61" s="17">
        <f>$K$23*(D61-J61)+(1-$K$23)*L57</f>
        <v>22.089193113960896</v>
      </c>
      <c r="M61" s="17">
        <f t="shared" si="2"/>
        <v>1058.8828683709028</v>
      </c>
      <c r="N61" s="16">
        <f t="shared" si="3"/>
        <v>12063.975371899864</v>
      </c>
    </row>
    <row r="62" spans="3:14" x14ac:dyDescent="0.25">
      <c r="C62" s="3">
        <v>19884</v>
      </c>
      <c r="D62" s="3">
        <v>1405.1369970000001</v>
      </c>
      <c r="E62" s="3">
        <v>37</v>
      </c>
      <c r="F62" s="3">
        <v>0</v>
      </c>
      <c r="G62" s="3">
        <v>0</v>
      </c>
      <c r="H62" s="3">
        <v>0</v>
      </c>
      <c r="I62" s="3">
        <v>1</v>
      </c>
      <c r="J62" s="17">
        <f>$I$23*(D62-L58)+(1-$I$23)*(J61+K61)</f>
        <v>1293.1411481709833</v>
      </c>
      <c r="K62" s="17">
        <f>$J$23*(J62-J61)+(1-$J$23)*K61</f>
        <v>82.249419719178348</v>
      </c>
      <c r="L62" s="17">
        <f>$K$23*(D62-J62)+(1-$K$23)*L58</f>
        <v>76.462641474528681</v>
      </c>
      <c r="M62" s="17">
        <f t="shared" si="2"/>
        <v>1249.7907732740671</v>
      </c>
      <c r="N62" s="16">
        <f t="shared" si="3"/>
        <v>24132.449225907625</v>
      </c>
    </row>
    <row r="63" spans="3:14" x14ac:dyDescent="0.25">
      <c r="C63" s="3">
        <v>19891</v>
      </c>
      <c r="D63" s="3">
        <v>1246.9169999999999</v>
      </c>
      <c r="E63" s="3">
        <v>38</v>
      </c>
      <c r="F63" s="3">
        <v>1</v>
      </c>
      <c r="G63" s="3">
        <v>0</v>
      </c>
      <c r="H63" s="3">
        <v>0</v>
      </c>
      <c r="I63" s="3">
        <v>0</v>
      </c>
      <c r="J63" s="17">
        <f>$I$23*(D63-L59)+(1-$I$23)*(J62+K62)</f>
        <v>1313.6954121514575</v>
      </c>
      <c r="K63" s="17">
        <f>$J$23*(J63-J62)+(1-$J$23)*K62</f>
        <v>72.496123427297675</v>
      </c>
      <c r="L63" s="17">
        <f>$K$23*(D63-J63)+(1-$K$23)*L59</f>
        <v>-46.130053224706089</v>
      </c>
      <c r="M63" s="17">
        <f t="shared" si="2"/>
        <v>1337.1887436511779</v>
      </c>
      <c r="N63" s="16">
        <f t="shared" si="3"/>
        <v>8148.9877018239931</v>
      </c>
    </row>
    <row r="64" spans="3:14" x14ac:dyDescent="0.25">
      <c r="C64" s="3">
        <v>19892</v>
      </c>
      <c r="D64" s="3">
        <v>1248.211998</v>
      </c>
      <c r="E64" s="3">
        <v>39</v>
      </c>
      <c r="F64" s="3">
        <v>0</v>
      </c>
      <c r="G64" s="3">
        <v>1</v>
      </c>
      <c r="H64" s="3">
        <v>0</v>
      </c>
      <c r="I64" s="3">
        <v>0</v>
      </c>
      <c r="J64" s="17">
        <f>$I$23*(D64-L60)+(1-$I$23)*(J63+K63)</f>
        <v>1295.0002293904813</v>
      </c>
      <c r="K64" s="17">
        <f>$J$23*(J64-J63)+(1-$J$23)*K63</f>
        <v>58.079824159576148</v>
      </c>
      <c r="L64" s="17">
        <f>$K$23*(D64-J64)+(1-$K$23)*L60</f>
        <v>-16.267993640380169</v>
      </c>
      <c r="M64" s="17">
        <f t="shared" si="2"/>
        <v>1381.6422181992762</v>
      </c>
      <c r="N64" s="16">
        <f t="shared" si="3"/>
        <v>17803.623662427326</v>
      </c>
    </row>
    <row r="65" spans="3:14" x14ac:dyDescent="0.25">
      <c r="C65" s="3">
        <v>19893</v>
      </c>
      <c r="D65" s="3">
        <v>1383.7469980000001</v>
      </c>
      <c r="E65" s="3">
        <v>40</v>
      </c>
      <c r="F65" s="3">
        <v>0</v>
      </c>
      <c r="G65" s="3">
        <v>0</v>
      </c>
      <c r="H65" s="3">
        <v>1</v>
      </c>
      <c r="I65" s="3">
        <v>0</v>
      </c>
      <c r="J65" s="17">
        <f>$I$23*(D65-L61)+(1-$I$23)*(J64+K64)</f>
        <v>1358.9424162690739</v>
      </c>
      <c r="K65" s="17">
        <f>$J$23*(J65-J64)+(1-$J$23)*K64</f>
        <v>59.006596446385899</v>
      </c>
      <c r="L65" s="17">
        <f>$K$23*(D65-J65)+(1-$K$23)*L61</f>
        <v>22.842544871926641</v>
      </c>
      <c r="M65" s="17">
        <f t="shared" si="2"/>
        <v>1375.1692466640184</v>
      </c>
      <c r="N65" s="16">
        <f t="shared" si="3"/>
        <v>73.57781798193588</v>
      </c>
    </row>
    <row r="66" spans="3:14" x14ac:dyDescent="0.25">
      <c r="C66" s="3">
        <v>19894</v>
      </c>
      <c r="D66" s="3">
        <v>1493.3829989999999</v>
      </c>
      <c r="E66" s="3">
        <v>41</v>
      </c>
      <c r="F66" s="3">
        <v>0</v>
      </c>
      <c r="G66" s="3">
        <v>0</v>
      </c>
      <c r="H66" s="3">
        <v>0</v>
      </c>
      <c r="I66" s="3">
        <v>1</v>
      </c>
      <c r="J66" s="17">
        <f>$I$23*(D66-L62)+(1-$I$23)*(J65+K65)</f>
        <v>1417.2459904896677</v>
      </c>
      <c r="K66" s="17">
        <f>$J$23*(J66-J65)+(1-$J$23)*K65</f>
        <v>58.895456698283674</v>
      </c>
      <c r="L66" s="17">
        <f>$K$23*(D66-J66)+(1-$K$23)*L62</f>
        <v>76.372298543687648</v>
      </c>
      <c r="M66" s="17">
        <f t="shared" si="2"/>
        <v>1494.4116541899884</v>
      </c>
      <c r="N66" s="16">
        <f t="shared" si="3"/>
        <v>1.0581314998903029</v>
      </c>
    </row>
    <row r="67" spans="3:14" x14ac:dyDescent="0.25">
      <c r="C67" s="3">
        <v>19901</v>
      </c>
      <c r="D67" s="3">
        <v>1346.202</v>
      </c>
      <c r="E67" s="3">
        <v>42</v>
      </c>
      <c r="F67" s="3">
        <v>1</v>
      </c>
      <c r="G67" s="3">
        <v>0</v>
      </c>
      <c r="H67" s="3">
        <v>0</v>
      </c>
      <c r="I67" s="3">
        <v>0</v>
      </c>
      <c r="J67" s="17">
        <f>$I$23*(D67-L63)+(1-$I$23)*(J66+K66)</f>
        <v>1418.8629079264429</v>
      </c>
      <c r="K67" s="17">
        <f>$J$23*(J67-J66)+(1-$J$23)*K66</f>
        <v>49.840376799471727</v>
      </c>
      <c r="L67" s="17">
        <f>$K$23*(D67-J67)+(1-$K$23)*L63</f>
        <v>-53.490718252544553</v>
      </c>
      <c r="M67" s="17">
        <f t="shared" si="2"/>
        <v>1430.0113939632454</v>
      </c>
      <c r="N67" s="16">
        <f t="shared" si="3"/>
        <v>7024.0145164864716</v>
      </c>
    </row>
    <row r="68" spans="3:14" x14ac:dyDescent="0.25">
      <c r="C68" s="3">
        <v>19902</v>
      </c>
      <c r="D68" s="3">
        <v>1364.759998</v>
      </c>
      <c r="E68" s="3">
        <v>43</v>
      </c>
      <c r="F68" s="3">
        <v>0</v>
      </c>
      <c r="G68" s="3">
        <v>1</v>
      </c>
      <c r="H68" s="3">
        <v>0</v>
      </c>
      <c r="I68" s="3">
        <v>0</v>
      </c>
      <c r="J68" s="17">
        <f>$I$23*(D68-L64)+(1-$I$23)*(J67+K67)</f>
        <v>1408.7826424233772</v>
      </c>
      <c r="K68" s="17">
        <f>$J$23*(J68-J67)+(1-$J$23)*K67</f>
        <v>40.367610722802105</v>
      </c>
      <c r="L68" s="17">
        <f>$K$23*(D68-J68)+(1-$K$23)*L64</f>
        <v>-23.968186102136862</v>
      </c>
      <c r="M68" s="17">
        <f t="shared" si="2"/>
        <v>1452.4352910855343</v>
      </c>
      <c r="N68" s="16">
        <f t="shared" si="3"/>
        <v>7686.9570176343477</v>
      </c>
    </row>
    <row r="69" spans="3:14" x14ac:dyDescent="0.25">
      <c r="C69" s="3">
        <v>19903</v>
      </c>
      <c r="D69" s="3">
        <v>1354.0899959999999</v>
      </c>
      <c r="E69" s="3">
        <v>44</v>
      </c>
      <c r="F69" s="3">
        <v>0</v>
      </c>
      <c r="G69" s="3">
        <v>0</v>
      </c>
      <c r="H69" s="3">
        <v>1</v>
      </c>
      <c r="I69" s="3">
        <v>0</v>
      </c>
      <c r="J69" s="17">
        <f>$I$23*(D69-L65)+(1-$I$23)*(J68+K68)</f>
        <v>1368.5709773027381</v>
      </c>
      <c r="K69" s="17">
        <f>$J$23*(J69-J68)+(1-$J$23)*K68</f>
        <v>27.628951700449964</v>
      </c>
      <c r="L69" s="17">
        <f>$K$23*(D69-J69)+(1-$K$23)*L65</f>
        <v>12.487583566760517</v>
      </c>
      <c r="M69" s="17">
        <f t="shared" si="2"/>
        <v>1471.992798018106</v>
      </c>
      <c r="N69" s="16">
        <f t="shared" si="3"/>
        <v>13901.070723720713</v>
      </c>
    </row>
    <row r="70" spans="3:14" x14ac:dyDescent="0.25">
      <c r="C70" s="3">
        <v>19904</v>
      </c>
      <c r="D70" s="3">
        <v>1675.505997</v>
      </c>
      <c r="E70" s="3">
        <v>45</v>
      </c>
      <c r="F70" s="3">
        <v>0</v>
      </c>
      <c r="G70" s="3">
        <v>0</v>
      </c>
      <c r="H70" s="3">
        <v>0</v>
      </c>
      <c r="I70" s="3">
        <v>1</v>
      </c>
      <c r="J70" s="17">
        <f>$I$23*(D70-L66)+(1-$I$23)*(J69+K69)</f>
        <v>1534.8926140523645</v>
      </c>
      <c r="K70" s="17">
        <f>$J$23*(J70-J69)+(1-$J$23)*K69</f>
        <v>49.5546739813079</v>
      </c>
      <c r="L70" s="17">
        <f>$K$23*(D70-J70)+(1-$K$23)*L66</f>
        <v>94.195211097334237</v>
      </c>
      <c r="M70" s="17">
        <f t="shared" si="2"/>
        <v>1472.5722275468759</v>
      </c>
      <c r="N70" s="16">
        <f t="shared" si="3"/>
        <v>41182.114784453726</v>
      </c>
    </row>
    <row r="71" spans="3:14" x14ac:dyDescent="0.25">
      <c r="C71" s="3">
        <v>19911</v>
      </c>
      <c r="D71" s="3">
        <v>1597.6779979999999</v>
      </c>
      <c r="E71" s="3">
        <v>46</v>
      </c>
      <c r="F71" s="3">
        <v>1</v>
      </c>
      <c r="G71" s="3">
        <v>0</v>
      </c>
      <c r="H71" s="3">
        <v>0</v>
      </c>
      <c r="I71" s="3">
        <v>0</v>
      </c>
      <c r="J71" s="17">
        <f>$I$23*(D71-L67)+(1-$I$23)*(J70+K70)</f>
        <v>1630.0472591716882</v>
      </c>
      <c r="K71" s="17">
        <f>$J$23*(J71-J70)+(1-$J$23)*K70</f>
        <v>56.76350624836487</v>
      </c>
      <c r="L71" s="17">
        <f>$K$23*(D71-J71)+(1-$K$23)*L67</f>
        <v>-47.630825225356396</v>
      </c>
      <c r="M71" s="17">
        <f t="shared" si="2"/>
        <v>1530.9565697811277</v>
      </c>
      <c r="N71" s="16">
        <f t="shared" si="3"/>
        <v>4451.7489835661199</v>
      </c>
    </row>
    <row r="72" spans="3:14" x14ac:dyDescent="0.25">
      <c r="C72" s="3">
        <v>19912</v>
      </c>
      <c r="D72" s="3">
        <v>1528.6039960000001</v>
      </c>
      <c r="E72" s="3">
        <v>47</v>
      </c>
      <c r="F72" s="3">
        <v>0</v>
      </c>
      <c r="G72" s="3">
        <v>1</v>
      </c>
      <c r="H72" s="3">
        <v>0</v>
      </c>
      <c r="I72" s="3">
        <v>0</v>
      </c>
      <c r="J72" s="17">
        <f>$I$23*(D72-L68)+(1-$I$23)*(J71+K71)</f>
        <v>1595.0669930172055</v>
      </c>
      <c r="K72" s="17">
        <f>$J$23*(J72-J71)+(1-$J$23)*K71</f>
        <v>42.259868410581007</v>
      </c>
      <c r="L72" s="17">
        <f>$K$23*(D72-J72)+(1-$K$23)*L68</f>
        <v>-35.757857866713586</v>
      </c>
      <c r="M72" s="17">
        <f t="shared" si="2"/>
        <v>1662.8425793179163</v>
      </c>
      <c r="N72" s="16">
        <f t="shared" si="3"/>
        <v>18019.997251201134</v>
      </c>
    </row>
    <row r="73" spans="3:14" x14ac:dyDescent="0.25">
      <c r="C73" s="3">
        <v>19913</v>
      </c>
      <c r="D73" s="3">
        <v>1507.060997</v>
      </c>
      <c r="E73" s="3">
        <v>48</v>
      </c>
      <c r="F73" s="3">
        <v>0</v>
      </c>
      <c r="G73" s="3">
        <v>0</v>
      </c>
      <c r="H73" s="3">
        <v>1</v>
      </c>
      <c r="I73" s="3">
        <v>0</v>
      </c>
      <c r="J73" s="17">
        <f>$I$23*(D73-L69)+(1-$I$23)*(J72+K72)</f>
        <v>1539.7637054496238</v>
      </c>
      <c r="K73" s="17">
        <f>$J$23*(J73-J72)+(1-$J$23)*K72</f>
        <v>26.836252795505544</v>
      </c>
      <c r="L73" s="17">
        <f>$K$23*(D73-J73)+(1-$K$23)*L69</f>
        <v>-4.9916856135114429E-2</v>
      </c>
      <c r="M73" s="17">
        <f t="shared" si="2"/>
        <v>1649.8144449945471</v>
      </c>
      <c r="N73" s="16">
        <f t="shared" si="3"/>
        <v>20378.546914331851</v>
      </c>
    </row>
    <row r="74" spans="3:14" x14ac:dyDescent="0.25">
      <c r="C74" s="3">
        <v>19914</v>
      </c>
      <c r="D74" s="3">
        <v>1862.6120000000001</v>
      </c>
      <c r="E74" s="3">
        <v>49</v>
      </c>
      <c r="F74" s="3">
        <v>0</v>
      </c>
      <c r="G74" s="3">
        <v>0</v>
      </c>
      <c r="H74" s="3">
        <v>0</v>
      </c>
      <c r="I74" s="3">
        <v>1</v>
      </c>
      <c r="J74" s="17">
        <f>$I$23*(D74-L70)+(1-$I$23)*(J73+K73)</f>
        <v>1704.5292846822167</v>
      </c>
      <c r="K74" s="17">
        <f>$J$23*(J74-J73)+(1-$J$23)*K73</f>
        <v>48.641296837828904</v>
      </c>
      <c r="L74" s="17">
        <f>$K$23*(D74-J74)+(1-$K$23)*L70</f>
        <v>111.92002710186944</v>
      </c>
      <c r="M74" s="17">
        <f t="shared" si="2"/>
        <v>1660.7951693424636</v>
      </c>
      <c r="N74" s="16">
        <f t="shared" si="3"/>
        <v>40730.033136652746</v>
      </c>
    </row>
    <row r="75" spans="3:14" x14ac:dyDescent="0.25">
      <c r="C75" s="3">
        <v>19921</v>
      </c>
      <c r="D75" s="3">
        <v>1716.0249980000001</v>
      </c>
      <c r="E75" s="3">
        <v>50</v>
      </c>
      <c r="F75" s="3">
        <v>1</v>
      </c>
      <c r="G75" s="3">
        <v>0</v>
      </c>
      <c r="H75" s="3">
        <v>0</v>
      </c>
      <c r="I75" s="3">
        <v>0</v>
      </c>
      <c r="J75" s="17">
        <f>$I$23*(D75-L71)+(1-$I$23)*(J74+K74)</f>
        <v>1760.336595975984</v>
      </c>
      <c r="K75" s="17">
        <f>$J$23*(J75-J74)+(1-$J$23)*K74</f>
        <v>49.774161507409772</v>
      </c>
      <c r="L75" s="17">
        <f>$K$23*(D75-J75)+(1-$K$23)*L71</f>
        <v>-46.709945735849971</v>
      </c>
      <c r="M75" s="17">
        <f t="shared" si="2"/>
        <v>1705.5397562946891</v>
      </c>
      <c r="N75" s="16">
        <f t="shared" si="3"/>
        <v>109.94029361879218</v>
      </c>
    </row>
    <row r="76" spans="3:14" x14ac:dyDescent="0.25">
      <c r="C76" s="3">
        <v>19922</v>
      </c>
      <c r="D76" s="3">
        <v>1740.1709980000001</v>
      </c>
      <c r="E76" s="3">
        <v>51</v>
      </c>
      <c r="F76" s="3">
        <v>0</v>
      </c>
      <c r="G76" s="3">
        <v>1</v>
      </c>
      <c r="H76" s="3">
        <v>0</v>
      </c>
      <c r="I76" s="3">
        <v>0</v>
      </c>
      <c r="J76" s="17">
        <f>$I$23*(D76-L72)+(1-$I$23)*(J75+K75)</f>
        <v>1786.7495410230686</v>
      </c>
      <c r="K76" s="17">
        <f>$J$23*(J76-J75)+(1-$J$23)*K75</f>
        <v>46.081021208983202</v>
      </c>
      <c r="L76" s="17">
        <f>$K$23*(D76-J76)+(1-$K$23)*L72</f>
        <v>-38.759926201979795</v>
      </c>
      <c r="M76" s="17">
        <f t="shared" si="2"/>
        <v>1774.3528996166804</v>
      </c>
      <c r="N76" s="16">
        <f t="shared" si="3"/>
        <v>1168.4023981324117</v>
      </c>
    </row>
    <row r="77" spans="3:14" x14ac:dyDescent="0.25">
      <c r="C77" s="3">
        <v>19923</v>
      </c>
      <c r="D77" s="3">
        <v>1767.733997</v>
      </c>
      <c r="E77" s="3">
        <v>52</v>
      </c>
      <c r="F77" s="3">
        <v>0</v>
      </c>
      <c r="G77" s="3">
        <v>0</v>
      </c>
      <c r="H77" s="3">
        <v>1</v>
      </c>
      <c r="I77" s="3">
        <v>0</v>
      </c>
      <c r="J77" s="17">
        <f>$I$23*(D77-L73)+(1-$I$23)*(J76+K76)</f>
        <v>1788.3751995735004</v>
      </c>
      <c r="K77" s="17">
        <f>$J$23*(J77-J76)+(1-$J$23)*K76</f>
        <v>39.053138410401473</v>
      </c>
      <c r="L77" s="17">
        <f>$K$23*(D77-J77)+(1-$K$23)*L73</f>
        <v>-5.7627202453194775</v>
      </c>
      <c r="M77" s="17">
        <f t="shared" si="2"/>
        <v>1832.7806453759167</v>
      </c>
      <c r="N77" s="16">
        <f t="shared" si="3"/>
        <v>4231.0664649401433</v>
      </c>
    </row>
    <row r="78" spans="3:14" x14ac:dyDescent="0.25">
      <c r="C78" s="3">
        <v>19924</v>
      </c>
      <c r="D78" s="3">
        <v>2000.2919999999999</v>
      </c>
      <c r="E78" s="3">
        <v>53</v>
      </c>
      <c r="F78" s="3">
        <v>0</v>
      </c>
      <c r="G78" s="3">
        <v>0</v>
      </c>
      <c r="H78" s="3">
        <v>0</v>
      </c>
      <c r="I78" s="3">
        <v>1</v>
      </c>
      <c r="J78" s="17">
        <f>$I$23*(D78-L74)+(1-$I$23)*(J77+K77)</f>
        <v>1869.0795446100299</v>
      </c>
      <c r="K78" s="17">
        <f>$J$23*(J78-J77)+(1-$J$23)*K77</f>
        <v>45.637716312424978</v>
      </c>
      <c r="L78" s="17">
        <f>$K$23*(D78-J78)+(1-$K$23)*L74</f>
        <v>117.27247819320226</v>
      </c>
      <c r="M78" s="17">
        <f t="shared" si="2"/>
        <v>1939.3483650857713</v>
      </c>
      <c r="N78" s="16">
        <f t="shared" si="3"/>
        <v>3714.1266365587826</v>
      </c>
    </row>
    <row r="79" spans="3:14" x14ac:dyDescent="0.25">
      <c r="C79" s="3">
        <v>19931</v>
      </c>
      <c r="D79" s="3">
        <v>1973.8939969999999</v>
      </c>
      <c r="E79" s="3">
        <v>54</v>
      </c>
      <c r="F79" s="3">
        <v>1</v>
      </c>
      <c r="G79" s="3">
        <v>0</v>
      </c>
      <c r="H79" s="3">
        <v>0</v>
      </c>
      <c r="I79" s="3">
        <v>0</v>
      </c>
      <c r="J79" s="17">
        <f>$I$23*(D79-L75)+(1-$I$23)*(J78+K78)</f>
        <v>1987.0842615021184</v>
      </c>
      <c r="K79" s="17">
        <f>$J$23*(J79-J78)+(1-$J$23)*K78</f>
        <v>57.078108835259108</v>
      </c>
      <c r="L79" s="17">
        <f>$K$23*(D79-J79)+(1-$K$23)*L75</f>
        <v>-37.410315242405318</v>
      </c>
      <c r="M79" s="17">
        <f t="shared" si="2"/>
        <v>1868.007315186605</v>
      </c>
      <c r="N79" s="16">
        <f t="shared" si="3"/>
        <v>11211.989385451143</v>
      </c>
    </row>
    <row r="80" spans="3:14" x14ac:dyDescent="0.25">
      <c r="C80" s="3">
        <v>19932</v>
      </c>
      <c r="D80" s="3">
        <v>1861.9789960000001</v>
      </c>
      <c r="E80" s="3">
        <v>55</v>
      </c>
      <c r="F80" s="3">
        <v>0</v>
      </c>
      <c r="G80" s="3">
        <v>1</v>
      </c>
      <c r="H80" s="3">
        <v>0</v>
      </c>
      <c r="I80" s="3">
        <v>0</v>
      </c>
      <c r="J80" s="17">
        <f>$I$23*(D80-L76)+(1-$I$23)*(J79+K79)</f>
        <v>1946.1413106856749</v>
      </c>
      <c r="K80" s="17">
        <f>$J$23*(J80-J79)+(1-$J$23)*K79</f>
        <v>41.582103902939842</v>
      </c>
      <c r="L80" s="17">
        <f>$K$23*(D80-J80)+(1-$K$23)*L76</f>
        <v>-51.356270226674653</v>
      </c>
      <c r="M80" s="17">
        <f t="shared" si="2"/>
        <v>2005.4024441353977</v>
      </c>
      <c r="N80" s="16">
        <f t="shared" si="3"/>
        <v>20570.285475047091</v>
      </c>
    </row>
    <row r="81" spans="3:14" x14ac:dyDescent="0.25">
      <c r="C81" s="3">
        <v>19933</v>
      </c>
      <c r="D81" s="3">
        <v>2140.788994</v>
      </c>
      <c r="E81" s="3">
        <v>56</v>
      </c>
      <c r="F81" s="3">
        <v>0</v>
      </c>
      <c r="G81" s="3">
        <v>0</v>
      </c>
      <c r="H81" s="3">
        <v>1</v>
      </c>
      <c r="I81" s="3">
        <v>0</v>
      </c>
      <c r="J81" s="17">
        <f>$I$23*(D81-L77)+(1-$I$23)*(J80+K80)</f>
        <v>2096.2727378508125</v>
      </c>
      <c r="K81" s="17">
        <f>$J$23*(J81-J80)+(1-$J$23)*K80</f>
        <v>58.742506520988044</v>
      </c>
      <c r="L81" s="17">
        <f>$K$23*(D81-J81)+(1-$K$23)*L77</f>
        <v>8.1865741646467534</v>
      </c>
      <c r="M81" s="17">
        <f t="shared" si="2"/>
        <v>1981.9606943432952</v>
      </c>
      <c r="N81" s="16">
        <f t="shared" si="3"/>
        <v>25226.428771840001</v>
      </c>
    </row>
    <row r="82" spans="3:14" x14ac:dyDescent="0.25">
      <c r="C82" s="3">
        <v>19934</v>
      </c>
      <c r="D82" s="3">
        <v>2468.8539959999998</v>
      </c>
      <c r="E82" s="3">
        <v>57</v>
      </c>
      <c r="F82" s="3">
        <v>0</v>
      </c>
      <c r="G82" s="3">
        <v>0</v>
      </c>
      <c r="H82" s="3">
        <v>0</v>
      </c>
      <c r="I82" s="3">
        <v>1</v>
      </c>
      <c r="J82" s="17">
        <f>$I$23*(D82-L78)+(1-$I$23)*(J81+K81)</f>
        <v>2289.3561395627689</v>
      </c>
      <c r="K82" s="17">
        <f>$J$23*(J82-J81)+(1-$J$23)*K81</f>
        <v>79.980260753481417</v>
      </c>
      <c r="L82" s="17">
        <f>$K$23*(D82-J82)+(1-$K$23)*L78</f>
        <v>134.53615743135583</v>
      </c>
      <c r="M82" s="17">
        <f t="shared" si="2"/>
        <v>2272.2877225650032</v>
      </c>
      <c r="N82" s="16">
        <f t="shared" si="3"/>
        <v>38638.299852121876</v>
      </c>
    </row>
    <row r="83" spans="3:14" x14ac:dyDescent="0.25">
      <c r="C83" s="3">
        <v>19941</v>
      </c>
      <c r="D83" s="3">
        <v>2076.6999970000002</v>
      </c>
      <c r="E83" s="3">
        <v>58</v>
      </c>
      <c r="F83" s="3">
        <v>1</v>
      </c>
      <c r="G83" s="3">
        <v>0</v>
      </c>
      <c r="H83" s="3">
        <v>0</v>
      </c>
      <c r="I83" s="3">
        <v>0</v>
      </c>
      <c r="J83" s="17">
        <f>$I$23*(D83-L79)+(1-$I$23)*(J82+K82)</f>
        <v>2194.9051484602815</v>
      </c>
      <c r="K83" s="17">
        <f>$J$23*(J83-J82)+(1-$J$23)*K82</f>
        <v>52.404681090139469</v>
      </c>
      <c r="L83" s="17">
        <f>$K$23*(D83-J83)+(1-$K$23)*L79</f>
        <v>-59.825866194856374</v>
      </c>
      <c r="M83" s="17">
        <f t="shared" si="2"/>
        <v>2331.9260850738451</v>
      </c>
      <c r="N83" s="16">
        <f t="shared" si="3"/>
        <v>65140.356033478056</v>
      </c>
    </row>
    <row r="84" spans="3:14" x14ac:dyDescent="0.25">
      <c r="C84" s="3">
        <v>19942</v>
      </c>
      <c r="D84" s="3">
        <v>2149.9079969999998</v>
      </c>
      <c r="E84" s="3">
        <v>59</v>
      </c>
      <c r="F84" s="3">
        <v>0</v>
      </c>
      <c r="G84" s="3">
        <v>1</v>
      </c>
      <c r="H84" s="3">
        <v>0</v>
      </c>
      <c r="I84" s="3">
        <v>0</v>
      </c>
      <c r="J84" s="17">
        <f>$I$23*(D84-L80)+(1-$I$23)*(J83+K83)</f>
        <v>2215.8405344671564</v>
      </c>
      <c r="K84" s="17">
        <f>$J$23*(J84-J83)+(1-$J$23)*K83</f>
        <v>47.429746585660183</v>
      </c>
      <c r="L84" s="17">
        <f>$K$23*(D84-J84)+(1-$K$23)*L80</f>
        <v>-55.400279427268543</v>
      </c>
      <c r="M84" s="17">
        <f t="shared" si="2"/>
        <v>2195.9535593237465</v>
      </c>
      <c r="N84" s="16">
        <f t="shared" si="3"/>
        <v>2120.1938097100424</v>
      </c>
    </row>
    <row r="85" spans="3:14" x14ac:dyDescent="0.25">
      <c r="C85" s="3">
        <v>19943</v>
      </c>
      <c r="D85" s="3">
        <v>2493.2859960000001</v>
      </c>
      <c r="E85" s="3">
        <v>60</v>
      </c>
      <c r="F85" s="3">
        <v>0</v>
      </c>
      <c r="G85" s="3">
        <v>0</v>
      </c>
      <c r="H85" s="3">
        <v>1</v>
      </c>
      <c r="I85" s="3">
        <v>0</v>
      </c>
      <c r="J85" s="17">
        <f>$I$23*(D85-L81)+(1-$I$23)*(J84+K84)</f>
        <v>2414.8767842000834</v>
      </c>
      <c r="K85" s="17">
        <f>$J$23*(J85-J84)+(1-$J$23)*K84</f>
        <v>71.396995347196267</v>
      </c>
      <c r="L85" s="17">
        <f>$K$23*(D85-J85)+(1-$K$23)*L81</f>
        <v>27.668996378909895</v>
      </c>
      <c r="M85" s="17">
        <f t="shared" si="2"/>
        <v>2271.4568552174633</v>
      </c>
      <c r="N85" s="16">
        <f t="shared" si="3"/>
        <v>49208.167700318532</v>
      </c>
    </row>
    <row r="86" spans="3:14" x14ac:dyDescent="0.25">
      <c r="C86" s="3">
        <v>19944</v>
      </c>
      <c r="D86" s="3">
        <v>2832</v>
      </c>
      <c r="E86" s="3">
        <v>61</v>
      </c>
      <c r="F86" s="3">
        <v>0</v>
      </c>
      <c r="G86" s="3">
        <v>0</v>
      </c>
      <c r="H86" s="3">
        <v>0</v>
      </c>
      <c r="I86" s="3">
        <v>1</v>
      </c>
      <c r="J86" s="17">
        <f>$I$23*(D86-L82)+(1-$I$23)*(J85+K85)</f>
        <v>2630.6091308053346</v>
      </c>
      <c r="K86" s="17">
        <f>$J$23*(J86-J85)+(1-$J$23)*K85</f>
        <v>94.214758417195938</v>
      </c>
      <c r="L86" s="17">
        <f>$K$23*(D86-J86)+(1-$K$23)*L82</f>
        <v>153.08418931176863</v>
      </c>
      <c r="M86" s="17">
        <f t="shared" si="2"/>
        <v>2620.809936978636</v>
      </c>
      <c r="N86" s="16">
        <f t="shared" si="3"/>
        <v>44601.242718967718</v>
      </c>
    </row>
    <row r="87" spans="3:14" x14ac:dyDescent="0.25">
      <c r="C87" s="3">
        <v>19951</v>
      </c>
      <c r="D87" s="3">
        <v>2652</v>
      </c>
      <c r="E87" s="3">
        <v>62</v>
      </c>
      <c r="F87" s="3">
        <v>1</v>
      </c>
      <c r="G87" s="3">
        <v>0</v>
      </c>
      <c r="H87" s="3">
        <v>0</v>
      </c>
      <c r="I87" s="3">
        <v>0</v>
      </c>
      <c r="J87" s="17">
        <f>$I$23*(D87-L83)+(1-$I$23)*(J86+K86)</f>
        <v>2715.9405440853598</v>
      </c>
      <c r="K87" s="17">
        <f>$J$23*(J87-J86)+(1-$J$23)*K86</f>
        <v>92.81040346989964</v>
      </c>
      <c r="L87" s="17">
        <f>$K$23*(D87-J87)+(1-$K$23)*L83</f>
        <v>-60.967433852209901</v>
      </c>
      <c r="M87" s="17">
        <f t="shared" si="2"/>
        <v>2664.9980230276742</v>
      </c>
      <c r="N87" s="16">
        <f t="shared" si="3"/>
        <v>168.94860262794899</v>
      </c>
    </row>
    <row r="88" spans="3:14" x14ac:dyDescent="0.25">
      <c r="C88" s="3">
        <v>19952</v>
      </c>
      <c r="D88" s="3">
        <v>2575</v>
      </c>
      <c r="E88" s="3">
        <v>63</v>
      </c>
      <c r="F88" s="3">
        <v>0</v>
      </c>
      <c r="G88" s="3">
        <v>1</v>
      </c>
      <c r="H88" s="3">
        <v>0</v>
      </c>
      <c r="I88" s="3">
        <v>0</v>
      </c>
      <c r="J88" s="17">
        <f>$I$23*(D88-L84)+(1-$I$23)*(J87+K87)</f>
        <v>2686.8592924125733</v>
      </c>
      <c r="K88" s="17">
        <f>$J$23*(J88-J87)+(1-$J$23)*K87</f>
        <v>73.540731258527913</v>
      </c>
      <c r="L88" s="17">
        <f>$K$23*(D88-J88)+(1-$K$23)*L84</f>
        <v>-71.06415030738782</v>
      </c>
      <c r="M88" s="17">
        <f t="shared" si="2"/>
        <v>2753.3506681279905</v>
      </c>
      <c r="N88" s="16">
        <f t="shared" si="3"/>
        <v>31808.960821700606</v>
      </c>
    </row>
    <row r="89" spans="3:14" x14ac:dyDescent="0.25">
      <c r="C89" s="3">
        <v>19953</v>
      </c>
      <c r="D89" s="3">
        <v>3003</v>
      </c>
      <c r="E89" s="3">
        <v>64</v>
      </c>
      <c r="F89" s="3">
        <v>0</v>
      </c>
      <c r="G89" s="3">
        <v>0</v>
      </c>
      <c r="H89" s="3">
        <v>1</v>
      </c>
      <c r="I89" s="3">
        <v>0</v>
      </c>
      <c r="J89" s="17">
        <f>$I$23*(D89-L85)+(1-$I$23)*(J88+K88)</f>
        <v>2907.292060367834</v>
      </c>
      <c r="K89" s="17">
        <f>$J$23*(J89-J88)+(1-$J$23)*K88</f>
        <v>96.762676963452321</v>
      </c>
      <c r="L89" s="17">
        <f>$K$23*(D89-J89)+(1-$K$23)*L85</f>
        <v>46.545578975494834</v>
      </c>
      <c r="M89" s="17">
        <f t="shared" si="2"/>
        <v>2788.0690200500112</v>
      </c>
      <c r="N89" s="16">
        <f t="shared" si="3"/>
        <v>46195.326142262486</v>
      </c>
    </row>
    <row r="90" spans="3:14" x14ac:dyDescent="0.25">
      <c r="C90" s="3">
        <v>19954</v>
      </c>
      <c r="D90" s="3">
        <v>3148</v>
      </c>
      <c r="E90" s="3">
        <v>65</v>
      </c>
      <c r="F90" s="3">
        <v>0</v>
      </c>
      <c r="G90" s="3">
        <v>0</v>
      </c>
      <c r="H90" s="3">
        <v>0</v>
      </c>
      <c r="I90" s="3">
        <v>1</v>
      </c>
      <c r="J90" s="17">
        <f>$I$23*(D90-L86)+(1-$I$23)*(J89+K89)</f>
        <v>2997.8088459845258</v>
      </c>
      <c r="K90" s="17">
        <f>$J$23*(J90-J89)+(1-$J$23)*K89</f>
        <v>95.775273200831904</v>
      </c>
      <c r="L90" s="17">
        <f>$K$23*(D90-J90)+(1-$K$23)*L86</f>
        <v>152.28155162937452</v>
      </c>
      <c r="M90" s="17">
        <f t="shared" si="2"/>
        <v>3157.1389266430547</v>
      </c>
      <c r="N90" s="16">
        <f t="shared" si="3"/>
        <v>83.519980187134578</v>
      </c>
    </row>
    <row r="91" spans="3:14" x14ac:dyDescent="0.25">
      <c r="C91" s="3">
        <v>19961</v>
      </c>
      <c r="D91" s="3">
        <v>2185</v>
      </c>
      <c r="E91" s="3">
        <v>66</v>
      </c>
      <c r="F91" s="3">
        <v>1</v>
      </c>
      <c r="G91" s="3">
        <v>0</v>
      </c>
      <c r="H91" s="3">
        <v>0</v>
      </c>
      <c r="I91" s="3">
        <v>0</v>
      </c>
      <c r="J91" s="17">
        <f>$I$23*(D91-L87)+(1-$I$23)*(J90+K90)</f>
        <v>2514.2905186272119</v>
      </c>
      <c r="K91" s="17">
        <f>$J$23*(J91-J90)+(1-$J$23)*K90</f>
        <v>4.1956012057833192</v>
      </c>
      <c r="L91" s="17">
        <f>$K$23*(D91-J91)+(1-$K$23)*L87</f>
        <v>-135.41043120260443</v>
      </c>
      <c r="M91" s="17">
        <f t="shared" si="2"/>
        <v>3032.6166853331479</v>
      </c>
      <c r="N91" s="16">
        <f t="shared" si="3"/>
        <v>718454.04525515263</v>
      </c>
    </row>
    <row r="92" spans="3:14" x14ac:dyDescent="0.25">
      <c r="C92" s="3">
        <v>19962</v>
      </c>
      <c r="D92" s="3">
        <v>2179</v>
      </c>
      <c r="E92" s="3">
        <v>67</v>
      </c>
      <c r="F92" s="3">
        <v>0</v>
      </c>
      <c r="G92" s="3">
        <v>1</v>
      </c>
      <c r="H92" s="3">
        <v>0</v>
      </c>
      <c r="I92" s="3">
        <v>0</v>
      </c>
      <c r="J92" s="17">
        <f>$I$23*(D92-L88)+(1-$I$23)*(J91+K91)</f>
        <v>2335.03629883958</v>
      </c>
      <c r="K92" s="17">
        <f>$J$23*(J92-J91)+(1-$J$23)*K91</f>
        <v>-24.805710767869389</v>
      </c>
      <c r="L92" s="17">
        <f>$K$23*(D92-J92)+(1-$K$23)*L88</f>
        <v>-94.638646081180553</v>
      </c>
      <c r="M92" s="17">
        <f t="shared" si="2"/>
        <v>2447.4219695256074</v>
      </c>
      <c r="N92" s="16">
        <f t="shared" si="3"/>
        <v>72050.353724006127</v>
      </c>
    </row>
    <row r="93" spans="3:14" x14ac:dyDescent="0.25">
      <c r="C93" s="3">
        <v>19963</v>
      </c>
      <c r="D93" s="3">
        <v>2321</v>
      </c>
      <c r="E93" s="3">
        <v>68</v>
      </c>
      <c r="F93" s="3">
        <v>0</v>
      </c>
      <c r="G93" s="3">
        <v>0</v>
      </c>
      <c r="H93" s="3">
        <v>1</v>
      </c>
      <c r="I93" s="3">
        <v>0</v>
      </c>
      <c r="J93" s="17">
        <f>$I$23*(D93-L89)+(1-$I$23)*(J92+K92)</f>
        <v>2285.7797897550172</v>
      </c>
      <c r="K93" s="17">
        <f>$J$23*(J93-J92)+(1-$J$23)*K92</f>
        <v>-28.671101456981816</v>
      </c>
      <c r="L93" s="17">
        <f>$K$23*(D93-J93)+(1-$K$23)*L89</f>
        <v>43.403492281371179</v>
      </c>
      <c r="M93" s="17">
        <f t="shared" si="2"/>
        <v>2356.7761670472055</v>
      </c>
      <c r="N93" s="16">
        <f t="shared" si="3"/>
        <v>1279.9341285895521</v>
      </c>
    </row>
    <row r="94" spans="3:14" x14ac:dyDescent="0.25">
      <c r="C94" s="3">
        <v>19964</v>
      </c>
      <c r="D94" s="3">
        <v>2129</v>
      </c>
      <c r="E94" s="3">
        <v>69</v>
      </c>
      <c r="F94" s="3">
        <v>0</v>
      </c>
      <c r="G94" s="3">
        <v>0</v>
      </c>
      <c r="H94" s="3">
        <v>0</v>
      </c>
      <c r="I94" s="3">
        <v>1</v>
      </c>
      <c r="J94" s="17">
        <f>$I$23*(D94-L90)+(1-$I$23)*(J93+K93)</f>
        <v>2065.4792944228184</v>
      </c>
      <c r="K94" s="17">
        <f>$J$23*(J94-J93)+(1-$J$23)*K93</f>
        <v>-58.96551005875758</v>
      </c>
      <c r="L94" s="17">
        <f>$K$23*(D94-J94)+(1-$K$23)*L90</f>
        <v>127.65592751275075</v>
      </c>
      <c r="M94" s="17">
        <f t="shared" si="2"/>
        <v>2409.3902399274098</v>
      </c>
      <c r="N94" s="16">
        <f t="shared" si="3"/>
        <v>78618.686646550414</v>
      </c>
    </row>
    <row r="95" spans="3:14" x14ac:dyDescent="0.25">
      <c r="C95" s="3">
        <v>19971</v>
      </c>
      <c r="D95" s="3">
        <v>1601</v>
      </c>
      <c r="E95" s="3">
        <v>70</v>
      </c>
      <c r="F95" s="3">
        <v>1</v>
      </c>
      <c r="G95" s="3">
        <v>0</v>
      </c>
      <c r="H95" s="3">
        <v>0</v>
      </c>
      <c r="I95" s="3">
        <v>0</v>
      </c>
      <c r="J95" s="17">
        <f>$I$23*(D95-L91)+(1-$I$23)*(J94+K94)</f>
        <v>1821.9148416070175</v>
      </c>
      <c r="K95" s="17">
        <f>$J$23*(J95-J94)+(1-$J$23)*K94</f>
        <v>-88.148484999330748</v>
      </c>
      <c r="L95" s="17">
        <f>$K$23*(D95-J95)+(1-$K$23)*L91</f>
        <v>-159.13259660078552</v>
      </c>
      <c r="M95" s="17">
        <f t="shared" si="2"/>
        <v>1871.1033531614562</v>
      </c>
      <c r="N95" s="16">
        <f t="shared" si="3"/>
        <v>72955.82138906233</v>
      </c>
    </row>
    <row r="96" spans="3:14" x14ac:dyDescent="0.25">
      <c r="C96" s="3">
        <v>19972</v>
      </c>
      <c r="D96" s="3">
        <v>1737</v>
      </c>
      <c r="E96" s="3">
        <v>71</v>
      </c>
      <c r="F96" s="3">
        <v>0</v>
      </c>
      <c r="G96" s="3">
        <v>1</v>
      </c>
      <c r="H96" s="3">
        <v>0</v>
      </c>
      <c r="I96" s="3">
        <v>0</v>
      </c>
      <c r="J96" s="17">
        <f>$I$23*(D96-L92)+(1-$I$23)*(J95+K95)</f>
        <v>1800.6560155125078</v>
      </c>
      <c r="K96" s="17">
        <f>$J$23*(J96-J95)+(1-$J$23)*K95</f>
        <v>-77.573997353580666</v>
      </c>
      <c r="L96" s="17">
        <f>$K$23*(D96-J96)+(1-$K$23)*L92</f>
        <v>-86.04288963605029</v>
      </c>
      <c r="M96" s="17">
        <f t="shared" si="2"/>
        <v>1639.1277105265062</v>
      </c>
      <c r="N96" s="16">
        <f t="shared" si="3"/>
        <v>9578.9850467833585</v>
      </c>
    </row>
    <row r="97" spans="3:14" x14ac:dyDescent="0.25">
      <c r="C97" s="3">
        <v>19973</v>
      </c>
      <c r="D97" s="3">
        <v>1614</v>
      </c>
      <c r="E97" s="3">
        <v>72</v>
      </c>
      <c r="F97" s="3">
        <v>0</v>
      </c>
      <c r="G97" s="3">
        <v>0</v>
      </c>
      <c r="H97" s="3">
        <v>1</v>
      </c>
      <c r="I97" s="3">
        <v>0</v>
      </c>
      <c r="J97" s="17">
        <f>$I$23*(D97-L93)+(1-$I$23)*(J96+K96)</f>
        <v>1618.867599183458</v>
      </c>
      <c r="K97" s="17">
        <f>$J$23*(J97-J96)+(1-$J$23)*K96</f>
        <v>-94.049101338386507</v>
      </c>
      <c r="L97" s="17">
        <f>$K$23*(D97-J97)+(1-$K$23)*L93</f>
        <v>30.01126128108228</v>
      </c>
      <c r="M97" s="17">
        <f t="shared" si="2"/>
        <v>1766.4855104402984</v>
      </c>
      <c r="N97" s="16">
        <f t="shared" si="3"/>
        <v>23251.830894238356</v>
      </c>
    </row>
    <row r="98" spans="3:14" x14ac:dyDescent="0.25">
      <c r="C98" s="3">
        <v>19974</v>
      </c>
      <c r="D98" s="3">
        <v>1578</v>
      </c>
      <c r="E98" s="3">
        <v>73</v>
      </c>
      <c r="F98" s="3">
        <v>0</v>
      </c>
      <c r="G98" s="3">
        <v>0</v>
      </c>
      <c r="H98" s="3">
        <v>0</v>
      </c>
      <c r="I98" s="3">
        <v>1</v>
      </c>
      <c r="J98" s="17">
        <f>$I$23*(D98-L94)+(1-$I$23)*(J97+K97)</f>
        <v>1473.9198324913154</v>
      </c>
      <c r="K98" s="17">
        <f>$J$23*(J98-J97)+(1-$J$23)*K97</f>
        <v>-102.09559636887123</v>
      </c>
      <c r="L98" s="17">
        <f>$K$23*(D98-J98)+(1-$K$23)*L94</f>
        <v>121.11511779826827</v>
      </c>
      <c r="M98" s="17">
        <f t="shared" si="2"/>
        <v>1652.4744253578224</v>
      </c>
      <c r="N98" s="16">
        <f t="shared" si="3"/>
        <v>5546.4400323778573</v>
      </c>
    </row>
    <row r="99" spans="3:14" x14ac:dyDescent="0.25">
      <c r="C99" s="3">
        <v>19981</v>
      </c>
      <c r="D99" s="3">
        <v>1405</v>
      </c>
      <c r="E99" s="3">
        <v>74</v>
      </c>
      <c r="F99" s="3">
        <v>1</v>
      </c>
      <c r="G99" s="3">
        <v>0</v>
      </c>
      <c r="H99" s="3">
        <v>0</v>
      </c>
      <c r="I99" s="3">
        <v>0</v>
      </c>
      <c r="J99" s="17">
        <f>$I$23*(D99-L95)+(1-$I$23)*(J98+K98)</f>
        <v>1503.2551110528336</v>
      </c>
      <c r="K99" s="17">
        <f>$J$23*(J99-J98)+(1-$J$23)*K98</f>
        <v>-81.31788295282395</v>
      </c>
      <c r="L99" s="17">
        <f>$K$23*(D99-J99)+(1-$K$23)*L95</f>
        <v>-142.2428739026993</v>
      </c>
      <c r="M99" s="17">
        <f t="shared" ref="M99:M133" si="4">J98+K98+L95</f>
        <v>1212.6916395216588</v>
      </c>
      <c r="N99" s="16">
        <f t="shared" ref="N99:N129" si="5">(M99-D99)^2</f>
        <v>36982.505509867631</v>
      </c>
    </row>
    <row r="100" spans="3:14" x14ac:dyDescent="0.25">
      <c r="C100" s="3">
        <v>19982</v>
      </c>
      <c r="D100" s="3">
        <v>1402</v>
      </c>
      <c r="E100" s="3">
        <v>75</v>
      </c>
      <c r="F100" s="3">
        <v>0</v>
      </c>
      <c r="G100" s="3">
        <v>1</v>
      </c>
      <c r="H100" s="3">
        <v>0</v>
      </c>
      <c r="I100" s="3">
        <v>0</v>
      </c>
      <c r="J100" s="17">
        <f>$I$23*(D100-L96)+(1-$I$23)*(J99+K99)</f>
        <v>1467.1163607800604</v>
      </c>
      <c r="K100" s="17">
        <f>$J$23*(J100-J99)+(1-$J$23)*K99</f>
        <v>-74.175580417678759</v>
      </c>
      <c r="L100" s="17">
        <f>$K$23*(D100-J100)+(1-$K$23)*L96</f>
        <v>-80.237077089262883</v>
      </c>
      <c r="M100" s="17">
        <f t="shared" si="4"/>
        <v>1335.8943384639592</v>
      </c>
      <c r="N100" s="16">
        <f t="shared" si="5"/>
        <v>4369.9584871175803</v>
      </c>
    </row>
    <row r="101" spans="3:14" x14ac:dyDescent="0.25">
      <c r="C101" s="3">
        <v>19983</v>
      </c>
      <c r="D101" s="3">
        <v>1556</v>
      </c>
      <c r="E101" s="3">
        <v>76</v>
      </c>
      <c r="F101" s="3">
        <v>0</v>
      </c>
      <c r="G101" s="3">
        <v>0</v>
      </c>
      <c r="H101" s="3">
        <v>1</v>
      </c>
      <c r="I101" s="3">
        <v>0</v>
      </c>
      <c r="J101" s="17">
        <f>$I$23*(D101-L97)+(1-$I$23)*(J100+K100)</f>
        <v>1483.8708342144655</v>
      </c>
      <c r="K101" s="17">
        <f>$J$23*(J101-J100)+(1-$J$23)*K100</f>
        <v>-59.800582146952834</v>
      </c>
      <c r="L101" s="17">
        <f>$K$23*(D101-J101)+(1-$K$23)*L97</f>
        <v>41.696364916717023</v>
      </c>
      <c r="M101" s="17">
        <f t="shared" si="4"/>
        <v>1422.9520416434639</v>
      </c>
      <c r="N101" s="16">
        <f t="shared" si="5"/>
        <v>17701.759222842571</v>
      </c>
    </row>
    <row r="102" spans="3:14" x14ac:dyDescent="0.25">
      <c r="C102" s="3">
        <v>19984</v>
      </c>
      <c r="D102" s="3">
        <v>1710</v>
      </c>
      <c r="E102" s="3">
        <v>77</v>
      </c>
      <c r="F102" s="3">
        <v>0</v>
      </c>
      <c r="G102" s="3">
        <v>0</v>
      </c>
      <c r="H102" s="3">
        <v>0</v>
      </c>
      <c r="I102" s="3">
        <v>1</v>
      </c>
      <c r="J102" s="17">
        <f>$I$23*(D102-L98)+(1-$I$23)*(J101+K101)</f>
        <v>1536.7108621064535</v>
      </c>
      <c r="K102" s="17">
        <f>$J$23*(J102-J101)+(1-$J$23)*K101</f>
        <v>-41.993394028959855</v>
      </c>
      <c r="L102" s="17">
        <f>$K$23*(D102-J102)+(1-$K$23)*L98</f>
        <v>135.59016918256896</v>
      </c>
      <c r="M102" s="17">
        <f t="shared" si="4"/>
        <v>1545.185369865781</v>
      </c>
      <c r="N102" s="16">
        <f t="shared" si="5"/>
        <v>27163.862306279407</v>
      </c>
    </row>
    <row r="103" spans="3:14" x14ac:dyDescent="0.25">
      <c r="C103" s="3">
        <v>19991</v>
      </c>
      <c r="D103" s="3">
        <v>1530</v>
      </c>
      <c r="E103" s="3">
        <v>78</v>
      </c>
      <c r="F103" s="3">
        <v>1</v>
      </c>
      <c r="G103" s="3">
        <v>0</v>
      </c>
      <c r="H103" s="3">
        <v>0</v>
      </c>
      <c r="I103" s="3">
        <v>0</v>
      </c>
      <c r="J103" s="17">
        <f>$I$23*(D103-L99)+(1-$I$23)*(J102+K102)</f>
        <v>1616.0451074580344</v>
      </c>
      <c r="K103" s="17">
        <f>$J$23*(J103-J102)+(1-$J$23)*K102</f>
        <v>-22.812886238613231</v>
      </c>
      <c r="L103" s="17">
        <f>$K$23*(D103-J103)+(1-$K$23)*L99</f>
        <v>-126.65148271827583</v>
      </c>
      <c r="M103" s="17">
        <f t="shared" si="4"/>
        <v>1352.4745941747944</v>
      </c>
      <c r="N103" s="16">
        <f t="shared" si="5"/>
        <v>31515.269713403926</v>
      </c>
    </row>
    <row r="104" spans="3:14" x14ac:dyDescent="0.25">
      <c r="C104" s="3">
        <v>19992</v>
      </c>
      <c r="D104" s="3">
        <v>1558</v>
      </c>
      <c r="E104" s="3">
        <v>79</v>
      </c>
      <c r="F104" s="3">
        <v>0</v>
      </c>
      <c r="G104" s="3">
        <v>1</v>
      </c>
      <c r="H104" s="3">
        <v>0</v>
      </c>
      <c r="I104" s="3">
        <v>0</v>
      </c>
      <c r="J104" s="17">
        <f>$I$23*(D104-L100)+(1-$I$23)*(J103+K103)</f>
        <v>1623.9902577830762</v>
      </c>
      <c r="K104" s="17">
        <f>$J$23*(J104-J103)+(1-$J$23)*K103</f>
        <v>-17.950393545793457</v>
      </c>
      <c r="L104" s="17">
        <f>$K$23*(D104-J104)+(1-$K$23)*L100</f>
        <v>-76.284469236862364</v>
      </c>
      <c r="M104" s="17">
        <f t="shared" si="4"/>
        <v>1512.9951441301585</v>
      </c>
      <c r="N104" s="16">
        <f t="shared" si="5"/>
        <v>2025.4370518652113</v>
      </c>
    </row>
    <row r="105" spans="3:14" x14ac:dyDescent="0.25">
      <c r="C105" s="3">
        <v>19993</v>
      </c>
      <c r="D105" s="3">
        <v>1336</v>
      </c>
      <c r="E105" s="3">
        <v>80</v>
      </c>
      <c r="F105" s="3">
        <v>0</v>
      </c>
      <c r="G105" s="3">
        <v>0</v>
      </c>
      <c r="H105" s="3">
        <v>1</v>
      </c>
      <c r="I105" s="3">
        <v>0</v>
      </c>
      <c r="J105" s="17">
        <f>$I$23*(D105-L101)+(1-$I$23)*(J104+K104)</f>
        <v>1392.9874246901991</v>
      </c>
      <c r="K105" s="17">
        <f>$J$23*(J105-J104)+(1-$J$23)*K104</f>
        <v>-51.631539881033227</v>
      </c>
      <c r="L105" s="17">
        <f>$K$23*(D105-J105)+(1-$K$23)*L101</f>
        <v>14.31774002354139</v>
      </c>
      <c r="M105" s="17">
        <f t="shared" si="4"/>
        <v>1647.7362291539998</v>
      </c>
      <c r="N105" s="16">
        <f t="shared" si="5"/>
        <v>97179.476567155099</v>
      </c>
    </row>
    <row r="106" spans="3:14" x14ac:dyDescent="0.25">
      <c r="C106" s="3">
        <v>19994</v>
      </c>
      <c r="D106" s="3">
        <v>2343</v>
      </c>
      <c r="E106" s="3">
        <v>81</v>
      </c>
      <c r="F106" s="3">
        <v>0</v>
      </c>
      <c r="G106" s="3">
        <v>0</v>
      </c>
      <c r="H106" s="3">
        <v>0</v>
      </c>
      <c r="I106" s="3">
        <v>1</v>
      </c>
      <c r="J106" s="17">
        <f>$I$23*(D106-L102)+(1-$I$23)*(J105+K105)</f>
        <v>1933.250213155864</v>
      </c>
      <c r="K106" s="17">
        <f>$J$23*(J106-J105)+(1-$J$23)*K105</f>
        <v>41.940162608850237</v>
      </c>
      <c r="L106" s="17">
        <f>$K$23*(D106-J106)+(1-$K$23)*L102</f>
        <v>211.65244205140939</v>
      </c>
      <c r="M106" s="17">
        <f t="shared" si="4"/>
        <v>1476.946053991735</v>
      </c>
      <c r="N106" s="16">
        <f t="shared" si="5"/>
        <v>750049.43739648687</v>
      </c>
    </row>
    <row r="107" spans="3:14" x14ac:dyDescent="0.25">
      <c r="C107" s="3">
        <v>20001</v>
      </c>
      <c r="D107" s="3">
        <v>1945</v>
      </c>
      <c r="E107" s="3">
        <v>82</v>
      </c>
      <c r="F107" s="3">
        <v>1</v>
      </c>
      <c r="G107" s="3">
        <v>0</v>
      </c>
      <c r="H107" s="3">
        <v>0</v>
      </c>
      <c r="I107" s="3">
        <v>0</v>
      </c>
      <c r="J107" s="17">
        <f>$I$23*(D107-L103)+(1-$I$23)*(J106+K106)</f>
        <v>2041.1155786634636</v>
      </c>
      <c r="K107" s="17">
        <f>$J$23*(J107-J106)+(1-$J$23)*K106</f>
        <v>52.362180825273626</v>
      </c>
      <c r="L107" s="17">
        <f>$K$23*(D107-J107)+(1-$K$23)*L103</f>
        <v>-118.17966514599937</v>
      </c>
      <c r="M107" s="17">
        <f t="shared" si="4"/>
        <v>1848.5388930464383</v>
      </c>
      <c r="N107" s="16">
        <f t="shared" si="5"/>
        <v>9304.7451547064775</v>
      </c>
    </row>
    <row r="108" spans="3:14" x14ac:dyDescent="0.25">
      <c r="C108" s="3">
        <v>20002</v>
      </c>
      <c r="D108" s="3">
        <v>1825</v>
      </c>
      <c r="E108" s="3">
        <v>83</v>
      </c>
      <c r="F108" s="3">
        <v>0</v>
      </c>
      <c r="G108" s="3">
        <v>1</v>
      </c>
      <c r="H108" s="3">
        <v>0</v>
      </c>
      <c r="I108" s="3">
        <v>0</v>
      </c>
      <c r="J108" s="17">
        <f>$I$23*(D108-L104)+(1-$I$23)*(J107+K107)</f>
        <v>1962.1255279439258</v>
      </c>
      <c r="K108" s="17">
        <f>$J$23*(J108-J107)+(1-$J$23)*K107</f>
        <v>31.596900026208267</v>
      </c>
      <c r="L108" s="17">
        <f>$K$23*(D108-J108)+(1-$K$23)*L104</f>
        <v>-93.164085748140181</v>
      </c>
      <c r="M108" s="17">
        <f t="shared" si="4"/>
        <v>2017.1932902518749</v>
      </c>
      <c r="N108" s="16">
        <f t="shared" si="5"/>
        <v>36938.260817841445</v>
      </c>
    </row>
    <row r="109" spans="3:14" x14ac:dyDescent="0.25">
      <c r="C109" s="3">
        <v>20003</v>
      </c>
      <c r="D109" s="3">
        <v>1870</v>
      </c>
      <c r="E109" s="3">
        <v>84</v>
      </c>
      <c r="F109" s="3">
        <v>0</v>
      </c>
      <c r="G109" s="3">
        <v>0</v>
      </c>
      <c r="H109" s="3">
        <v>1</v>
      </c>
      <c r="I109" s="3">
        <v>0</v>
      </c>
      <c r="J109" s="17">
        <f>$I$23*(D109-L105)+(1-$I$23)*(J108+K108)</f>
        <v>1899.3805074742231</v>
      </c>
      <c r="K109" s="17">
        <f>$J$23*(J109-J108)+(1-$J$23)*K108</f>
        <v>16.682524783543613</v>
      </c>
      <c r="L109" s="17">
        <f>$K$23*(D109-J109)+(1-$K$23)*L105</f>
        <v>2.1941893218910202</v>
      </c>
      <c r="M109" s="17">
        <f t="shared" si="4"/>
        <v>2008.0401679936754</v>
      </c>
      <c r="N109" s="16">
        <f t="shared" si="5"/>
        <v>19055.087979722117</v>
      </c>
    </row>
    <row r="110" spans="3:14" x14ac:dyDescent="0.25">
      <c r="C110" s="3">
        <v>20004</v>
      </c>
      <c r="D110" s="3">
        <v>1007</v>
      </c>
      <c r="E110" s="3">
        <v>85</v>
      </c>
      <c r="F110" s="3">
        <v>0</v>
      </c>
      <c r="G110" s="3">
        <v>0</v>
      </c>
      <c r="H110" s="3">
        <v>0</v>
      </c>
      <c r="I110" s="3">
        <v>1</v>
      </c>
      <c r="J110" s="17">
        <f>$I$23*(D110-L106)+(1-$I$23)*(J109+K109)</f>
        <v>1150.1232937560153</v>
      </c>
      <c r="K110" s="17">
        <f>$J$23*(J110-J109)+(1-$J$23)*K109</f>
        <v>-104.40376022354069</v>
      </c>
      <c r="L110" s="17">
        <f>$K$23*(D110-J110)+(1-$K$23)*L106</f>
        <v>113.22420139950074</v>
      </c>
      <c r="M110" s="17">
        <f t="shared" si="4"/>
        <v>2127.715474309176</v>
      </c>
      <c r="N110" s="16">
        <f t="shared" si="5"/>
        <v>1256003.1743560412</v>
      </c>
    </row>
    <row r="111" spans="3:14" x14ac:dyDescent="0.25">
      <c r="C111" s="3">
        <v>20011</v>
      </c>
      <c r="D111" s="3">
        <v>1431</v>
      </c>
      <c r="E111" s="3">
        <v>86</v>
      </c>
      <c r="F111" s="3">
        <v>1</v>
      </c>
      <c r="G111" s="3">
        <v>0</v>
      </c>
      <c r="H111" s="3">
        <v>0</v>
      </c>
      <c r="I111" s="3">
        <v>0</v>
      </c>
      <c r="J111" s="17">
        <f>$I$23*(D111-L107)+(1-$I$23)*(J110+K110)</f>
        <v>1389.8034070881797</v>
      </c>
      <c r="K111" s="17">
        <f>$J$23*(J111-J110)+(1-$J$23)*K110</f>
        <v>-50.008047499187249</v>
      </c>
      <c r="L111" s="17">
        <f>$K$23*(D111-J111)+(1-$K$23)*L107</f>
        <v>-73.962648312495077</v>
      </c>
      <c r="M111" s="17">
        <f t="shared" si="4"/>
        <v>927.53986838647518</v>
      </c>
      <c r="N111" s="16">
        <f t="shared" si="5"/>
        <v>253472.10412430775</v>
      </c>
    </row>
    <row r="112" spans="3:14" x14ac:dyDescent="0.25">
      <c r="C112" s="3">
        <v>20012</v>
      </c>
      <c r="D112" s="3">
        <v>1475</v>
      </c>
      <c r="E112" s="3">
        <v>87</v>
      </c>
      <c r="F112" s="3">
        <v>0</v>
      </c>
      <c r="G112" s="3">
        <v>1</v>
      </c>
      <c r="H112" s="3">
        <v>0</v>
      </c>
      <c r="I112" s="3">
        <v>0</v>
      </c>
      <c r="J112" s="17">
        <f>$I$23*(D112-L108)+(1-$I$23)*(J111+K111)</f>
        <v>1495.8712650315729</v>
      </c>
      <c r="K112" s="17">
        <f>$J$23*(J112-J111)+(1-$J$23)*K111</f>
        <v>-25.334237512351297</v>
      </c>
      <c r="L112" s="17">
        <f>$K$23*(D112-J112)+(1-$K$23)*L108</f>
        <v>-73.107316254867925</v>
      </c>
      <c r="M112" s="17">
        <f t="shared" si="4"/>
        <v>1246.6312738408521</v>
      </c>
      <c r="N112" s="16">
        <f t="shared" si="5"/>
        <v>52152.275087551861</v>
      </c>
    </row>
    <row r="113" spans="3:14" x14ac:dyDescent="0.25">
      <c r="C113" s="3">
        <v>20013</v>
      </c>
      <c r="D113" s="3">
        <v>1450</v>
      </c>
      <c r="E113" s="3">
        <v>88</v>
      </c>
      <c r="F113" s="3">
        <v>0</v>
      </c>
      <c r="G113" s="3">
        <v>0</v>
      </c>
      <c r="H113" s="3">
        <v>1</v>
      </c>
      <c r="I113" s="3">
        <v>0</v>
      </c>
      <c r="J113" s="17">
        <f>$I$23*(D113-L109)+(1-$I$23)*(J112+K112)</f>
        <v>1455.001646164877</v>
      </c>
      <c r="K113" s="17">
        <f>$J$23*(J113-J112)+(1-$J$23)*K112</f>
        <v>-27.79020306656782</v>
      </c>
      <c r="L113" s="17">
        <f>$K$23*(D113-J113)+(1-$K$23)*L109</f>
        <v>0.19779172335963713</v>
      </c>
      <c r="M113" s="17">
        <f t="shared" si="4"/>
        <v>1472.7312168411124</v>
      </c>
      <c r="N113" s="16">
        <f t="shared" si="5"/>
        <v>516.70821907767322</v>
      </c>
    </row>
    <row r="114" spans="3:14" x14ac:dyDescent="0.25">
      <c r="C114" s="3">
        <v>20014</v>
      </c>
      <c r="D114" s="3">
        <v>1375</v>
      </c>
      <c r="E114" s="3">
        <v>89</v>
      </c>
      <c r="F114" s="3">
        <v>0</v>
      </c>
      <c r="G114" s="3">
        <v>0</v>
      </c>
      <c r="H114" s="3">
        <v>0</v>
      </c>
      <c r="I114" s="3">
        <v>1</v>
      </c>
      <c r="J114" s="17">
        <f>$I$23*(D114-L110)+(1-$I$23)*(J113+K113)</f>
        <v>1314.1464081360416</v>
      </c>
      <c r="K114" s="17">
        <f>$J$23*(J114-J113)+(1-$J$23)*K113</f>
        <v>-45.664487895498624</v>
      </c>
      <c r="L114" s="17">
        <f>$K$23*(D114-J114)+(1-$K$23)*L110</f>
        <v>98.694608650661962</v>
      </c>
      <c r="M114" s="17">
        <f t="shared" si="4"/>
        <v>1540.43564449781</v>
      </c>
      <c r="N114" s="16">
        <f t="shared" si="5"/>
        <v>27368.952470405777</v>
      </c>
    </row>
    <row r="115" spans="3:14" x14ac:dyDescent="0.25">
      <c r="C115" s="3">
        <v>20021</v>
      </c>
      <c r="D115" s="3">
        <v>1495</v>
      </c>
      <c r="E115" s="3">
        <v>90</v>
      </c>
      <c r="F115" s="3">
        <v>1</v>
      </c>
      <c r="G115" s="3">
        <v>0</v>
      </c>
      <c r="H115" s="3">
        <v>0</v>
      </c>
      <c r="I115" s="3">
        <v>0</v>
      </c>
      <c r="J115" s="17">
        <f>$I$23*(D115-L111)+(1-$I$23)*(J114+K114)</f>
        <v>1473.841920668943</v>
      </c>
      <c r="K115" s="17">
        <f>$J$23*(J115-J114)+(1-$J$23)*K114</f>
        <v>-13.199427929333503</v>
      </c>
      <c r="L115" s="17">
        <f>$K$23*(D115-J115)+(1-$K$23)*L111</f>
        <v>-47.572551903629375</v>
      </c>
      <c r="M115" s="17">
        <f t="shared" si="4"/>
        <v>1194.5192719280478</v>
      </c>
      <c r="N115" s="16">
        <f t="shared" si="5"/>
        <v>90288.667942650471</v>
      </c>
    </row>
    <row r="116" spans="3:14" x14ac:dyDescent="0.25">
      <c r="C116" s="3">
        <v>20022</v>
      </c>
      <c r="D116" s="3">
        <v>1429</v>
      </c>
      <c r="E116" s="3">
        <v>91</v>
      </c>
      <c r="F116" s="3">
        <v>0</v>
      </c>
      <c r="G116" s="3">
        <v>1</v>
      </c>
      <c r="H116" s="3">
        <v>0</v>
      </c>
      <c r="I116" s="3">
        <v>0</v>
      </c>
      <c r="J116" s="17">
        <f>$I$23*(D116-L112)+(1-$I$23)*(J115+K115)</f>
        <v>1488.9811360512631</v>
      </c>
      <c r="K116" s="17">
        <f>$J$23*(J116-J115)+(1-$J$23)*K115</f>
        <v>-8.7194135518823881</v>
      </c>
      <c r="L116" s="17">
        <f>$K$23*(D116-J116)+(1-$K$23)*L112</f>
        <v>-69.465616179240328</v>
      </c>
      <c r="M116" s="17">
        <f t="shared" si="4"/>
        <v>1387.5351764847414</v>
      </c>
      <c r="N116" s="16">
        <f t="shared" si="5"/>
        <v>1719.3315891515392</v>
      </c>
    </row>
    <row r="117" spans="3:14" x14ac:dyDescent="0.25">
      <c r="C117" s="3">
        <v>20023</v>
      </c>
      <c r="D117" s="3">
        <v>1443</v>
      </c>
      <c r="E117" s="3">
        <v>92</v>
      </c>
      <c r="F117" s="3">
        <v>0</v>
      </c>
      <c r="G117" s="3">
        <v>0</v>
      </c>
      <c r="H117" s="3">
        <v>1</v>
      </c>
      <c r="I117" s="3">
        <v>0</v>
      </c>
      <c r="J117" s="17">
        <f>$I$23*(D117-L113)+(1-$I$23)*(J116+K116)</f>
        <v>1454.6604604610793</v>
      </c>
      <c r="K117" s="17">
        <f>$J$23*(J117-J116)+(1-$J$23)*K116</f>
        <v>-12.766679356075574</v>
      </c>
      <c r="L117" s="17">
        <f>$K$23*(D117-J117)+(1-$K$23)*L113</f>
        <v>-3.0921370454853019</v>
      </c>
      <c r="M117" s="17">
        <f t="shared" si="4"/>
        <v>1480.4595142227404</v>
      </c>
      <c r="N117" s="16">
        <f t="shared" si="5"/>
        <v>1403.2152058036888</v>
      </c>
    </row>
    <row r="118" spans="3:14" x14ac:dyDescent="0.25">
      <c r="C118" s="3">
        <v>20024</v>
      </c>
      <c r="D118" s="3">
        <v>1472</v>
      </c>
      <c r="E118" s="3">
        <v>93</v>
      </c>
      <c r="F118" s="3">
        <v>0</v>
      </c>
      <c r="G118" s="3">
        <v>0</v>
      </c>
      <c r="H118" s="3">
        <v>0</v>
      </c>
      <c r="I118" s="3">
        <v>1</v>
      </c>
      <c r="J118" s="17">
        <f>$I$23*(D118-L114)+(1-$I$23)*(J117+K117)</f>
        <v>1395.0178571814104</v>
      </c>
      <c r="K118" s="17">
        <f>$J$23*(J118-J117)+(1-$J$23)*K117</f>
        <v>-20.177225119487026</v>
      </c>
      <c r="L118" s="17">
        <f>$K$23*(D118-J118)+(1-$K$23)*L114</f>
        <v>92.670747387428321</v>
      </c>
      <c r="M118" s="17">
        <f t="shared" si="4"/>
        <v>1540.5883897556655</v>
      </c>
      <c r="N118" s="16">
        <f t="shared" si="5"/>
        <v>4704.3672092750803</v>
      </c>
    </row>
    <row r="119" spans="3:14" x14ac:dyDescent="0.25">
      <c r="C119" s="3">
        <v>20031</v>
      </c>
      <c r="D119" s="3">
        <v>1475</v>
      </c>
      <c r="E119" s="3">
        <v>94</v>
      </c>
      <c r="F119" s="3">
        <v>1</v>
      </c>
      <c r="G119" s="3">
        <v>0</v>
      </c>
      <c r="H119" s="3">
        <v>0</v>
      </c>
      <c r="I119" s="3">
        <v>0</v>
      </c>
      <c r="J119" s="17">
        <f>$I$23*(D119-L115)+(1-$I$23)*(J118+K118)</f>
        <v>1475.8062657538001</v>
      </c>
      <c r="K119" s="17">
        <f>$J$23*(J119-J118)+(1-$J$23)*K118</f>
        <v>-4.215716814604237</v>
      </c>
      <c r="L119" s="17">
        <f>$K$23*(D119-J119)+(1-$K$23)*L115</f>
        <v>-34.597810953334971</v>
      </c>
      <c r="M119" s="17">
        <f t="shared" si="4"/>
        <v>1327.268080158294</v>
      </c>
      <c r="N119" s="16">
        <f t="shared" si="5"/>
        <v>21824.720140116257</v>
      </c>
    </row>
    <row r="120" spans="3:14" x14ac:dyDescent="0.25">
      <c r="C120" s="3">
        <v>20032</v>
      </c>
      <c r="D120" s="3">
        <v>1545</v>
      </c>
      <c r="E120" s="3">
        <v>95</v>
      </c>
      <c r="F120" s="3">
        <v>0</v>
      </c>
      <c r="G120" s="3">
        <v>1</v>
      </c>
      <c r="H120" s="3">
        <v>0</v>
      </c>
      <c r="I120" s="3">
        <v>0</v>
      </c>
      <c r="J120" s="17">
        <f>$I$23*(D120-L116)+(1-$I$23)*(J119+K119)</f>
        <v>1569.2368241525512</v>
      </c>
      <c r="K120" s="17">
        <f>$J$23*(J120-J119)+(1-$J$23)*K119</f>
        <v>11.221038997925659</v>
      </c>
      <c r="L120" s="17">
        <f>$K$23*(D120-J120)+(1-$K$23)*L116</f>
        <v>-56.917434393734695</v>
      </c>
      <c r="M120" s="17">
        <f t="shared" si="4"/>
        <v>1402.1249327599553</v>
      </c>
      <c r="N120" s="16">
        <f t="shared" si="5"/>
        <v>20413.284838847296</v>
      </c>
    </row>
    <row r="121" spans="3:14" x14ac:dyDescent="0.25">
      <c r="C121" s="3">
        <v>20033</v>
      </c>
      <c r="D121" s="3">
        <v>1715</v>
      </c>
      <c r="E121" s="3">
        <v>96</v>
      </c>
      <c r="F121" s="3">
        <v>0</v>
      </c>
      <c r="G121" s="3">
        <v>0</v>
      </c>
      <c r="H121" s="3">
        <v>1</v>
      </c>
      <c r="I121" s="3">
        <v>0</v>
      </c>
      <c r="J121" s="17">
        <f>$I$23*(D121-L117)+(1-$I$23)*(J120+K120)</f>
        <v>1674.5223801243351</v>
      </c>
      <c r="K121" s="17">
        <f>$J$23*(J121-J120)+(1-$J$23)*K120</f>
        <v>26.09155992641287</v>
      </c>
      <c r="L121" s="17">
        <f>$K$23*(D121-J121)+(1-$K$23)*L117</f>
        <v>8.9957654984134923</v>
      </c>
      <c r="M121" s="17">
        <f t="shared" si="4"/>
        <v>1577.3657261049916</v>
      </c>
      <c r="N121" s="16">
        <f t="shared" si="5"/>
        <v>18943.193350606187</v>
      </c>
    </row>
    <row r="122" spans="3:14" x14ac:dyDescent="0.25">
      <c r="C122" s="3">
        <v>20034</v>
      </c>
      <c r="D122" s="3">
        <v>2006</v>
      </c>
      <c r="E122" s="3">
        <v>97</v>
      </c>
      <c r="F122" s="3">
        <v>0</v>
      </c>
      <c r="G122" s="3">
        <v>0</v>
      </c>
      <c r="H122" s="3">
        <v>0</v>
      </c>
      <c r="I122" s="3">
        <v>1</v>
      </c>
      <c r="J122" s="17">
        <f>$I$23*(D122-L118)+(1-$I$23)*(J121+K121)</f>
        <v>1845.9917050712158</v>
      </c>
      <c r="K122" s="17">
        <f>$J$23*(J122-J121)+(1-$J$23)*K121</f>
        <v>49.074116652605042</v>
      </c>
      <c r="L122" s="17">
        <f>$K$23*(D122-J122)+(1-$K$23)*L118</f>
        <v>111.35273621968489</v>
      </c>
      <c r="M122" s="17">
        <f t="shared" si="4"/>
        <v>1793.2846874381762</v>
      </c>
      <c r="N122" s="16">
        <f t="shared" si="5"/>
        <v>45247.804198274389</v>
      </c>
    </row>
    <row r="123" spans="3:14" x14ac:dyDescent="0.25">
      <c r="C123" s="3">
        <v>20041</v>
      </c>
      <c r="D123" s="3">
        <v>1909</v>
      </c>
      <c r="E123" s="3">
        <v>98</v>
      </c>
      <c r="F123" s="3">
        <v>1</v>
      </c>
      <c r="G123" s="3">
        <v>0</v>
      </c>
      <c r="H123" s="3">
        <v>0</v>
      </c>
      <c r="I123" s="3">
        <v>0</v>
      </c>
      <c r="J123" s="17">
        <f>$I$23*(D123-L119)+(1-$I$23)*(J122+K122)</f>
        <v>1928.2344358739356</v>
      </c>
      <c r="K123" s="17">
        <f>$J$23*(J123-J122)+(1-$J$23)*K122</f>
        <v>54.317694005213724</v>
      </c>
      <c r="L123" s="17">
        <f>$K$23*(D123-J123)+(1-$K$23)*L119</f>
        <v>-30.335428194550452</v>
      </c>
      <c r="M123" s="17">
        <f t="shared" si="4"/>
        <v>1860.4680107704858</v>
      </c>
      <c r="N123" s="16">
        <f t="shared" si="5"/>
        <v>2355.3539785736862</v>
      </c>
    </row>
    <row r="124" spans="3:14" x14ac:dyDescent="0.25">
      <c r="C124" s="3">
        <v>20042</v>
      </c>
      <c r="D124" s="3">
        <v>2014</v>
      </c>
      <c r="E124" s="3">
        <v>99</v>
      </c>
      <c r="F124" s="3">
        <v>0</v>
      </c>
      <c r="G124" s="3">
        <v>1</v>
      </c>
      <c r="H124" s="3">
        <v>0</v>
      </c>
      <c r="I124" s="3">
        <v>0</v>
      </c>
      <c r="J124" s="17">
        <f>$I$23*(D124-L120)+(1-$I$23)*(J123+K123)</f>
        <v>2042.9443523335146</v>
      </c>
      <c r="K124" s="17">
        <f>$J$23*(J124-J123)+(1-$J$23)*K123</f>
        <v>63.86501149343384</v>
      </c>
      <c r="L124" s="17">
        <f>$K$23*(D124-J124)+(1-$K$23)*L120</f>
        <v>-49.156640813720912</v>
      </c>
      <c r="M124" s="17">
        <f t="shared" si="4"/>
        <v>1925.6346954854146</v>
      </c>
      <c r="N124" s="16">
        <f t="shared" si="5"/>
        <v>7808.4270419554123</v>
      </c>
    </row>
    <row r="125" spans="3:14" x14ac:dyDescent="0.25">
      <c r="C125" s="3">
        <v>20043</v>
      </c>
      <c r="D125" s="3">
        <v>2350</v>
      </c>
      <c r="E125" s="3">
        <v>100</v>
      </c>
      <c r="F125" s="3">
        <v>0</v>
      </c>
      <c r="G125" s="3">
        <v>0</v>
      </c>
      <c r="H125" s="3">
        <v>1</v>
      </c>
      <c r="I125" s="3">
        <v>0</v>
      </c>
      <c r="J125" s="17">
        <f>$I$23*(D125-L121)+(1-$I$23)*(J124+K124)</f>
        <v>2266.8670788447189</v>
      </c>
      <c r="K125" s="17">
        <f>$J$23*(J125-J124)+(1-$J$23)*K124</f>
        <v>89.168299890684295</v>
      </c>
      <c r="L125" s="17">
        <f>$K$23*(D125-J125)+(1-$K$23)*L121</f>
        <v>29.564223433211925</v>
      </c>
      <c r="M125" s="17">
        <f t="shared" si="4"/>
        <v>2115.805129325362</v>
      </c>
      <c r="N125" s="16">
        <f t="shared" si="5"/>
        <v>54847.2374503104</v>
      </c>
    </row>
    <row r="126" spans="3:14" x14ac:dyDescent="0.25">
      <c r="C126" s="3">
        <v>20044</v>
      </c>
      <c r="D126" s="3">
        <v>3490</v>
      </c>
      <c r="E126" s="3">
        <v>101</v>
      </c>
      <c r="F126" s="3">
        <v>0</v>
      </c>
      <c r="G126" s="3">
        <v>0</v>
      </c>
      <c r="H126" s="3">
        <v>0</v>
      </c>
      <c r="I126" s="3">
        <v>1</v>
      </c>
      <c r="J126" s="17">
        <f>$I$23*(D126-L122)+(1-$I$23)*(J125+K125)</f>
        <v>3054.9273792254421</v>
      </c>
      <c r="K126" s="17">
        <f>$J$23*(J126-J125)+(1-$J$23)*K125</f>
        <v>199.6551067588654</v>
      </c>
      <c r="L126" s="17">
        <f>$K$23*(D126-J126)+(1-$K$23)*L122</f>
        <v>201.16490623254828</v>
      </c>
      <c r="M126" s="17">
        <f t="shared" si="4"/>
        <v>2467.3881149550884</v>
      </c>
      <c r="N126" s="16">
        <f t="shared" si="5"/>
        <v>1045735.0674351074</v>
      </c>
    </row>
    <row r="127" spans="3:14" x14ac:dyDescent="0.25">
      <c r="C127" s="3">
        <v>20051</v>
      </c>
      <c r="D127" s="3">
        <v>3243</v>
      </c>
      <c r="E127" s="3">
        <v>102</v>
      </c>
      <c r="F127" s="3">
        <v>1</v>
      </c>
      <c r="G127" s="3">
        <v>0</v>
      </c>
      <c r="H127" s="3">
        <v>0</v>
      </c>
      <c r="I127" s="3">
        <v>0</v>
      </c>
      <c r="J127" s="17">
        <f>$I$23*(D127-L123)+(1-$I$23)*(J126+K126)</f>
        <v>3267.39896258512</v>
      </c>
      <c r="K127" s="17">
        <f>$J$23*(J127-J126)+(1-$J$23)*K126</f>
        <v>201.68124466562588</v>
      </c>
      <c r="L127" s="17">
        <f>$K$23*(D127-J127)+(1-$K$23)*L123</f>
        <v>-28.688427549771372</v>
      </c>
      <c r="M127" s="17">
        <f t="shared" si="4"/>
        <v>3224.247057789757</v>
      </c>
      <c r="N127" s="16">
        <f t="shared" si="5"/>
        <v>351.67284154071223</v>
      </c>
    </row>
    <row r="128" spans="3:14" x14ac:dyDescent="0.25">
      <c r="C128" s="3">
        <v>20052</v>
      </c>
      <c r="D128" s="3">
        <v>3520</v>
      </c>
      <c r="E128" s="3">
        <v>103</v>
      </c>
      <c r="F128" s="3">
        <v>0</v>
      </c>
      <c r="G128" s="3">
        <v>1</v>
      </c>
      <c r="H128" s="3">
        <v>0</v>
      </c>
      <c r="I128" s="3">
        <v>0</v>
      </c>
      <c r="J128" s="17">
        <f>$I$23*(D128-L124)+(1-$I$23)*(J127+K127)</f>
        <v>3537.4762623696088</v>
      </c>
      <c r="K128" s="17">
        <f>$J$23*(J128-J127)+(1-$J$23)*K127</f>
        <v>212.49387626988616</v>
      </c>
      <c r="L128" s="17">
        <f>$K$23*(D128-J128)+(1-$K$23)*L124</f>
        <v>-40.367302652406465</v>
      </c>
      <c r="M128" s="17">
        <f t="shared" si="4"/>
        <v>3419.9235664370249</v>
      </c>
      <c r="N128" s="16">
        <f t="shared" si="5"/>
        <v>10015.292554684574</v>
      </c>
    </row>
    <row r="129" spans="3:14" x14ac:dyDescent="0.25">
      <c r="C129" s="3">
        <v>20053</v>
      </c>
      <c r="D129" s="3">
        <v>3678</v>
      </c>
      <c r="E129" s="3">
        <v>104</v>
      </c>
      <c r="F129" s="3">
        <v>0</v>
      </c>
      <c r="G129" s="3">
        <v>0</v>
      </c>
      <c r="H129" s="3">
        <v>1</v>
      </c>
      <c r="I129" s="3">
        <v>0</v>
      </c>
      <c r="J129" s="17">
        <f>$I$23*(D129-L125)+(1-$I$23)*(J128+K128)</f>
        <v>3680.5776795206011</v>
      </c>
      <c r="K129" s="17">
        <f>$J$23*(J129-J128)+(1-$J$23)*K128</f>
        <v>201.52372462499457</v>
      </c>
      <c r="L129" s="17">
        <f>$K$23*(D129-J129)+(1-$K$23)*L125</f>
        <v>20.646840873922493</v>
      </c>
      <c r="M129" s="17">
        <f t="shared" si="4"/>
        <v>3779.5343620727067</v>
      </c>
      <c r="N129" s="16">
        <f t="shared" si="5"/>
        <v>10309.2266815115</v>
      </c>
    </row>
    <row r="130" spans="3:14" x14ac:dyDescent="0.25">
      <c r="J130" s="17"/>
      <c r="K130" s="17"/>
      <c r="L130" s="17"/>
      <c r="N130" s="16"/>
    </row>
    <row r="131" spans="3:14" x14ac:dyDescent="0.25">
      <c r="J131" s="17"/>
      <c r="K131" s="17"/>
      <c r="L131" s="17"/>
      <c r="N131" s="16"/>
    </row>
    <row r="132" spans="3:14" x14ac:dyDescent="0.25">
      <c r="J132" s="17"/>
      <c r="K132" s="17"/>
      <c r="L132" s="17"/>
      <c r="N132" s="16"/>
    </row>
    <row r="133" spans="3:14" x14ac:dyDescent="0.25">
      <c r="J133" s="17"/>
      <c r="K133" s="17"/>
      <c r="L133" s="17"/>
      <c r="N133" s="16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9050-8AD0-47B2-BF91-2E7DB418B136}">
  <sheetPr>
    <tabColor theme="3" tint="0.59999389629810485"/>
  </sheetPr>
  <dimension ref="A1:AL8"/>
  <sheetViews>
    <sheetView showGridLines="0" workbookViewId="0">
      <selection activeCell="G17" sqref="G17"/>
    </sheetView>
  </sheetViews>
  <sheetFormatPr defaultRowHeight="15" x14ac:dyDescent="0.25"/>
  <cols>
    <col min="2" max="4" width="12.7109375" customWidth="1"/>
  </cols>
  <sheetData>
    <row r="1" spans="1:38" ht="30" customHeight="1" x14ac:dyDescent="0.25">
      <c r="A1" s="10"/>
      <c r="B1" s="11" t="s">
        <v>37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3" spans="1:38" x14ac:dyDescent="0.25">
      <c r="B3" s="12" t="s">
        <v>39</v>
      </c>
    </row>
    <row r="4" spans="1:38" x14ac:dyDescent="0.25">
      <c r="B4" s="8" t="s">
        <v>38</v>
      </c>
      <c r="C4" s="8" t="s">
        <v>1</v>
      </c>
      <c r="D4" s="29" t="s">
        <v>32</v>
      </c>
    </row>
    <row r="5" spans="1:38" x14ac:dyDescent="0.25">
      <c r="B5" s="4">
        <v>1</v>
      </c>
      <c r="C5" s="4">
        <f>'Part 2 | Q2'!C129+1</f>
        <v>20054</v>
      </c>
      <c r="D5" s="19">
        <f>'Part 2 | Q2'!$J$129+'Part 2 | Q2'!$K$129*'Part 2 | Q3'!B5+'Part 2 | Q2'!L126</f>
        <v>4083.2663103781438</v>
      </c>
    </row>
    <row r="6" spans="1:38" x14ac:dyDescent="0.25">
      <c r="B6" s="4">
        <f>B5+1</f>
        <v>2</v>
      </c>
      <c r="C6" s="4">
        <v>20061</v>
      </c>
      <c r="D6" s="19">
        <f>'Part 2 | Q2'!$J$129+'Part 2 | Q2'!$K$129*'Part 2 | Q3'!B6+'Part 2 | Q2'!L127</f>
        <v>4054.936701220819</v>
      </c>
    </row>
    <row r="7" spans="1:38" x14ac:dyDescent="0.25">
      <c r="B7" s="4">
        <f>B6+1</f>
        <v>3</v>
      </c>
      <c r="C7" s="4">
        <f>C6+1</f>
        <v>20062</v>
      </c>
      <c r="D7" s="19">
        <f>'Part 2 | Q2'!$J$129+'Part 2 | Q2'!$K$129*'Part 2 | Q3'!B7+'Part 2 | Q2'!L128</f>
        <v>4244.7815507431787</v>
      </c>
    </row>
    <row r="8" spans="1:38" x14ac:dyDescent="0.25">
      <c r="B8" s="4">
        <f>B7+1</f>
        <v>4</v>
      </c>
      <c r="C8" s="4">
        <f>C7+1</f>
        <v>20063</v>
      </c>
      <c r="D8" s="19">
        <f>'Part 2 | Q2'!$J$129+'Part 2 | Q2'!$K$129*'Part 2 | Q3'!B8+'Part 2 | Q2'!L129</f>
        <v>4507.3194188945026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Apple Data</vt:lpstr>
      <vt:lpstr>Part 1 | Q1</vt:lpstr>
      <vt:lpstr>Part 1 | Q2</vt:lpstr>
      <vt:lpstr>Part 1 | Q3</vt:lpstr>
      <vt:lpstr>Part 2 | Q1</vt:lpstr>
      <vt:lpstr>Part 2 | Q2</vt:lpstr>
      <vt:lpstr>Part 2 | Q3</vt:lpstr>
      <vt:lpstr>raw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Sonnier</dc:creator>
  <cp:lastModifiedBy>Shreyansh Agrawal</cp:lastModifiedBy>
  <dcterms:created xsi:type="dcterms:W3CDTF">2018-02-07T18:34:42Z</dcterms:created>
  <dcterms:modified xsi:type="dcterms:W3CDTF">2022-10-26T23:02:47Z</dcterms:modified>
</cp:coreProperties>
</file>