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sktop\MSE\"/>
    </mc:Choice>
  </mc:AlternateContent>
  <bookViews>
    <workbookView xWindow="0" yWindow="0" windowWidth="22368" windowHeight="9336" firstSheet="3" activeTab="6"/>
  </bookViews>
  <sheets>
    <sheet name="CHI-SQUARE " sheetId="1" r:id="rId1"/>
    <sheet name="CHI-SQUARE-TWO VARIABLE " sheetId="3" r:id="rId2"/>
    <sheet name="TWO-POPULATION-TEST" sheetId="4" r:id="rId3"/>
    <sheet name="F-TEST" sheetId="5" r:id="rId4"/>
    <sheet name="ONE-WAY-ANOVA" sheetId="6" r:id="rId5"/>
    <sheet name="TWO-WAY-ANOVA (Without Rep)" sheetId="8" r:id="rId6"/>
    <sheet name="TWO-WAY-ANOVA (With Rep)" sheetId="9" r:id="rId7"/>
    <sheet name="Hand_Calulation_SLR" sheetId="11" r:id="rId8"/>
    <sheet name="MLR_From_Scratch" sheetId="10" r:id="rId9"/>
    <sheet name="Logistic_Regression_Without_Sol" sheetId="12" r:id="rId10"/>
    <sheet name="Logistic_Regression_With_Solver" sheetId="13" r:id="rId11"/>
  </sheets>
  <calcPr calcId="152511"/>
</workbook>
</file>

<file path=xl/calcChain.xml><?xml version="1.0" encoding="utf-8"?>
<calcChain xmlns="http://schemas.openxmlformats.org/spreadsheetml/2006/main">
  <c r="I234" i="12" l="1"/>
  <c r="J234" i="12" s="1"/>
  <c r="H234" i="12"/>
  <c r="G234" i="12"/>
  <c r="J233" i="12"/>
  <c r="I233" i="12"/>
  <c r="H233" i="12"/>
  <c r="G233" i="12"/>
  <c r="J232" i="12"/>
  <c r="I232" i="12"/>
  <c r="H232" i="12"/>
  <c r="G232" i="12"/>
  <c r="J231" i="12"/>
  <c r="I231" i="12"/>
  <c r="H231" i="12"/>
  <c r="G231" i="12"/>
  <c r="J230" i="12"/>
  <c r="I230" i="12"/>
  <c r="H230" i="12"/>
  <c r="G230" i="12"/>
  <c r="J229" i="12"/>
  <c r="I229" i="12"/>
  <c r="H229" i="12"/>
  <c r="G229" i="12"/>
  <c r="J228" i="12"/>
  <c r="I228" i="12"/>
  <c r="H228" i="12"/>
  <c r="G228" i="12"/>
  <c r="J227" i="12"/>
  <c r="I227" i="12"/>
  <c r="H227" i="12"/>
  <c r="G227" i="12"/>
  <c r="J226" i="12"/>
  <c r="I226" i="12"/>
  <c r="H226" i="12"/>
  <c r="G226" i="12"/>
  <c r="J225" i="12"/>
  <c r="I225" i="12"/>
  <c r="H225" i="12"/>
  <c r="G225" i="12"/>
  <c r="J224" i="12"/>
  <c r="I224" i="12"/>
  <c r="H224" i="12"/>
  <c r="G224" i="12"/>
  <c r="J223" i="12"/>
  <c r="I223" i="12"/>
  <c r="H223" i="12"/>
  <c r="G223" i="12"/>
  <c r="J222" i="12"/>
  <c r="I222" i="12"/>
  <c r="H222" i="12"/>
  <c r="G222" i="12"/>
  <c r="J221" i="12"/>
  <c r="I221" i="12"/>
  <c r="H221" i="12"/>
  <c r="G221" i="12"/>
  <c r="J220" i="12"/>
  <c r="I220" i="12"/>
  <c r="H220" i="12"/>
  <c r="G220" i="12"/>
  <c r="J219" i="12"/>
  <c r="I219" i="12"/>
  <c r="H219" i="12"/>
  <c r="G219" i="12"/>
  <c r="J218" i="12"/>
  <c r="I218" i="12"/>
  <c r="H218" i="12"/>
  <c r="G218" i="12"/>
  <c r="J217" i="12"/>
  <c r="I217" i="12"/>
  <c r="H217" i="12"/>
  <c r="G217" i="12"/>
  <c r="J216" i="12"/>
  <c r="I216" i="12"/>
  <c r="H216" i="12"/>
  <c r="G216" i="12"/>
  <c r="J215" i="12"/>
  <c r="I215" i="12"/>
  <c r="H215" i="12"/>
  <c r="G215" i="12"/>
  <c r="J214" i="12"/>
  <c r="I214" i="12"/>
  <c r="H214" i="12"/>
  <c r="G214" i="12"/>
  <c r="J213" i="12"/>
  <c r="I213" i="12"/>
  <c r="H213" i="12"/>
  <c r="G213" i="12"/>
  <c r="J212" i="12"/>
  <c r="I212" i="12"/>
  <c r="H212" i="12"/>
  <c r="G212" i="12"/>
  <c r="J211" i="12"/>
  <c r="I211" i="12"/>
  <c r="H211" i="12"/>
  <c r="G211" i="12"/>
  <c r="J210" i="12"/>
  <c r="I210" i="12"/>
  <c r="H210" i="12"/>
  <c r="G210" i="12"/>
  <c r="J209" i="12"/>
  <c r="I209" i="12"/>
  <c r="H209" i="12"/>
  <c r="G209" i="12"/>
  <c r="J208" i="12"/>
  <c r="I208" i="12"/>
  <c r="G208" i="12"/>
  <c r="H208" i="12" s="1"/>
  <c r="J207" i="12"/>
  <c r="I207" i="12"/>
  <c r="G207" i="12"/>
  <c r="H207" i="12" s="1"/>
  <c r="I206" i="12"/>
  <c r="J206" i="12" s="1"/>
  <c r="G206" i="12"/>
  <c r="H206" i="12" s="1"/>
  <c r="G205" i="12"/>
  <c r="H205" i="12" s="1"/>
  <c r="I205" i="12" s="1"/>
  <c r="J205" i="12" s="1"/>
  <c r="J204" i="12"/>
  <c r="I204" i="12"/>
  <c r="G204" i="12"/>
  <c r="H204" i="12" s="1"/>
  <c r="J203" i="12"/>
  <c r="I203" i="12"/>
  <c r="G203" i="12"/>
  <c r="H203" i="12" s="1"/>
  <c r="I202" i="12"/>
  <c r="J202" i="12" s="1"/>
  <c r="G202" i="12"/>
  <c r="H202" i="12" s="1"/>
  <c r="G201" i="12"/>
  <c r="H201" i="12" s="1"/>
  <c r="I201" i="12" s="1"/>
  <c r="J201" i="12" s="1"/>
  <c r="J200" i="12"/>
  <c r="I200" i="12"/>
  <c r="G200" i="12"/>
  <c r="H200" i="12" s="1"/>
  <c r="J199" i="12"/>
  <c r="I199" i="12"/>
  <c r="G199" i="12"/>
  <c r="H199" i="12" s="1"/>
  <c r="I198" i="12"/>
  <c r="J198" i="12" s="1"/>
  <c r="G198" i="12"/>
  <c r="H198" i="12" s="1"/>
  <c r="G197" i="12"/>
  <c r="H197" i="12" s="1"/>
  <c r="I197" i="12" s="1"/>
  <c r="J197" i="12" s="1"/>
  <c r="J196" i="12"/>
  <c r="I196" i="12"/>
  <c r="G196" i="12"/>
  <c r="H196" i="12" s="1"/>
  <c r="J195" i="12"/>
  <c r="I195" i="12"/>
  <c r="G195" i="12"/>
  <c r="H195" i="12" s="1"/>
  <c r="I194" i="12"/>
  <c r="J194" i="12" s="1"/>
  <c r="G194" i="12"/>
  <c r="H194" i="12" s="1"/>
  <c r="G193" i="12"/>
  <c r="H193" i="12" s="1"/>
  <c r="I193" i="12" s="1"/>
  <c r="J193" i="12" s="1"/>
  <c r="J192" i="12"/>
  <c r="I192" i="12"/>
  <c r="G192" i="12"/>
  <c r="H192" i="12" s="1"/>
  <c r="J191" i="12"/>
  <c r="I191" i="12"/>
  <c r="G191" i="12"/>
  <c r="H191" i="12" s="1"/>
  <c r="I190" i="12"/>
  <c r="J190" i="12" s="1"/>
  <c r="G190" i="12"/>
  <c r="H190" i="12" s="1"/>
  <c r="G189" i="12"/>
  <c r="H189" i="12" s="1"/>
  <c r="I189" i="12" s="1"/>
  <c r="J189" i="12" s="1"/>
  <c r="J188" i="12"/>
  <c r="I188" i="12"/>
  <c r="G188" i="12"/>
  <c r="H188" i="12" s="1"/>
  <c r="J187" i="12"/>
  <c r="I187" i="12"/>
  <c r="G187" i="12"/>
  <c r="H187" i="12" s="1"/>
  <c r="I186" i="12"/>
  <c r="J186" i="12" s="1"/>
  <c r="G186" i="12"/>
  <c r="H186" i="12" s="1"/>
  <c r="G185" i="12"/>
  <c r="H185" i="12" s="1"/>
  <c r="I185" i="12" s="1"/>
  <c r="J185" i="12" s="1"/>
  <c r="J184" i="12"/>
  <c r="I184" i="12"/>
  <c r="G184" i="12"/>
  <c r="H184" i="12" s="1"/>
  <c r="J183" i="12"/>
  <c r="I183" i="12"/>
  <c r="G183" i="12"/>
  <c r="H183" i="12" s="1"/>
  <c r="I182" i="12"/>
  <c r="J182" i="12" s="1"/>
  <c r="G182" i="12"/>
  <c r="H182" i="12" s="1"/>
  <c r="G181" i="12"/>
  <c r="H181" i="12" s="1"/>
  <c r="I181" i="12" s="1"/>
  <c r="J181" i="12" s="1"/>
  <c r="J180" i="12"/>
  <c r="I180" i="12"/>
  <c r="G180" i="12"/>
  <c r="H180" i="12" s="1"/>
  <c r="J179" i="12"/>
  <c r="I179" i="12"/>
  <c r="G179" i="12"/>
  <c r="H179" i="12" s="1"/>
  <c r="I178" i="12"/>
  <c r="J178" i="12" s="1"/>
  <c r="G178" i="12"/>
  <c r="H178" i="12" s="1"/>
  <c r="G177" i="12"/>
  <c r="H177" i="12" s="1"/>
  <c r="I177" i="12" s="1"/>
  <c r="J177" i="12" s="1"/>
  <c r="J176" i="12"/>
  <c r="I176" i="12"/>
  <c r="G176" i="12"/>
  <c r="H176" i="12" s="1"/>
  <c r="J175" i="12"/>
  <c r="I175" i="12"/>
  <c r="G175" i="12"/>
  <c r="H175" i="12" s="1"/>
  <c r="I174" i="12"/>
  <c r="J174" i="12" s="1"/>
  <c r="G174" i="12"/>
  <c r="H174" i="12" s="1"/>
  <c r="G173" i="12"/>
  <c r="H173" i="12" s="1"/>
  <c r="I173" i="12" s="1"/>
  <c r="J173" i="12" s="1"/>
  <c r="J172" i="12"/>
  <c r="I172" i="12"/>
  <c r="G172" i="12"/>
  <c r="H172" i="12" s="1"/>
  <c r="J171" i="12"/>
  <c r="I171" i="12"/>
  <c r="G171" i="12"/>
  <c r="H171" i="12" s="1"/>
  <c r="I170" i="12"/>
  <c r="J170" i="12" s="1"/>
  <c r="G170" i="12"/>
  <c r="H170" i="12" s="1"/>
  <c r="G169" i="12"/>
  <c r="H169" i="12" s="1"/>
  <c r="I169" i="12" s="1"/>
  <c r="J169" i="12" s="1"/>
  <c r="J168" i="12"/>
  <c r="I168" i="12"/>
  <c r="G168" i="12"/>
  <c r="H168" i="12" s="1"/>
  <c r="J167" i="12"/>
  <c r="I167" i="12"/>
  <c r="G167" i="12"/>
  <c r="H167" i="12" s="1"/>
  <c r="I166" i="12"/>
  <c r="J166" i="12" s="1"/>
  <c r="G166" i="12"/>
  <c r="H166" i="12" s="1"/>
  <c r="G165" i="12"/>
  <c r="H165" i="12" s="1"/>
  <c r="I165" i="12" s="1"/>
  <c r="J165" i="12" s="1"/>
  <c r="J164" i="12"/>
  <c r="I164" i="12"/>
  <c r="G164" i="12"/>
  <c r="H164" i="12" s="1"/>
  <c r="J163" i="12"/>
  <c r="I163" i="12"/>
  <c r="G163" i="12"/>
  <c r="H163" i="12" s="1"/>
  <c r="I162" i="12"/>
  <c r="J162" i="12" s="1"/>
  <c r="G162" i="12"/>
  <c r="H162" i="12" s="1"/>
  <c r="G161" i="12"/>
  <c r="H161" i="12" s="1"/>
  <c r="I161" i="12" s="1"/>
  <c r="J161" i="12" s="1"/>
  <c r="J160" i="12"/>
  <c r="I160" i="12"/>
  <c r="G160" i="12"/>
  <c r="H160" i="12" s="1"/>
  <c r="J159" i="12"/>
  <c r="I159" i="12"/>
  <c r="G159" i="12"/>
  <c r="H159" i="12" s="1"/>
  <c r="I158" i="12"/>
  <c r="J158" i="12" s="1"/>
  <c r="G158" i="12"/>
  <c r="H158" i="12" s="1"/>
  <c r="G157" i="12"/>
  <c r="H157" i="12" s="1"/>
  <c r="I157" i="12" s="1"/>
  <c r="J157" i="12" s="1"/>
  <c r="J156" i="12"/>
  <c r="I156" i="12"/>
  <c r="G156" i="12"/>
  <c r="H156" i="12" s="1"/>
  <c r="J155" i="12"/>
  <c r="I155" i="12"/>
  <c r="G155" i="12"/>
  <c r="H155" i="12" s="1"/>
  <c r="I154" i="12"/>
  <c r="J154" i="12" s="1"/>
  <c r="G154" i="12"/>
  <c r="H154" i="12" s="1"/>
  <c r="G153" i="12"/>
  <c r="H153" i="12" s="1"/>
  <c r="I153" i="12" s="1"/>
  <c r="J153" i="12" s="1"/>
  <c r="J152" i="12"/>
  <c r="I152" i="12"/>
  <c r="G152" i="12"/>
  <c r="H152" i="12" s="1"/>
  <c r="J151" i="12"/>
  <c r="I151" i="12"/>
  <c r="G151" i="12"/>
  <c r="H151" i="12" s="1"/>
  <c r="I150" i="12"/>
  <c r="J150" i="12" s="1"/>
  <c r="G150" i="12"/>
  <c r="H150" i="12" s="1"/>
  <c r="G149" i="12"/>
  <c r="H149" i="12" s="1"/>
  <c r="I149" i="12" s="1"/>
  <c r="J149" i="12" s="1"/>
  <c r="J148" i="12"/>
  <c r="I148" i="12"/>
  <c r="G148" i="12"/>
  <c r="H148" i="12" s="1"/>
  <c r="J147" i="12"/>
  <c r="I147" i="12"/>
  <c r="G147" i="12"/>
  <c r="H147" i="12" s="1"/>
  <c r="I146" i="12"/>
  <c r="J146" i="12" s="1"/>
  <c r="G146" i="12"/>
  <c r="H146" i="12" s="1"/>
  <c r="G145" i="12"/>
  <c r="H145" i="12" s="1"/>
  <c r="I145" i="12" s="1"/>
  <c r="J145" i="12" s="1"/>
  <c r="J144" i="12"/>
  <c r="I144" i="12"/>
  <c r="G144" i="12"/>
  <c r="H144" i="12" s="1"/>
  <c r="J143" i="12"/>
  <c r="I143" i="12"/>
  <c r="G143" i="12"/>
  <c r="H143" i="12" s="1"/>
  <c r="I142" i="12"/>
  <c r="J142" i="12" s="1"/>
  <c r="G142" i="12"/>
  <c r="H142" i="12" s="1"/>
  <c r="G141" i="12"/>
  <c r="H141" i="12" s="1"/>
  <c r="I141" i="12" s="1"/>
  <c r="J141" i="12" s="1"/>
  <c r="J140" i="12"/>
  <c r="I140" i="12"/>
  <c r="G140" i="12"/>
  <c r="H140" i="12" s="1"/>
  <c r="J139" i="12"/>
  <c r="I139" i="12"/>
  <c r="G139" i="12"/>
  <c r="H139" i="12" s="1"/>
  <c r="I138" i="12"/>
  <c r="J138" i="12" s="1"/>
  <c r="G138" i="12"/>
  <c r="H138" i="12" s="1"/>
  <c r="G137" i="12"/>
  <c r="H137" i="12" s="1"/>
  <c r="I137" i="12" s="1"/>
  <c r="J137" i="12" s="1"/>
  <c r="J136" i="12"/>
  <c r="I136" i="12"/>
  <c r="G136" i="12"/>
  <c r="H136" i="12" s="1"/>
  <c r="J135" i="12"/>
  <c r="I135" i="12"/>
  <c r="G135" i="12"/>
  <c r="H135" i="12" s="1"/>
  <c r="I134" i="12"/>
  <c r="J134" i="12" s="1"/>
  <c r="G134" i="12"/>
  <c r="H134" i="12" s="1"/>
  <c r="G133" i="12"/>
  <c r="H133" i="12" s="1"/>
  <c r="I133" i="12" s="1"/>
  <c r="J133" i="12" s="1"/>
  <c r="J132" i="12"/>
  <c r="I132" i="12"/>
  <c r="G132" i="12"/>
  <c r="H132" i="12" s="1"/>
  <c r="J131" i="12"/>
  <c r="I131" i="12"/>
  <c r="G131" i="12"/>
  <c r="H131" i="12" s="1"/>
  <c r="I130" i="12"/>
  <c r="J130" i="12" s="1"/>
  <c r="G130" i="12"/>
  <c r="H130" i="12" s="1"/>
  <c r="G129" i="12"/>
  <c r="H129" i="12" s="1"/>
  <c r="I129" i="12" s="1"/>
  <c r="J129" i="12" s="1"/>
  <c r="J128" i="12"/>
  <c r="I128" i="12"/>
  <c r="G128" i="12"/>
  <c r="H128" i="12" s="1"/>
  <c r="I127" i="12"/>
  <c r="J127" i="12" s="1"/>
  <c r="G127" i="12"/>
  <c r="H127" i="12" s="1"/>
  <c r="G126" i="12"/>
  <c r="H126" i="12" s="1"/>
  <c r="I126" i="12" s="1"/>
  <c r="J126" i="12" s="1"/>
  <c r="G125" i="12"/>
  <c r="H125" i="12" s="1"/>
  <c r="I125" i="12" s="1"/>
  <c r="J125" i="12" s="1"/>
  <c r="J124" i="12"/>
  <c r="I124" i="12"/>
  <c r="G124" i="12"/>
  <c r="H124" i="12" s="1"/>
  <c r="J123" i="12"/>
  <c r="I123" i="12"/>
  <c r="H123" i="12"/>
  <c r="G123" i="12"/>
  <c r="J122" i="12"/>
  <c r="I122" i="12"/>
  <c r="H122" i="12"/>
  <c r="G122" i="12"/>
  <c r="J121" i="12"/>
  <c r="I121" i="12"/>
  <c r="H121" i="12"/>
  <c r="G121" i="12"/>
  <c r="J120" i="12"/>
  <c r="I120" i="12"/>
  <c r="H120" i="12"/>
  <c r="G120" i="12"/>
  <c r="J119" i="12"/>
  <c r="I119" i="12"/>
  <c r="H119" i="12"/>
  <c r="G119" i="12"/>
  <c r="J118" i="12"/>
  <c r="I118" i="12"/>
  <c r="H118" i="12"/>
  <c r="G118" i="12"/>
  <c r="J117" i="12"/>
  <c r="I117" i="12"/>
  <c r="H117" i="12"/>
  <c r="G117" i="12"/>
  <c r="J116" i="12"/>
  <c r="I116" i="12"/>
  <c r="H116" i="12"/>
  <c r="G116" i="12"/>
  <c r="J115" i="12"/>
  <c r="I115" i="12"/>
  <c r="H115" i="12"/>
  <c r="G115" i="12"/>
  <c r="J114" i="12"/>
  <c r="I114" i="12"/>
  <c r="H114" i="12"/>
  <c r="G114" i="12"/>
  <c r="J113" i="12"/>
  <c r="I113" i="12"/>
  <c r="H113" i="12"/>
  <c r="G113" i="12"/>
  <c r="J112" i="12"/>
  <c r="I112" i="12"/>
  <c r="H112" i="12"/>
  <c r="G112" i="12"/>
  <c r="J111" i="12"/>
  <c r="I111" i="12"/>
  <c r="H111" i="12"/>
  <c r="G111" i="12"/>
  <c r="J110" i="12"/>
  <c r="I110" i="12"/>
  <c r="H110" i="12"/>
  <c r="G110" i="12"/>
  <c r="J109" i="12"/>
  <c r="I109" i="12"/>
  <c r="H109" i="12"/>
  <c r="G109" i="12"/>
  <c r="J108" i="12"/>
  <c r="I108" i="12"/>
  <c r="H108" i="12"/>
  <c r="G108" i="12"/>
  <c r="J107" i="12"/>
  <c r="I107" i="12"/>
  <c r="H107" i="12"/>
  <c r="G107" i="12"/>
  <c r="J106" i="12"/>
  <c r="I106" i="12"/>
  <c r="H106" i="12"/>
  <c r="G106" i="12"/>
  <c r="J105" i="12"/>
  <c r="I105" i="12"/>
  <c r="H105" i="12"/>
  <c r="G105" i="12"/>
  <c r="J104" i="12"/>
  <c r="I104" i="12"/>
  <c r="H104" i="12"/>
  <c r="G104" i="12"/>
  <c r="J103" i="12"/>
  <c r="I103" i="12"/>
  <c r="H103" i="12"/>
  <c r="G103" i="12"/>
  <c r="J102" i="12"/>
  <c r="I102" i="12"/>
  <c r="H102" i="12"/>
  <c r="G102" i="12"/>
  <c r="J101" i="12"/>
  <c r="I101" i="12"/>
  <c r="H101" i="12"/>
  <c r="G101" i="12"/>
  <c r="J100" i="12"/>
  <c r="I100" i="12"/>
  <c r="H100" i="12"/>
  <c r="G100" i="12"/>
  <c r="J99" i="12"/>
  <c r="I99" i="12"/>
  <c r="H99" i="12"/>
  <c r="G99" i="12"/>
  <c r="J98" i="12"/>
  <c r="I98" i="12"/>
  <c r="H98" i="12"/>
  <c r="G98" i="12"/>
  <c r="J97" i="12"/>
  <c r="I97" i="12"/>
  <c r="H97" i="12"/>
  <c r="G97" i="12"/>
  <c r="J96" i="12"/>
  <c r="I96" i="12"/>
  <c r="H96" i="12"/>
  <c r="G96" i="12"/>
  <c r="J95" i="12"/>
  <c r="I95" i="12"/>
  <c r="H95" i="12"/>
  <c r="G95" i="12"/>
  <c r="J94" i="12"/>
  <c r="I94" i="12"/>
  <c r="H94" i="12"/>
  <c r="G94" i="12"/>
  <c r="J93" i="12"/>
  <c r="I93" i="12"/>
  <c r="G93" i="12"/>
  <c r="H93" i="12" s="1"/>
  <c r="I92" i="12"/>
  <c r="J92" i="12" s="1"/>
  <c r="G92" i="12"/>
  <c r="H92" i="12" s="1"/>
  <c r="G91" i="12"/>
  <c r="H91" i="12" s="1"/>
  <c r="I91" i="12" s="1"/>
  <c r="J91" i="12" s="1"/>
  <c r="G90" i="12"/>
  <c r="H90" i="12" s="1"/>
  <c r="I90" i="12" s="1"/>
  <c r="J90" i="12" s="1"/>
  <c r="J89" i="12"/>
  <c r="I89" i="12"/>
  <c r="G89" i="12"/>
  <c r="H89" i="12" s="1"/>
  <c r="I88" i="12"/>
  <c r="J88" i="12" s="1"/>
  <c r="G88" i="12"/>
  <c r="H88" i="12" s="1"/>
  <c r="G87" i="12"/>
  <c r="H87" i="12" s="1"/>
  <c r="I87" i="12" s="1"/>
  <c r="J87" i="12" s="1"/>
  <c r="G86" i="12"/>
  <c r="H86" i="12" s="1"/>
  <c r="I86" i="12" s="1"/>
  <c r="J86" i="12" s="1"/>
  <c r="J85" i="12"/>
  <c r="I85" i="12"/>
  <c r="G85" i="12"/>
  <c r="H85" i="12" s="1"/>
  <c r="I84" i="12"/>
  <c r="J84" i="12" s="1"/>
  <c r="G84" i="12"/>
  <c r="H84" i="12" s="1"/>
  <c r="G83" i="12"/>
  <c r="H83" i="12" s="1"/>
  <c r="I83" i="12" s="1"/>
  <c r="J83" i="12" s="1"/>
  <c r="G82" i="12"/>
  <c r="H82" i="12" s="1"/>
  <c r="I82" i="12" s="1"/>
  <c r="J82" i="12" s="1"/>
  <c r="J81" i="12"/>
  <c r="I81" i="12"/>
  <c r="G81" i="12"/>
  <c r="H81" i="12" s="1"/>
  <c r="I80" i="12"/>
  <c r="J80" i="12" s="1"/>
  <c r="G80" i="12"/>
  <c r="H80" i="12" s="1"/>
  <c r="G79" i="12"/>
  <c r="H79" i="12" s="1"/>
  <c r="I79" i="12" s="1"/>
  <c r="J79" i="12" s="1"/>
  <c r="G78" i="12"/>
  <c r="H78" i="12" s="1"/>
  <c r="I78" i="12" s="1"/>
  <c r="J78" i="12" s="1"/>
  <c r="J77" i="12"/>
  <c r="I77" i="12"/>
  <c r="G77" i="12"/>
  <c r="H77" i="12" s="1"/>
  <c r="I76" i="12"/>
  <c r="J76" i="12" s="1"/>
  <c r="G76" i="12"/>
  <c r="H76" i="12" s="1"/>
  <c r="G75" i="12"/>
  <c r="H75" i="12" s="1"/>
  <c r="I75" i="12" s="1"/>
  <c r="J75" i="12" s="1"/>
  <c r="G74" i="12"/>
  <c r="H74" i="12" s="1"/>
  <c r="I74" i="12" s="1"/>
  <c r="J74" i="12" s="1"/>
  <c r="J73" i="12"/>
  <c r="I73" i="12"/>
  <c r="G73" i="12"/>
  <c r="H73" i="12" s="1"/>
  <c r="I72" i="12"/>
  <c r="J72" i="12" s="1"/>
  <c r="G72" i="12"/>
  <c r="H72" i="12" s="1"/>
  <c r="G71" i="12"/>
  <c r="H71" i="12" s="1"/>
  <c r="I71" i="12" s="1"/>
  <c r="J71" i="12" s="1"/>
  <c r="G70" i="12"/>
  <c r="H70" i="12" s="1"/>
  <c r="I70" i="12" s="1"/>
  <c r="J70" i="12" s="1"/>
  <c r="J69" i="12"/>
  <c r="I69" i="12"/>
  <c r="G69" i="12"/>
  <c r="H69" i="12" s="1"/>
  <c r="I68" i="12"/>
  <c r="J68" i="12" s="1"/>
  <c r="G68" i="12"/>
  <c r="H68" i="12" s="1"/>
  <c r="G67" i="12"/>
  <c r="H67" i="12" s="1"/>
  <c r="I67" i="12" s="1"/>
  <c r="J67" i="12" s="1"/>
  <c r="G66" i="12"/>
  <c r="H66" i="12" s="1"/>
  <c r="I66" i="12" s="1"/>
  <c r="J66" i="12" s="1"/>
  <c r="J65" i="12"/>
  <c r="I65" i="12"/>
  <c r="G65" i="12"/>
  <c r="H65" i="12" s="1"/>
  <c r="I64" i="12"/>
  <c r="J64" i="12" s="1"/>
  <c r="G64" i="12"/>
  <c r="H64" i="12" s="1"/>
  <c r="G63" i="12"/>
  <c r="H63" i="12" s="1"/>
  <c r="I63" i="12" s="1"/>
  <c r="J63" i="12" s="1"/>
  <c r="G62" i="12"/>
  <c r="H62" i="12" s="1"/>
  <c r="I62" i="12" s="1"/>
  <c r="J62" i="12" s="1"/>
  <c r="J61" i="12"/>
  <c r="I61" i="12"/>
  <c r="G61" i="12"/>
  <c r="H61" i="12" s="1"/>
  <c r="I60" i="12"/>
  <c r="J60" i="12" s="1"/>
  <c r="G60" i="12"/>
  <c r="H60" i="12" s="1"/>
  <c r="G59" i="12"/>
  <c r="H59" i="12" s="1"/>
  <c r="I59" i="12" s="1"/>
  <c r="J59" i="12" s="1"/>
  <c r="G58" i="12"/>
  <c r="H58" i="12" s="1"/>
  <c r="I58" i="12" s="1"/>
  <c r="J58" i="12" s="1"/>
  <c r="J57" i="12"/>
  <c r="I57" i="12"/>
  <c r="G57" i="12"/>
  <c r="H57" i="12" s="1"/>
  <c r="I56" i="12"/>
  <c r="J56" i="12" s="1"/>
  <c r="G56" i="12"/>
  <c r="H56" i="12" s="1"/>
  <c r="G55" i="12"/>
  <c r="H55" i="12" s="1"/>
  <c r="I55" i="12" s="1"/>
  <c r="J55" i="12" s="1"/>
  <c r="G54" i="12"/>
  <c r="H54" i="12" s="1"/>
  <c r="I54" i="12" s="1"/>
  <c r="J54" i="12" s="1"/>
  <c r="J53" i="12"/>
  <c r="I53" i="12"/>
  <c r="G53" i="12"/>
  <c r="H53" i="12" s="1"/>
  <c r="I52" i="12"/>
  <c r="J52" i="12" s="1"/>
  <c r="G52" i="12"/>
  <c r="H52" i="12" s="1"/>
  <c r="G51" i="12"/>
  <c r="H51" i="12" s="1"/>
  <c r="I51" i="12" s="1"/>
  <c r="J51" i="12" s="1"/>
  <c r="G50" i="12"/>
  <c r="H50" i="12" s="1"/>
  <c r="I50" i="12" s="1"/>
  <c r="J50" i="12" s="1"/>
  <c r="J49" i="12"/>
  <c r="I49" i="12"/>
  <c r="G49" i="12"/>
  <c r="H49" i="12" s="1"/>
  <c r="I48" i="12"/>
  <c r="J48" i="12" s="1"/>
  <c r="G48" i="12"/>
  <c r="H48" i="12" s="1"/>
  <c r="G47" i="12"/>
  <c r="H47" i="12" s="1"/>
  <c r="I47" i="12" s="1"/>
  <c r="J47" i="12" s="1"/>
  <c r="G46" i="12"/>
  <c r="H46" i="12" s="1"/>
  <c r="I46" i="12" s="1"/>
  <c r="J46" i="12" s="1"/>
  <c r="J45" i="12"/>
  <c r="I45" i="12"/>
  <c r="G45" i="12"/>
  <c r="H45" i="12" s="1"/>
  <c r="I44" i="12"/>
  <c r="J44" i="12" s="1"/>
  <c r="G44" i="12"/>
  <c r="H44" i="12" s="1"/>
  <c r="G43" i="12"/>
  <c r="H43" i="12" s="1"/>
  <c r="I43" i="12" s="1"/>
  <c r="J43" i="12" s="1"/>
  <c r="G42" i="12"/>
  <c r="H42" i="12" s="1"/>
  <c r="I42" i="12" s="1"/>
  <c r="J42" i="12" s="1"/>
  <c r="J41" i="12"/>
  <c r="I41" i="12"/>
  <c r="G41" i="12"/>
  <c r="H41" i="12" s="1"/>
  <c r="I40" i="12"/>
  <c r="J40" i="12" s="1"/>
  <c r="G40" i="12"/>
  <c r="H40" i="12" s="1"/>
  <c r="G39" i="12"/>
  <c r="H39" i="12" s="1"/>
  <c r="I39" i="12" s="1"/>
  <c r="J39" i="12" s="1"/>
  <c r="G38" i="12"/>
  <c r="H38" i="12" s="1"/>
  <c r="I38" i="12" s="1"/>
  <c r="J38" i="12" s="1"/>
  <c r="J37" i="12"/>
  <c r="I37" i="12"/>
  <c r="G37" i="12"/>
  <c r="H37" i="12" s="1"/>
  <c r="I36" i="12"/>
  <c r="J36" i="12" s="1"/>
  <c r="G36" i="12"/>
  <c r="H36" i="12" s="1"/>
  <c r="G35" i="12"/>
  <c r="H35" i="12" s="1"/>
  <c r="I35" i="12" s="1"/>
  <c r="J35" i="12" s="1"/>
  <c r="G34" i="12"/>
  <c r="H34" i="12" s="1"/>
  <c r="I34" i="12" s="1"/>
  <c r="J34" i="12" s="1"/>
  <c r="J33" i="12"/>
  <c r="I33" i="12"/>
  <c r="G33" i="12"/>
  <c r="H33" i="12" s="1"/>
  <c r="I32" i="12"/>
  <c r="J32" i="12" s="1"/>
  <c r="G32" i="12"/>
  <c r="H32" i="12" s="1"/>
  <c r="G31" i="12"/>
  <c r="H31" i="12" s="1"/>
  <c r="I31" i="12" s="1"/>
  <c r="J31" i="12" s="1"/>
  <c r="G30" i="12"/>
  <c r="H30" i="12" s="1"/>
  <c r="I30" i="12" s="1"/>
  <c r="J30" i="12" s="1"/>
  <c r="G29" i="12"/>
  <c r="H29" i="12" s="1"/>
  <c r="I29" i="12" s="1"/>
  <c r="J29" i="12" s="1"/>
  <c r="G28" i="12"/>
  <c r="H28" i="12" s="1"/>
  <c r="I28" i="12" s="1"/>
  <c r="J28" i="12" s="1"/>
  <c r="G27" i="12"/>
  <c r="H27" i="12" s="1"/>
  <c r="I27" i="12" s="1"/>
  <c r="J27" i="12" s="1"/>
  <c r="G26" i="12"/>
  <c r="H26" i="12" s="1"/>
  <c r="I26" i="12" s="1"/>
  <c r="J26" i="12" s="1"/>
  <c r="G25" i="12"/>
  <c r="H25" i="12" s="1"/>
  <c r="I25" i="12" s="1"/>
  <c r="J25" i="12" s="1"/>
  <c r="G24" i="12"/>
  <c r="H24" i="12" s="1"/>
  <c r="I24" i="12" s="1"/>
  <c r="J24" i="12" s="1"/>
  <c r="G23" i="12"/>
  <c r="H23" i="12" s="1"/>
  <c r="I23" i="12" s="1"/>
  <c r="J23" i="12" s="1"/>
  <c r="G22" i="12"/>
  <c r="H22" i="12" s="1"/>
  <c r="I22" i="12" s="1"/>
  <c r="J22" i="12" s="1"/>
  <c r="G21" i="12"/>
  <c r="H21" i="12" s="1"/>
  <c r="I21" i="12" s="1"/>
  <c r="J21" i="12" s="1"/>
  <c r="G20" i="12"/>
  <c r="H20" i="12" s="1"/>
  <c r="I20" i="12" s="1"/>
  <c r="J20" i="12" s="1"/>
  <c r="G19" i="12"/>
  <c r="H19" i="12" s="1"/>
  <c r="I19" i="12" s="1"/>
  <c r="J19" i="12" s="1"/>
  <c r="G18" i="12"/>
  <c r="H18" i="12" s="1"/>
  <c r="I18" i="12" s="1"/>
  <c r="J18" i="12" s="1"/>
  <c r="G17" i="12"/>
  <c r="H17" i="12" s="1"/>
  <c r="I17" i="12" s="1"/>
  <c r="J17" i="12" s="1"/>
  <c r="G16" i="12"/>
  <c r="H16" i="12" s="1"/>
  <c r="I16" i="12" s="1"/>
  <c r="J16" i="12" s="1"/>
  <c r="G15" i="12"/>
  <c r="H15" i="12" s="1"/>
  <c r="I15" i="12" s="1"/>
  <c r="J15" i="12" s="1"/>
  <c r="G14" i="12"/>
  <c r="H14" i="12" s="1"/>
  <c r="I14" i="12" s="1"/>
  <c r="J14" i="12" s="1"/>
  <c r="G13" i="12"/>
  <c r="H13" i="12" s="1"/>
  <c r="I13" i="12" s="1"/>
  <c r="J13" i="12" s="1"/>
  <c r="G12" i="12"/>
  <c r="H12" i="12" s="1"/>
  <c r="I12" i="12" s="1"/>
  <c r="J12" i="12" s="1"/>
  <c r="G11" i="12"/>
  <c r="H11" i="12" s="1"/>
  <c r="I11" i="12" s="1"/>
  <c r="J11" i="12" s="1"/>
  <c r="G10" i="12"/>
  <c r="H10" i="12" s="1"/>
  <c r="I10" i="12" s="1"/>
  <c r="J10" i="12" s="1"/>
  <c r="G9" i="12"/>
  <c r="H9" i="12" s="1"/>
  <c r="I9" i="12" s="1"/>
  <c r="J9" i="12" s="1"/>
  <c r="G8" i="12"/>
  <c r="H8" i="12" s="1"/>
  <c r="I8" i="12" s="1"/>
  <c r="J8" i="12" s="1"/>
  <c r="G7" i="12"/>
  <c r="H7" i="12" s="1"/>
  <c r="I7" i="12" s="1"/>
  <c r="J7" i="12" s="1"/>
  <c r="G6" i="12"/>
  <c r="H6" i="12" s="1"/>
  <c r="I6" i="12" s="1"/>
  <c r="J6" i="12" s="1"/>
  <c r="G5" i="12"/>
  <c r="H5" i="12" s="1"/>
  <c r="I5" i="12" s="1"/>
  <c r="J5" i="12" s="1"/>
  <c r="G4" i="12"/>
  <c r="H4" i="12" s="1"/>
  <c r="I4" i="12" s="1"/>
  <c r="J4" i="12" s="1"/>
  <c r="G3" i="12"/>
  <c r="H3" i="12" s="1"/>
  <c r="I3" i="12" s="1"/>
  <c r="J3" i="12" s="1"/>
  <c r="G2" i="12"/>
  <c r="H2" i="12" s="1"/>
  <c r="I2" i="12" s="1"/>
  <c r="J2" i="12" s="1"/>
  <c r="S27" i="10"/>
  <c r="S26" i="10" a="1"/>
  <c r="S29" i="10" s="1"/>
  <c r="P22" i="10"/>
  <c r="O22" i="10"/>
  <c r="P21" i="10"/>
  <c r="O21" i="10"/>
  <c r="P20" i="10"/>
  <c r="O20" i="10"/>
  <c r="P19" i="10"/>
  <c r="O19" i="10"/>
  <c r="M19" i="10" a="1"/>
  <c r="N22" i="10" s="1"/>
  <c r="M19" i="10"/>
  <c r="G25" i="11"/>
  <c r="G24" i="11"/>
  <c r="C11" i="11"/>
  <c r="B11" i="11"/>
  <c r="O9" i="11"/>
  <c r="M9" i="11"/>
  <c r="L9" i="11"/>
  <c r="N9" i="11" s="1"/>
  <c r="D9" i="11"/>
  <c r="H9" i="11" s="1"/>
  <c r="I9" i="11" s="1"/>
  <c r="M8" i="11"/>
  <c r="L8" i="11"/>
  <c r="O8" i="11" s="1"/>
  <c r="H8" i="11"/>
  <c r="I8" i="11" s="1"/>
  <c r="E8" i="11"/>
  <c r="F8" i="11" s="1"/>
  <c r="D8" i="11"/>
  <c r="O7" i="11"/>
  <c r="M7" i="11"/>
  <c r="N7" i="11" s="1"/>
  <c r="L7" i="11"/>
  <c r="H7" i="11"/>
  <c r="I7" i="11" s="1"/>
  <c r="D7" i="11"/>
  <c r="E7" i="11" s="1"/>
  <c r="F7" i="11" s="1"/>
  <c r="O6" i="11"/>
  <c r="N6" i="11"/>
  <c r="M6" i="11"/>
  <c r="L6" i="11"/>
  <c r="H6" i="11"/>
  <c r="I6" i="11" s="1"/>
  <c r="D6" i="11"/>
  <c r="E6" i="11" s="1"/>
  <c r="F6" i="11" s="1"/>
  <c r="O5" i="11"/>
  <c r="M5" i="11"/>
  <c r="L5" i="11"/>
  <c r="N5" i="11" s="1"/>
  <c r="D5" i="11"/>
  <c r="H5" i="11" s="1"/>
  <c r="I5" i="11" s="1"/>
  <c r="M4" i="11"/>
  <c r="L4" i="11"/>
  <c r="O4" i="11" s="1"/>
  <c r="H4" i="11"/>
  <c r="I4" i="11" s="1"/>
  <c r="E4" i="11"/>
  <c r="F4" i="11" s="1"/>
  <c r="D4" i="11"/>
  <c r="O3" i="11"/>
  <c r="O11" i="11" s="1"/>
  <c r="M3" i="11"/>
  <c r="N3" i="11" s="1"/>
  <c r="L3" i="11"/>
  <c r="H3" i="11"/>
  <c r="I3" i="11" s="1"/>
  <c r="D3" i="11"/>
  <c r="E3" i="11" s="1"/>
  <c r="F3" i="11" s="1"/>
  <c r="B20" i="8"/>
  <c r="D17" i="8"/>
  <c r="C17" i="8"/>
  <c r="B17" i="8"/>
  <c r="E15" i="8"/>
  <c r="E14" i="8"/>
  <c r="E13" i="8"/>
  <c r="E12" i="8"/>
  <c r="E11" i="8"/>
  <c r="E10" i="8"/>
  <c r="C19" i="6"/>
  <c r="B19" i="6"/>
  <c r="A19" i="6"/>
  <c r="B22" i="6" s="1"/>
  <c r="B22" i="4"/>
  <c r="F21" i="4"/>
  <c r="H25" i="3"/>
  <c r="D22" i="3"/>
  <c r="C22" i="3"/>
  <c r="I18" i="3"/>
  <c r="J11" i="3"/>
  <c r="J10" i="3"/>
  <c r="D23" i="3" s="1"/>
  <c r="I10" i="3"/>
  <c r="C23" i="3" s="1"/>
  <c r="J9" i="3"/>
  <c r="I9" i="3"/>
  <c r="I11" i="3" s="1"/>
  <c r="K8" i="3"/>
  <c r="J8" i="3"/>
  <c r="D21" i="3" s="1"/>
  <c r="I8" i="3"/>
  <c r="C21" i="3" s="1"/>
  <c r="D21" i="1"/>
  <c r="G9" i="1"/>
  <c r="G8" i="1"/>
  <c r="G7" i="1"/>
  <c r="C25" i="3" l="1"/>
  <c r="I11" i="11"/>
  <c r="S8" i="12"/>
  <c r="E9" i="11"/>
  <c r="F9" i="11" s="1"/>
  <c r="N11" i="11"/>
  <c r="E24" i="11" s="1"/>
  <c r="E25" i="11" s="1"/>
  <c r="K10" i="3"/>
  <c r="N4" i="11"/>
  <c r="N8" i="11"/>
  <c r="M20" i="10"/>
  <c r="M21" i="10"/>
  <c r="M22" i="10"/>
  <c r="S28" i="10"/>
  <c r="E5" i="11"/>
  <c r="F5" i="11" s="1"/>
  <c r="F11" i="11" s="1"/>
  <c r="K9" i="3"/>
  <c r="N19" i="10"/>
  <c r="M26" i="10" s="1" a="1"/>
  <c r="N20" i="10"/>
  <c r="N21" i="10"/>
  <c r="S26" i="10"/>
  <c r="N29" i="10" l="1"/>
  <c r="N28" i="10"/>
  <c r="N27" i="10"/>
  <c r="N26" i="10"/>
  <c r="M29" i="10"/>
  <c r="M28" i="10"/>
  <c r="M27" i="10"/>
  <c r="O29" i="10"/>
  <c r="O28" i="10"/>
  <c r="O27" i="10"/>
  <c r="O26" i="10"/>
  <c r="P29" i="10"/>
  <c r="P28" i="10"/>
  <c r="P27" i="10"/>
  <c r="P26" i="10"/>
  <c r="M26" i="10"/>
  <c r="P35" i="10" s="1" a="1"/>
  <c r="F15" i="11"/>
  <c r="F19" i="11"/>
  <c r="P38" i="10" l="1"/>
  <c r="P35" i="10"/>
  <c r="P37" i="10"/>
  <c r="P36" i="10"/>
</calcChain>
</file>

<file path=xl/sharedStrings.xml><?xml version="1.0" encoding="utf-8"?>
<sst xmlns="http://schemas.openxmlformats.org/spreadsheetml/2006/main" count="345" uniqueCount="226">
  <si>
    <t>IN  a cricket Camp of 60 students 8 students are left handed. Does this class fit the prevailing theory that 10% are left handed ?</t>
  </si>
  <si>
    <t>Observed</t>
  </si>
  <si>
    <t>Expected</t>
  </si>
  <si>
    <t>X^2</t>
  </si>
  <si>
    <t>Left -Batsman</t>
  </si>
  <si>
    <t>Right -Handed</t>
  </si>
  <si>
    <t xml:space="preserve">total </t>
  </si>
  <si>
    <t>HO = 10% PEOPLE ARE LEFT HANDED</t>
  </si>
  <si>
    <t>HA = 10% PEOPLE ARE NOT LEFT HANDED</t>
  </si>
  <si>
    <t>LEVEL OF SIGNIFICANCE = 5%</t>
  </si>
  <si>
    <t>DF = 2-1 = 1</t>
  </si>
  <si>
    <t>X^2 = (oi - ei)^2/ei</t>
  </si>
  <si>
    <t xml:space="preserve">CHI-SQUARE INVERSE </t>
  </si>
  <si>
    <t>X^2 = 0.48 which is not greater than 3.841459 so we can say that number of left handed are 10 %</t>
  </si>
  <si>
    <t>100 PEOPLE WHERE ASKED ABOUT PREDICTION OF CHAMPIONS LEAGUE QUALIFIER ? IS THERE ENOUGH EVIDENCE TO SUGGEST THAT GAME PREDICTION  IS INDEPENDENT OF GENDER ?</t>
  </si>
  <si>
    <t>OBSERVED</t>
  </si>
  <si>
    <t>EXPECTED</t>
  </si>
  <si>
    <t>MALE</t>
  </si>
  <si>
    <t>FEMALE</t>
  </si>
  <si>
    <t>TOTAL</t>
  </si>
  <si>
    <t>BAYERN-MUNICH</t>
  </si>
  <si>
    <t>BARCELONA</t>
  </si>
  <si>
    <t>PSG</t>
  </si>
  <si>
    <t xml:space="preserve">EXPECTED </t>
  </si>
  <si>
    <t>JOIN PROBABILITY</t>
  </si>
  <si>
    <t>HO = GAME PREDICTION IS INDEPENDENT OF SEX</t>
  </si>
  <si>
    <t>DF = (R-1)(C-1)</t>
  </si>
  <si>
    <t>HA = GAME PREDICTION IS NOT INDEPENDENT OF SEX</t>
  </si>
  <si>
    <t>total</t>
  </si>
  <si>
    <t>CHI-SQUARE INV</t>
  </si>
  <si>
    <t>HERE WE REJECT H0 BECAUSE X^2&gt; CRITICAL  VALUE SO WE CAN SAY THAT GAME PREDICTION IS DEPENDENT OF GENDER</t>
  </si>
  <si>
    <t>A company has two units in the city producing same goods . On average machine takes 12 miutes approximately. As part of performance analysis you wish to see if there is any difference in average  at both location.</t>
  </si>
  <si>
    <t>Assumptions is mean difference is zero A random sample of 30 is taken from both locations   u1 - u2 = 0</t>
  </si>
  <si>
    <t>sample</t>
  </si>
  <si>
    <t>UNIT 1</t>
  </si>
  <si>
    <t>UNIT2</t>
  </si>
  <si>
    <t>Mu</t>
  </si>
  <si>
    <t>U1</t>
  </si>
  <si>
    <t>U2</t>
  </si>
  <si>
    <t>u1 = 11.91</t>
  </si>
  <si>
    <t>u2 = 12.02</t>
  </si>
  <si>
    <t>SD</t>
  </si>
  <si>
    <t>S1 = 1.2 MIN</t>
  </si>
  <si>
    <t>S2 = 1.5 MIN</t>
  </si>
  <si>
    <t>n1 = 30</t>
  </si>
  <si>
    <t>n2 = 30</t>
  </si>
  <si>
    <t>alpha = 0.05</t>
  </si>
  <si>
    <t>Calculation of DF</t>
  </si>
  <si>
    <t xml:space="preserve"> df = ((1.2)^2/30 + (1.5)^2/30)/((1.2)^2/29*1/30 + 1/29*(1.5)^2/30</t>
  </si>
  <si>
    <t>T.INV.2T(0.05 , 29)</t>
  </si>
  <si>
    <t xml:space="preserve">df = </t>
  </si>
  <si>
    <t xml:space="preserve">T. critical </t>
  </si>
  <si>
    <t xml:space="preserve"> 95% confidence interval </t>
  </si>
  <si>
    <t>Diffence of means = -0.11</t>
  </si>
  <si>
    <t>-0.11+2.048*(square root of (S1^2/N1+S2^2/N2))</t>
  </si>
  <si>
    <t xml:space="preserve">CONFIDENCE INTERVAL RANGE </t>
  </si>
  <si>
    <t xml:space="preserve">TO </t>
  </si>
  <si>
    <t xml:space="preserve">            SO THER IS 95% PROBABILITY THAT THIS INTERVAL COINTAINS THE TRUE MEAN DIFFERENCE BETWEEN U1 AND U2 </t>
  </si>
  <si>
    <t xml:space="preserve">ZERO IS IN THIS RANGE HENCE THERE IS NO MEAN MEAN DIFFERENCE BETWEEN TWO MEAN </t>
  </si>
  <si>
    <t>MACHINE1</t>
  </si>
  <si>
    <t>MACHINE2</t>
  </si>
  <si>
    <t>F-Test Two-Sample for Variances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</si>
  <si>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</si>
  <si>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</si>
  <si>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</si>
  <si>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</si>
  <si>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</si>
  <si>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</si>
  <si>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</si>
  <si>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H0 = VAR(machine1) = VAR(machine2)</t>
  </si>
  <si>
    <t>H1 = VAR(machine2) != VAR(machine2)</t>
  </si>
  <si>
    <t>RESULT</t>
  </si>
  <si>
    <t xml:space="preserve">WE FAIL TO REJECT HO </t>
  </si>
  <si>
    <t xml:space="preserve">BECAUSE F lies on left to F-Critical </t>
  </si>
  <si>
    <t xml:space="preserve">1.5 &lt; 2.05 </t>
  </si>
  <si>
    <t xml:space="preserve">Twenty-One goalkeepers of same skills came to give test at Chelsea mini club coach divided those into a group of 7 random people each and took test of three different type. </t>
  </si>
  <si>
    <t>Coach we intrested to know is there any difference between three type of test. All keepers were given score out of 100</t>
  </si>
  <si>
    <t xml:space="preserve">SST = </t>
  </si>
  <si>
    <t>SSC + SSE</t>
  </si>
  <si>
    <t>s^2=∑▒(x−μ)^2/n−1</t>
  </si>
  <si>
    <t>SST=∑▒(x−μ)^2(n−1)</t>
  </si>
  <si>
    <t>Test1</t>
  </si>
  <si>
    <t>Test2</t>
  </si>
  <si>
    <t>Test3</t>
  </si>
  <si>
    <t>Anova: Single Factor</t>
  </si>
  <si>
    <t>SUMMARY</t>
  </si>
  <si>
    <t>Groups</t>
  </si>
  <si>
    <t>Count</t>
  </si>
  <si>
    <t>Sum</t>
  </si>
  <si>
    <t>Average</t>
  </si>
  <si>
    <t xml:space="preserve">F.Critic &lt; F.stat </t>
  </si>
  <si>
    <t>Reject H0</t>
  </si>
  <si>
    <t xml:space="preserve">F.Critic &gt; F.stat </t>
  </si>
  <si>
    <t xml:space="preserve">Fail to Reject H0 </t>
  </si>
  <si>
    <t>3.5545 &gt; 0.283756</t>
  </si>
  <si>
    <t>Fail to Reject Ho</t>
  </si>
  <si>
    <t>ANOVA</t>
  </si>
  <si>
    <t xml:space="preserve">GLOBAL MEAN </t>
  </si>
  <si>
    <t>Source of Variation</t>
  </si>
  <si>
    <t>SS</t>
  </si>
  <si>
    <t>MS</t>
  </si>
  <si>
    <t>P-value</t>
  </si>
  <si>
    <t>F crit</t>
  </si>
  <si>
    <t>Between Groups</t>
  </si>
  <si>
    <t>Within Groups</t>
  </si>
  <si>
    <t>Total</t>
  </si>
  <si>
    <t>Hence all three types of test are same</t>
  </si>
  <si>
    <t xml:space="preserve">School principal is intrested to know is there any difference between marks scored by the three section of class VIII. A sample to 6 student is taken from each section  </t>
  </si>
  <si>
    <t>Anova: Two-Factor Without Replication</t>
  </si>
  <si>
    <t xml:space="preserve">Section 1 </t>
  </si>
  <si>
    <t>Section 2</t>
  </si>
  <si>
    <t>Section 3</t>
  </si>
  <si>
    <t>Row mean</t>
  </si>
  <si>
    <t xml:space="preserve">Student 1 </t>
  </si>
  <si>
    <t>Student 2</t>
  </si>
  <si>
    <t>Student 3</t>
  </si>
  <si>
    <t>Student 4</t>
  </si>
  <si>
    <t>Student 5</t>
  </si>
  <si>
    <t>Student 6</t>
  </si>
  <si>
    <t xml:space="preserve"> </t>
  </si>
  <si>
    <t>Col Mean</t>
  </si>
  <si>
    <t xml:space="preserve">SST </t>
  </si>
  <si>
    <t>OVERALL SUM OF SQUARES</t>
  </si>
  <si>
    <t xml:space="preserve">SSC </t>
  </si>
  <si>
    <t>COLUMN/BETWEEN/TREATMENT</t>
  </si>
  <si>
    <t>SSE</t>
  </si>
  <si>
    <t xml:space="preserve">WITHIN/ERRROR SUM OF SQUARE </t>
  </si>
  <si>
    <t>Rows</t>
  </si>
  <si>
    <t>Columns</t>
  </si>
  <si>
    <t>SST = SSC + SSB +</t>
  </si>
  <si>
    <t xml:space="preserve"> SSE</t>
  </si>
  <si>
    <t>Error</t>
  </si>
  <si>
    <t xml:space="preserve">  SSE = SST - SSB -</t>
  </si>
  <si>
    <t>SSC</t>
  </si>
  <si>
    <t>A cricket coach is keen to know the is there any difference between performance of two different types of  bat between two countries .</t>
  </si>
  <si>
    <t>UAE</t>
  </si>
  <si>
    <t>INDIA</t>
  </si>
  <si>
    <t>EUROPE</t>
  </si>
  <si>
    <t>Anova: Two-Factor With Replication</t>
  </si>
  <si>
    <t>A TWO WAY ANOVA TEST THREE NULL HYPOTHESIS</t>
  </si>
  <si>
    <t>ENGLISH WILLOW</t>
  </si>
  <si>
    <t xml:space="preserve">H1 : MEANS OF THE OBSERVATION GROUPED BY ONE FACTOR ARE SAME </t>
  </si>
  <si>
    <t xml:space="preserve">H2: MEANS OF THE OBSERVATION GROUPED BY OTHER FACTOR ARE SAME </t>
  </si>
  <si>
    <t xml:space="preserve">H3 : THERE IS NO INTERACTION BETWEEN TWO FACTOR </t>
  </si>
  <si>
    <t>KASHMIRI WILLOW</t>
  </si>
  <si>
    <t xml:space="preserve">IN ALL THE THREE CASES F &gt; F Crit HENCE WE REJECT NULL HYPOTHESIS </t>
  </si>
  <si>
    <t xml:space="preserve">HENCE RESULT IS </t>
  </si>
  <si>
    <r>
      <rPr>
        <b/>
        <sz val="16"/>
        <color theme="1"/>
        <rFont val="Calibri"/>
        <family val="2"/>
        <scheme val="minor"/>
      </rPr>
      <t>H1 : MEANS OF THE OBSERVATION GROUPED BY ONE FACTOR ARE</t>
    </r>
    <r>
      <rPr>
        <b/>
        <sz val="16"/>
        <color theme="8" tint="0.59999389629810485"/>
        <rFont val="Calibri"/>
        <family val="2"/>
        <scheme val="minor"/>
      </rPr>
      <t xml:space="preserve"> </t>
    </r>
    <r>
      <rPr>
        <b/>
        <sz val="14"/>
        <color theme="8" tint="0.59999389629810485"/>
        <rFont val="Calibri"/>
        <family val="2"/>
        <scheme val="minor"/>
      </rPr>
      <t>NOT</t>
    </r>
    <r>
      <rPr>
        <b/>
        <sz val="16"/>
        <color theme="8" tint="0.59999389629810485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SAME </t>
    </r>
  </si>
  <si>
    <r>
      <rPr>
        <b/>
        <sz val="16"/>
        <color theme="1"/>
        <rFont val="Calibri"/>
        <family val="2"/>
        <scheme val="minor"/>
      </rPr>
      <t xml:space="preserve">H2: MEANS OF THE OBSERVATION GROUPED BY OTHER FACTOR ARE </t>
    </r>
    <r>
      <rPr>
        <b/>
        <sz val="16"/>
        <color theme="8" tint="0.59999389629810485"/>
        <rFont val="Calibri"/>
        <family val="2"/>
        <scheme val="minor"/>
      </rPr>
      <t>NOT</t>
    </r>
    <r>
      <rPr>
        <b/>
        <sz val="16"/>
        <color theme="1"/>
        <rFont val="Calibri"/>
        <family val="2"/>
        <scheme val="minor"/>
      </rPr>
      <t xml:space="preserve">  SAME </t>
    </r>
  </si>
  <si>
    <t>Sample</t>
  </si>
  <si>
    <t>Interaction</t>
  </si>
  <si>
    <t>Within</t>
  </si>
  <si>
    <t>x</t>
  </si>
  <si>
    <t>y</t>
  </si>
  <si>
    <t>Yhat</t>
  </si>
  <si>
    <t xml:space="preserve">Error 
Y - Yhat  </t>
  </si>
  <si>
    <t xml:space="preserve">(Y - Yhat )^2
SSE </t>
  </si>
  <si>
    <t>Yhat - YMean</t>
  </si>
  <si>
    <t>(Yhat - Ymean)^2
SSR</t>
  </si>
  <si>
    <t>X - Xavg</t>
  </si>
  <si>
    <t>y - Yavg</t>
  </si>
  <si>
    <t>(X- Xavg)*(Y - Yavg)</t>
  </si>
  <si>
    <t>(X - Xavg)^2</t>
  </si>
  <si>
    <t xml:space="preserve">AVERAGE </t>
  </si>
  <si>
    <t>SSR</t>
  </si>
  <si>
    <t>SUM</t>
  </si>
  <si>
    <t>EQUATION = Slope * X  + Intercept</t>
  </si>
  <si>
    <t xml:space="preserve">SST = SSE + SSR </t>
  </si>
  <si>
    <t>EQUATION = B1* X  + B0</t>
  </si>
  <si>
    <t>SST</t>
  </si>
  <si>
    <t>EQUATION = 0.7542 * X  + 1.6480</t>
  </si>
  <si>
    <t>R^2 = 1 - SSE/(SSE+SSR)   = 1 - SSE/SST</t>
  </si>
  <si>
    <t xml:space="preserve">R^2 </t>
  </si>
  <si>
    <t>b1 = sum(Xi - Xavg)(Yi - Yavg) / sum( (Xi-Xavg)^2)</t>
  </si>
  <si>
    <t>b0 = Yavg - b1.Xavg</t>
  </si>
  <si>
    <t>Hand Calculation</t>
  </si>
  <si>
    <t>THROUGH EXCEL FORMULA</t>
  </si>
  <si>
    <t>slope</t>
  </si>
  <si>
    <t xml:space="preserve">B0 INTERCEPT </t>
  </si>
  <si>
    <t>intercept</t>
  </si>
  <si>
    <t xml:space="preserve">Multiple Linear Regression From Scratch Using Matrix Method </t>
  </si>
  <si>
    <t>Closed Form Of Solution For Multiple Linear Regresion  b = inv((H_Transpose)*H) * (H_Transpose)*y</t>
  </si>
  <si>
    <t>Let's Determine values of b0 , b1 ,b2 , b3  through this method. Target Variable y</t>
  </si>
  <si>
    <t>H</t>
  </si>
  <si>
    <t xml:space="preserve">H_Transpose </t>
  </si>
  <si>
    <t>C</t>
  </si>
  <si>
    <t>X1</t>
  </si>
  <si>
    <t>X2</t>
  </si>
  <si>
    <t>X3</t>
  </si>
  <si>
    <t>Y</t>
  </si>
  <si>
    <t>H_Transpose* H</t>
  </si>
  <si>
    <t>INV(H_Transpose* H)</t>
  </si>
  <si>
    <t xml:space="preserve"> (H_Transpose)*y</t>
  </si>
  <si>
    <t>X</t>
  </si>
  <si>
    <t xml:space="preserve">Checking Values using Regression analysis tab using excel </t>
  </si>
  <si>
    <t>b = inv((H_Transpose)*H) * (H_Transpose)*y</t>
  </si>
  <si>
    <t>Coefficients</t>
  </si>
  <si>
    <t>Standard Error</t>
  </si>
  <si>
    <t>t Stat</t>
  </si>
  <si>
    <t>Lower 95%</t>
  </si>
  <si>
    <t>Upper 95%</t>
  </si>
  <si>
    <t>Lower 95.0%</t>
  </si>
  <si>
    <t>Upper 95.0%</t>
  </si>
  <si>
    <t>b0</t>
  </si>
  <si>
    <t>Intercept</t>
  </si>
  <si>
    <t>b1</t>
  </si>
  <si>
    <t>b2</t>
  </si>
  <si>
    <t>b3</t>
  </si>
  <si>
    <t xml:space="preserve">We can see that we got same coefficient using hand calculation and using excel </t>
  </si>
  <si>
    <t>Gender</t>
  </si>
  <si>
    <t>Monatary</t>
  </si>
  <si>
    <t>Recency</t>
  </si>
  <si>
    <t>Frequency</t>
  </si>
  <si>
    <t>ItalArt</t>
  </si>
  <si>
    <t>Florence</t>
  </si>
  <si>
    <t>Z</t>
  </si>
  <si>
    <t>Exp(Z)</t>
  </si>
  <si>
    <t>Prob = E(z)/E(z)+1</t>
  </si>
  <si>
    <t>LogLoss</t>
  </si>
  <si>
    <t>M</t>
  </si>
  <si>
    <t>R</t>
  </si>
  <si>
    <t>Custmer did not buy</t>
  </si>
  <si>
    <t xml:space="preserve">Customer buy </t>
  </si>
  <si>
    <t>Logloss(Total)</t>
  </si>
  <si>
    <t>Minimizing Logloss Total</t>
  </si>
  <si>
    <r>
      <t xml:space="preserve">H3 : </t>
    </r>
    <r>
      <rPr>
        <b/>
        <sz val="16"/>
        <color theme="8" tint="0.59999389629810485"/>
        <rFont val="Calibri"/>
        <family val="2"/>
        <scheme val="minor"/>
      </rPr>
      <t xml:space="preserve">THERE IS NO  INTERACTION </t>
    </r>
    <r>
      <rPr>
        <b/>
        <sz val="16"/>
        <color theme="1"/>
        <rFont val="Calibri"/>
        <family val="2"/>
        <scheme val="minor"/>
      </rPr>
      <t xml:space="preserve">BETWEEN TWO FACTOR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</si>
</sst>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E+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indexed="63"/>
      <name val="Calibri"/>
      <family val="2"/>
    </font>
    <font>
      <b/>
      <sz val="18"/>
      <color indexed="8"/>
      <name val="Calibri"/>
      <family val="2"/>
    </font>
    <font>
      <sz val="18"/>
      <color indexed="8"/>
      <name val="Calibri"/>
      <family val="2"/>
    </font>
    <font>
      <b/>
      <sz val="11"/>
      <color indexed="8"/>
      <name val="Calibri"/>
      <family val="2"/>
    </font>
    <font>
      <b/>
      <i/>
      <sz val="14"/>
      <color theme="1"/>
      <name val="Calibri"/>
      <family val="2"/>
      <scheme val="minor"/>
    </font>
    <font>
      <b/>
      <sz val="16"/>
      <color theme="8" tint="0.59999389629810485"/>
      <name val="Calibri"/>
      <family val="2"/>
      <scheme val="minor"/>
    </font>
    <font>
      <b/>
      <sz val="14"/>
      <color theme="8" tint="0.59999389629810485"/>
      <name val="Calibri"/>
      <family val="2"/>
      <scheme val="minor"/>
    </font>
    <font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E34D5B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indexed="18"/>
      </bottom>
      <diagonal/>
    </border>
  </borders>
  <cellStyleXfs count="3">
    <xf numFmtId="0" fontId="0" fillId="0" borderId="0"/>
    <xf numFmtId="0" fontId="24" fillId="0" borderId="0"/>
    <xf numFmtId="0" fontId="24" fillId="0" borderId="0"/>
  </cellStyleXfs>
  <cellXfs count="159">
    <xf numFmtId="0" fontId="0" fillId="0" borderId="0" xfId="0"/>
    <xf numFmtId="0" fontId="24" fillId="0" borderId="0" xfId="2"/>
    <xf numFmtId="0" fontId="1" fillId="2" borderId="0" xfId="2" applyFont="1" applyFill="1"/>
    <xf numFmtId="0" fontId="2" fillId="3" borderId="0" xfId="2" applyFont="1" applyFill="1"/>
    <xf numFmtId="0" fontId="24" fillId="4" borderId="0" xfId="2" applyFill="1"/>
    <xf numFmtId="0" fontId="1" fillId="5" borderId="0" xfId="2" applyFont="1" applyFill="1"/>
    <xf numFmtId="11" fontId="1" fillId="2" borderId="0" xfId="2" applyNumberFormat="1" applyFont="1" applyFill="1"/>
    <xf numFmtId="0" fontId="24" fillId="6" borderId="0" xfId="2" applyFill="1"/>
    <xf numFmtId="0" fontId="24" fillId="2" borderId="0" xfId="2" applyFill="1"/>
    <xf numFmtId="11" fontId="2" fillId="3" borderId="0" xfId="2" applyNumberFormat="1" applyFont="1" applyFill="1"/>
    <xf numFmtId="0" fontId="1" fillId="6" borderId="0" xfId="2" applyFont="1" applyFill="1"/>
    <xf numFmtId="0" fontId="4" fillId="0" borderId="1" xfId="0" applyFont="1" applyFill="1" applyBorder="1" applyAlignment="1">
      <alignment horizontal="centerContinuous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24" fillId="3" borderId="0" xfId="2" applyFill="1"/>
    <xf numFmtId="0" fontId="1" fillId="8" borderId="0" xfId="2" applyFont="1" applyFill="1"/>
    <xf numFmtId="0" fontId="5" fillId="9" borderId="0" xfId="2" applyFont="1" applyFill="1"/>
    <xf numFmtId="11" fontId="1" fillId="8" borderId="0" xfId="2" applyNumberFormat="1" applyFont="1" applyFill="1"/>
    <xf numFmtId="166" fontId="5" fillId="9" borderId="0" xfId="2" applyNumberFormat="1" applyFont="1" applyFill="1"/>
    <xf numFmtId="11" fontId="5" fillId="9" borderId="0" xfId="2" applyNumberFormat="1" applyFont="1" applyFill="1"/>
    <xf numFmtId="0" fontId="24" fillId="10" borderId="0" xfId="2" applyFill="1"/>
    <xf numFmtId="166" fontId="24" fillId="10" borderId="0" xfId="2" applyNumberFormat="1" applyFill="1"/>
    <xf numFmtId="0" fontId="0" fillId="0" borderId="0" xfId="0" applyFill="1"/>
    <xf numFmtId="0" fontId="1" fillId="13" borderId="0" xfId="0" applyFont="1" applyFill="1" applyAlignment="1">
      <alignment horizontal="center"/>
    </xf>
    <xf numFmtId="0" fontId="11" fillId="13" borderId="0" xfId="0" applyFont="1" applyFill="1" applyAlignment="1">
      <alignment horizontal="center"/>
    </xf>
    <xf numFmtId="0" fontId="11" fillId="12" borderId="0" xfId="0" applyFont="1" applyFill="1" applyAlignment="1">
      <alignment horizontal="center"/>
    </xf>
    <xf numFmtId="0" fontId="1" fillId="13" borderId="0" xfId="0" applyFont="1" applyFill="1"/>
    <xf numFmtId="0" fontId="1" fillId="12" borderId="0" xfId="0" applyFont="1" applyFill="1"/>
    <xf numFmtId="0" fontId="1" fillId="0" borderId="0" xfId="0" applyFont="1" applyFill="1"/>
    <xf numFmtId="0" fontId="0" fillId="0" borderId="0" xfId="0" applyFont="1"/>
    <xf numFmtId="0" fontId="0" fillId="0" borderId="1" xfId="0" applyFont="1" applyFill="1" applyBorder="1" applyAlignment="1">
      <alignment horizontal="centerContinuous"/>
    </xf>
    <xf numFmtId="0" fontId="13" fillId="15" borderId="1" xfId="0" applyFont="1" applyFill="1" applyBorder="1" applyAlignment="1">
      <alignment horizontal="center"/>
    </xf>
    <xf numFmtId="0" fontId="12" fillId="15" borderId="0" xfId="0" applyFont="1" applyFill="1" applyBorder="1" applyAlignment="1"/>
    <xf numFmtId="0" fontId="12" fillId="15" borderId="2" xfId="0" applyFont="1" applyFill="1" applyBorder="1" applyAlignment="1"/>
    <xf numFmtId="0" fontId="0" fillId="0" borderId="0" xfId="0" applyAlignment="1"/>
    <xf numFmtId="0" fontId="0" fillId="13" borderId="0" xfId="0" applyFill="1" applyAlignment="1">
      <alignment horizontal="right"/>
    </xf>
    <xf numFmtId="0" fontId="12" fillId="15" borderId="0" xfId="0" applyFont="1" applyFill="1"/>
    <xf numFmtId="0" fontId="24" fillId="0" borderId="0" xfId="1"/>
    <xf numFmtId="0" fontId="17" fillId="0" borderId="0" xfId="1" applyNumberFormat="1" applyFont="1" applyFill="1" applyBorder="1" applyAlignment="1" applyProtection="1">
      <alignment horizontal="center" vertical="center" readingOrder="1"/>
    </xf>
    <xf numFmtId="0" fontId="18" fillId="12" borderId="0" xfId="1" applyNumberFormat="1" applyFont="1" applyFill="1" applyBorder="1" applyAlignment="1" applyProtection="1"/>
    <xf numFmtId="0" fontId="1" fillId="12" borderId="0" xfId="1" applyFont="1" applyFill="1"/>
    <xf numFmtId="0" fontId="1" fillId="12" borderId="0" xfId="1" applyFont="1" applyFill="1" applyAlignment="1">
      <alignment wrapText="1"/>
    </xf>
    <xf numFmtId="0" fontId="19" fillId="0" borderId="0" xfId="1" applyNumberFormat="1" applyFont="1" applyFill="1" applyBorder="1" applyAlignment="1" applyProtection="1"/>
    <xf numFmtId="0" fontId="0" fillId="0" borderId="0" xfId="1" applyFont="1"/>
    <xf numFmtId="0" fontId="24" fillId="5" borderId="0" xfId="1" applyFill="1"/>
    <xf numFmtId="0" fontId="1" fillId="17" borderId="0" xfId="1" applyFont="1" applyFill="1"/>
    <xf numFmtId="0" fontId="20" fillId="14" borderId="0" xfId="0" applyNumberFormat="1" applyFont="1" applyFill="1" applyBorder="1" applyAlignment="1" applyProtection="1"/>
    <xf numFmtId="0" fontId="20" fillId="18" borderId="0" xfId="0" applyNumberFormat="1" applyFont="1" applyFill="1" applyBorder="1" applyAlignment="1" applyProtection="1"/>
    <xf numFmtId="0" fontId="24" fillId="19" borderId="0" xfId="1" applyFill="1"/>
    <xf numFmtId="0" fontId="3" fillId="19" borderId="0" xfId="1" applyFont="1" applyFill="1" applyAlignment="1">
      <alignment horizontal="right"/>
    </xf>
    <xf numFmtId="0" fontId="1" fillId="19" borderId="0" xfId="1" applyFont="1" applyFill="1"/>
    <xf numFmtId="0" fontId="5" fillId="20" borderId="0" xfId="1" applyFont="1" applyFill="1"/>
    <xf numFmtId="0" fontId="1" fillId="19" borderId="0" xfId="1" applyFont="1" applyFill="1" applyAlignment="1">
      <alignment horizontal="right"/>
    </xf>
    <xf numFmtId="0" fontId="1" fillId="20" borderId="0" xfId="1" applyFont="1" applyFill="1"/>
    <xf numFmtId="0" fontId="24" fillId="0" borderId="0" xfId="1" applyAlignment="1">
      <alignment horizontal="right"/>
    </xf>
    <xf numFmtId="0" fontId="0" fillId="0" borderId="0" xfId="1" applyFont="1" applyAlignment="1">
      <alignment horizontal="right"/>
    </xf>
    <xf numFmtId="0" fontId="5" fillId="21" borderId="0" xfId="1" applyFont="1" applyFill="1"/>
    <xf numFmtId="0" fontId="24" fillId="21" borderId="0" xfId="1" applyFill="1"/>
    <xf numFmtId="0" fontId="15" fillId="21" borderId="0" xfId="1" applyFont="1" applyFill="1"/>
    <xf numFmtId="0" fontId="15" fillId="22" borderId="0" xfId="0" applyFont="1" applyFill="1"/>
    <xf numFmtId="0" fontId="2" fillId="23" borderId="0" xfId="0" applyFont="1" applyFill="1"/>
    <xf numFmtId="0" fontId="15" fillId="5" borderId="0" xfId="0" applyFont="1" applyFill="1"/>
    <xf numFmtId="0" fontId="5" fillId="5" borderId="0" xfId="0" applyFont="1" applyFill="1"/>
    <xf numFmtId="0" fontId="21" fillId="5" borderId="3" xfId="0" applyFont="1" applyFill="1" applyBorder="1" applyAlignment="1">
      <alignment horizontal="right"/>
    </xf>
    <xf numFmtId="0" fontId="5" fillId="5" borderId="0" xfId="0" applyFont="1" applyFill="1" applyBorder="1" applyAlignment="1"/>
    <xf numFmtId="0" fontId="15" fillId="24" borderId="0" xfId="0" applyFont="1" applyFill="1"/>
    <xf numFmtId="0" fontId="5" fillId="24" borderId="0" xfId="0" applyFont="1" applyFill="1"/>
    <xf numFmtId="0" fontId="21" fillId="24" borderId="3" xfId="0" applyFont="1" applyFill="1" applyBorder="1" applyAlignment="1">
      <alignment horizontal="right"/>
    </xf>
    <xf numFmtId="0" fontId="5" fillId="24" borderId="0" xfId="0" applyFont="1" applyFill="1" applyBorder="1" applyAlignment="1"/>
    <xf numFmtId="0" fontId="5" fillId="11" borderId="0" xfId="0" applyFont="1" applyFill="1"/>
    <xf numFmtId="0" fontId="21" fillId="11" borderId="3" xfId="0" applyFont="1" applyFill="1" applyBorder="1" applyAlignment="1">
      <alignment horizontal="right"/>
    </xf>
    <xf numFmtId="0" fontId="5" fillId="11" borderId="0" xfId="0" applyFont="1" applyFill="1" applyBorder="1" applyAlignment="1"/>
    <xf numFmtId="0" fontId="5" fillId="25" borderId="0" xfId="0" applyFont="1" applyFill="1"/>
    <xf numFmtId="0" fontId="21" fillId="25" borderId="1" xfId="0" applyFont="1" applyFill="1" applyBorder="1" applyAlignment="1">
      <alignment horizontal="center"/>
    </xf>
    <xf numFmtId="0" fontId="5" fillId="25" borderId="0" xfId="0" applyFont="1" applyFill="1" applyBorder="1" applyAlignment="1"/>
    <xf numFmtId="0" fontId="5" fillId="25" borderId="2" xfId="0" applyFont="1" applyFill="1" applyBorder="1" applyAlignment="1"/>
    <xf numFmtId="0" fontId="5" fillId="26" borderId="0" xfId="0" applyFont="1" applyFill="1"/>
    <xf numFmtId="0" fontId="5" fillId="0" borderId="0" xfId="0" applyFont="1"/>
    <xf numFmtId="0" fontId="15" fillId="0" borderId="0" xfId="0" applyFont="1"/>
    <xf numFmtId="0" fontId="3" fillId="23" borderId="0" xfId="0" applyFont="1" applyFill="1"/>
    <xf numFmtId="0" fontId="0" fillId="23" borderId="0" xfId="0" applyFill="1"/>
    <xf numFmtId="0" fontId="0" fillId="26" borderId="0" xfId="0" applyFill="1"/>
    <xf numFmtId="0" fontId="0" fillId="27" borderId="0" xfId="0" applyFill="1"/>
    <xf numFmtId="0" fontId="0" fillId="27" borderId="0" xfId="0" applyFont="1" applyFill="1"/>
    <xf numFmtId="0" fontId="1" fillId="28" borderId="0" xfId="0" applyFont="1" applyFill="1"/>
    <xf numFmtId="0" fontId="1" fillId="16" borderId="0" xfId="0" applyFont="1" applyFill="1"/>
    <xf numFmtId="0" fontId="2" fillId="21" borderId="0" xfId="0" applyFont="1" applyFill="1" applyAlignment="1">
      <alignment horizontal="left" indent="1"/>
    </xf>
    <xf numFmtId="0" fontId="2" fillId="21" borderId="0" xfId="0" applyFont="1" applyFill="1"/>
    <xf numFmtId="0" fontId="5" fillId="19" borderId="0" xfId="0" applyFont="1" applyFill="1"/>
    <xf numFmtId="0" fontId="3" fillId="0" borderId="0" xfId="0" applyFont="1" applyFill="1"/>
    <xf numFmtId="0" fontId="0" fillId="19" borderId="0" xfId="0" applyFill="1"/>
    <xf numFmtId="0" fontId="0" fillId="22" borderId="0" xfId="0" applyFill="1"/>
    <xf numFmtId="0" fontId="1" fillId="29" borderId="0" xfId="0" applyFont="1" applyFill="1" applyAlignment="1">
      <alignment horizontal="left" indent="2"/>
    </xf>
    <xf numFmtId="0" fontId="1" fillId="29" borderId="0" xfId="0" applyFont="1" applyFill="1"/>
    <xf numFmtId="0" fontId="16" fillId="0" borderId="0" xfId="0" applyFont="1"/>
    <xf numFmtId="0" fontId="0" fillId="30" borderId="0" xfId="0" applyFont="1" applyFill="1" applyAlignment="1">
      <alignment horizontal="left" indent="6"/>
    </xf>
    <xf numFmtId="0" fontId="0" fillId="30" borderId="0" xfId="0" applyFont="1" applyFill="1" applyAlignment="1">
      <alignment horizontal="left" indent="2"/>
    </xf>
    <xf numFmtId="0" fontId="0" fillId="30" borderId="0" xfId="0" applyFont="1" applyFill="1" applyAlignment="1">
      <alignment horizontal="left" indent="3"/>
    </xf>
    <xf numFmtId="0" fontId="0" fillId="30" borderId="0" xfId="0" applyFill="1"/>
    <xf numFmtId="0" fontId="1" fillId="31" borderId="0" xfId="0" applyFont="1" applyFill="1"/>
    <xf numFmtId="0" fontId="9" fillId="0" borderId="0" xfId="0" applyFont="1"/>
    <xf numFmtId="0" fontId="3" fillId="32" borderId="0" xfId="0" applyFont="1" applyFill="1"/>
    <xf numFmtId="0" fontId="0" fillId="32" borderId="0" xfId="0" applyFill="1"/>
    <xf numFmtId="0" fontId="0" fillId="11" borderId="0" xfId="0" applyFont="1" applyFill="1"/>
    <xf numFmtId="0" fontId="0" fillId="11" borderId="0" xfId="0" applyFill="1"/>
    <xf numFmtId="0" fontId="4" fillId="22" borderId="1" xfId="0" applyFont="1" applyFill="1" applyBorder="1" applyAlignment="1">
      <alignment horizontal="center"/>
    </xf>
    <xf numFmtId="0" fontId="0" fillId="22" borderId="0" xfId="0" applyFill="1" applyBorder="1" applyAlignment="1"/>
    <xf numFmtId="0" fontId="0" fillId="22" borderId="2" xfId="0" applyFill="1" applyBorder="1" applyAlignment="1"/>
    <xf numFmtId="0" fontId="1" fillId="33" borderId="0" xfId="0" applyFont="1" applyFill="1"/>
    <xf numFmtId="0" fontId="1" fillId="34" borderId="0" xfId="0" applyFont="1" applyFill="1"/>
    <xf numFmtId="0" fontId="0" fillId="35" borderId="0" xfId="0" applyFill="1"/>
    <xf numFmtId="0" fontId="0" fillId="35" borderId="0" xfId="0" applyFont="1" applyFill="1"/>
    <xf numFmtId="0" fontId="0" fillId="5" borderId="0" xfId="0" applyFill="1"/>
    <xf numFmtId="0" fontId="0" fillId="5" borderId="0" xfId="0" applyFont="1" applyFill="1"/>
    <xf numFmtId="0" fontId="0" fillId="30" borderId="0" xfId="0" applyFont="1" applyFill="1"/>
    <xf numFmtId="0" fontId="1" fillId="30" borderId="0" xfId="0" applyFont="1" applyFill="1" applyAlignment="1">
      <alignment horizontal="right"/>
    </xf>
    <xf numFmtId="0" fontId="1" fillId="30" borderId="0" xfId="0" applyFont="1" applyFill="1"/>
    <xf numFmtId="0" fontId="0" fillId="29" borderId="0" xfId="0" applyFont="1" applyFill="1"/>
    <xf numFmtId="0" fontId="0" fillId="29" borderId="0" xfId="0" applyFill="1"/>
    <xf numFmtId="0" fontId="0" fillId="31" borderId="0" xfId="0" applyFill="1"/>
    <xf numFmtId="0" fontId="0" fillId="31" borderId="0" xfId="0" applyFont="1" applyFill="1" applyAlignment="1">
      <alignment horizontal="center"/>
    </xf>
    <xf numFmtId="0" fontId="1" fillId="37" borderId="0" xfId="0" applyFont="1" applyFill="1"/>
    <xf numFmtId="0" fontId="1" fillId="21" borderId="0" xfId="0" applyFont="1" applyFill="1"/>
    <xf numFmtId="0" fontId="1" fillId="7" borderId="0" xfId="0" applyFont="1" applyFill="1"/>
    <xf numFmtId="0" fontId="1" fillId="40" borderId="0" xfId="0" applyFont="1" applyFill="1"/>
    <xf numFmtId="0" fontId="1" fillId="40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5" fillId="39" borderId="0" xfId="0" applyFont="1" applyFill="1" applyAlignment="1">
      <alignment horizontal="center"/>
    </xf>
    <xf numFmtId="0" fontId="0" fillId="39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9" borderId="0" xfId="0" applyFont="1" applyFill="1" applyAlignment="1">
      <alignment horizontal="center"/>
    </xf>
    <xf numFmtId="0" fontId="1" fillId="36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30" borderId="0" xfId="0" applyFont="1" applyFill="1" applyAlignment="1">
      <alignment horizontal="center"/>
    </xf>
    <xf numFmtId="0" fontId="0" fillId="22" borderId="0" xfId="0" applyFont="1" applyFill="1" applyAlignment="1">
      <alignment horizontal="center"/>
    </xf>
    <xf numFmtId="0" fontId="0" fillId="2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8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" fillId="13" borderId="0" xfId="0" applyFont="1" applyFill="1" applyAlignment="1">
      <alignment horizontal="right"/>
    </xf>
    <xf numFmtId="0" fontId="1" fillId="13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6" fillId="15" borderId="0" xfId="0" applyFont="1" applyFill="1" applyAlignment="1">
      <alignment horizontal="center"/>
    </xf>
    <xf numFmtId="0" fontId="14" fillId="16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3" fillId="7" borderId="0" xfId="2" applyFont="1" applyFill="1" applyAlignment="1">
      <alignment horizontal="center"/>
    </xf>
    <xf numFmtId="0" fontId="1" fillId="7" borderId="0" xfId="2" applyFon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F66FF"/>
      <color rgb="FFE34D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Hand_Calulation_SLR!$C$2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Hand_Calulation_SLR!$B$3:$B$9</c:f>
              <c:numCache>
                <c:formatCode>General</c:formatCode>
                <c:ptCount val="7"/>
                <c:pt idx="0">
                  <c:v>8</c:v>
                </c:pt>
                <c:pt idx="1">
                  <c:v>2</c:v>
                </c:pt>
                <c:pt idx="2">
                  <c:v>10</c:v>
                </c:pt>
                <c:pt idx="3">
                  <c:v>4</c:v>
                </c:pt>
                <c:pt idx="4">
                  <c:v>4</c:v>
                </c:pt>
                <c:pt idx="5">
                  <c:v>6</c:v>
                </c:pt>
                <c:pt idx="6">
                  <c:v>17</c:v>
                </c:pt>
              </c:numCache>
            </c:numRef>
          </c:xVal>
          <c:yVal>
            <c:numRef>
              <c:f>Hand_Calulation_SLR!$C$3:$C$9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2</c:v>
                </c:pt>
                <c:pt idx="4">
                  <c:v>14</c:v>
                </c:pt>
                <c:pt idx="5">
                  <c:v>3</c:v>
                </c:pt>
                <c:pt idx="6">
                  <c:v>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126784"/>
        <c:axId val="418120512"/>
      </c:scatterChart>
      <c:valAx>
        <c:axId val="41812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20512"/>
        <c:crosses val="autoZero"/>
        <c:crossBetween val="midCat"/>
      </c:valAx>
      <c:valAx>
        <c:axId val="41812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12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365760</xdr:colOff>
      <xdr:row>9</xdr:row>
      <xdr:rowOff>0</xdr:rowOff>
    </xdr:from>
    <xdr:to>
      <xdr:col>12</xdr:col>
      <xdr:colOff>165688</xdr:colOff>
      <xdr:row>15</xdr:row>
      <xdr:rowOff>128298</xdr:rowOff>
    </xdr:to>
    <xdr:pic>
      <xdr:nvPicPr>
        <xdr:cNvPr id="2" name="Picture 1" descr="A close up of a logo&#10;&#10;Description automatically generated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645920"/>
          <a:ext cx="5605780" cy="1225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11</xdr:row>
      <xdr:rowOff>106680</xdr:rowOff>
    </xdr:from>
    <xdr:to>
      <xdr:col>3</xdr:col>
      <xdr:colOff>1455420</xdr:colOff>
      <xdr:row>25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472440</xdr:colOff>
      <xdr:row>11</xdr:row>
      <xdr:rowOff>45720</xdr:rowOff>
    </xdr:from>
    <xdr:to>
      <xdr:col>18</xdr:col>
      <xdr:colOff>278130</xdr:colOff>
      <xdr:row>15</xdr:row>
      <xdr:rowOff>188595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2540" y="2560320"/>
          <a:ext cx="4324350" cy="10572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266700</xdr:colOff>
      <xdr:row>12</xdr:row>
      <xdr:rowOff>0</xdr:rowOff>
    </xdr:from>
    <xdr:to>
      <xdr:col>18</xdr:col>
      <xdr:colOff>560070</xdr:colOff>
      <xdr:row>17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5280" y="2377440"/>
          <a:ext cx="4324350" cy="1057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"/>
  <sheetViews>
    <sheetView workbookViewId="0">
      <selection activeCell="I15" sqref="I15"/>
    </sheetView>
  </sheetViews>
  <sheetFormatPr defaultColWidth="9" defaultRowHeight="14.4"/>
  <cols>
    <col min="2" max="2" width="12.44140625" customWidth="1"/>
  </cols>
  <sheetData>
    <row r="2" spans="1:17">
      <c r="A2" s="128" t="s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</row>
    <row r="3" spans="1:17">
      <c r="A3" s="129"/>
      <c r="B3" s="129"/>
      <c r="C3" s="129"/>
      <c r="D3" s="129"/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/>
      <c r="P3" s="129"/>
      <c r="Q3" s="129"/>
    </row>
    <row r="4" spans="1:17">
      <c r="A4" s="129"/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</row>
    <row r="5" spans="1:17">
      <c r="B5" s="124"/>
      <c r="C5" s="124"/>
      <c r="D5" s="124"/>
      <c r="E5" s="124"/>
      <c r="F5" s="124"/>
      <c r="G5" s="124"/>
    </row>
    <row r="6" spans="1:17">
      <c r="B6" s="124"/>
      <c r="C6" s="124" t="s">
        <v>1</v>
      </c>
      <c r="D6" s="124" t="s">
        <v>2</v>
      </c>
      <c r="E6" s="124"/>
      <c r="F6" s="124"/>
      <c r="G6" s="124" t="s">
        <v>3</v>
      </c>
    </row>
    <row r="7" spans="1:17">
      <c r="B7" s="124" t="s">
        <v>4</v>
      </c>
      <c r="C7" s="124">
        <v>8</v>
      </c>
      <c r="D7" s="124">
        <v>10</v>
      </c>
      <c r="E7" s="124"/>
      <c r="F7" s="124"/>
      <c r="G7" s="124">
        <f>(D7-C7)^2/D7</f>
        <v>0.4</v>
      </c>
    </row>
    <row r="8" spans="1:17">
      <c r="B8" s="124" t="s">
        <v>5</v>
      </c>
      <c r="C8" s="124">
        <v>52</v>
      </c>
      <c r="D8" s="124">
        <v>50</v>
      </c>
      <c r="E8" s="124"/>
      <c r="F8" s="124"/>
      <c r="G8" s="124">
        <f>(C8-D8)^2/D8</f>
        <v>0.08</v>
      </c>
    </row>
    <row r="9" spans="1:17">
      <c r="B9" s="124"/>
      <c r="C9" s="124">
        <v>60</v>
      </c>
      <c r="D9" s="124">
        <v>60</v>
      </c>
      <c r="E9" s="124"/>
      <c r="F9" s="124" t="s">
        <v>6</v>
      </c>
      <c r="G9" s="124">
        <f>G7+G8</f>
        <v>0.48000000000000004</v>
      </c>
    </row>
    <row r="11" spans="1:17">
      <c r="B11" s="126" t="s">
        <v>7</v>
      </c>
      <c r="C11" s="126"/>
      <c r="D11" s="126"/>
      <c r="E11" s="126"/>
    </row>
    <row r="12" spans="1:17">
      <c r="B12" s="126" t="s">
        <v>8</v>
      </c>
      <c r="C12" s="126"/>
      <c r="D12" s="126"/>
      <c r="E12" s="126"/>
    </row>
    <row r="15" spans="1:17">
      <c r="B15" s="125" t="s">
        <v>9</v>
      </c>
      <c r="C15" s="125"/>
      <c r="D15" s="125"/>
      <c r="E15" s="125"/>
    </row>
    <row r="16" spans="1:17">
      <c r="B16" s="125"/>
      <c r="C16" s="125"/>
      <c r="D16" s="125"/>
      <c r="E16" s="125"/>
    </row>
    <row r="17" spans="2:10">
      <c r="B17" s="125" t="s">
        <v>10</v>
      </c>
      <c r="C17" s="125"/>
      <c r="D17" s="125"/>
      <c r="E17" s="125"/>
    </row>
    <row r="18" spans="2:10">
      <c r="B18" s="125"/>
      <c r="C18" s="125"/>
      <c r="D18" s="125"/>
      <c r="E18" s="125"/>
    </row>
    <row r="19" spans="2:10">
      <c r="B19" s="125" t="s">
        <v>11</v>
      </c>
      <c r="C19" s="125"/>
      <c r="D19" s="125"/>
      <c r="E19" s="125"/>
    </row>
    <row r="20" spans="2:10">
      <c r="B20" s="125"/>
      <c r="C20" s="125"/>
      <c r="D20" s="125"/>
      <c r="E20" s="125"/>
    </row>
    <row r="21" spans="2:10">
      <c r="B21" s="125" t="s">
        <v>12</v>
      </c>
      <c r="C21" s="125"/>
      <c r="D21" s="125">
        <f>_xlfn.CHISQ.INV(0.95,1)</f>
        <v>3.8414588206941236</v>
      </c>
      <c r="E21" s="125"/>
    </row>
    <row r="22" spans="2:10">
      <c r="B22" s="125"/>
      <c r="C22" s="125"/>
      <c r="D22" s="125"/>
      <c r="E22" s="125"/>
    </row>
    <row r="24" spans="2:10">
      <c r="B24" s="127" t="s">
        <v>13</v>
      </c>
      <c r="C24" s="127"/>
      <c r="D24" s="127"/>
      <c r="E24" s="127"/>
      <c r="F24" s="127"/>
      <c r="G24" s="127"/>
      <c r="H24" s="127"/>
      <c r="I24" s="127"/>
      <c r="J24" s="127"/>
    </row>
  </sheetData>
  <mergeCells count="4">
    <mergeCell ref="B11:E11"/>
    <mergeCell ref="B12:E12"/>
    <mergeCell ref="B24:J24"/>
    <mergeCell ref="A2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N16" sqref="N16"/>
    </sheetView>
  </sheetViews>
  <sheetFormatPr defaultColWidth="9" defaultRowHeight="14.4"/>
  <cols>
    <col min="2" max="2" width="15.6640625" customWidth="1"/>
    <col min="3" max="3" width="9.77734375" customWidth="1"/>
  </cols>
  <sheetData>
    <row r="1" spans="1:20">
      <c r="A1" s="130" t="s">
        <v>14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</row>
    <row r="2" spans="1:20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</row>
    <row r="3" spans="1:20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</row>
    <row r="4" spans="1:20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</row>
    <row r="6" spans="1:20">
      <c r="B6" s="122"/>
      <c r="C6" s="122"/>
      <c r="D6" s="122" t="s">
        <v>15</v>
      </c>
      <c r="E6" s="122"/>
      <c r="F6" s="122"/>
      <c r="H6" s="122"/>
      <c r="I6" s="122" t="s">
        <v>16</v>
      </c>
      <c r="J6" s="122"/>
      <c r="K6" s="122"/>
      <c r="L6" s="122"/>
    </row>
    <row r="7" spans="1:20">
      <c r="B7" s="122"/>
      <c r="C7" s="122" t="s">
        <v>17</v>
      </c>
      <c r="D7" s="122" t="s">
        <v>18</v>
      </c>
      <c r="E7" s="122" t="s">
        <v>19</v>
      </c>
      <c r="F7" s="122"/>
      <c r="H7" s="122"/>
      <c r="I7" s="122" t="s">
        <v>17</v>
      </c>
      <c r="J7" s="122" t="s">
        <v>18</v>
      </c>
      <c r="K7" s="122" t="s">
        <v>19</v>
      </c>
      <c r="L7" s="122"/>
    </row>
    <row r="8" spans="1:20">
      <c r="B8" s="122" t="s">
        <v>20</v>
      </c>
      <c r="C8" s="122">
        <v>20</v>
      </c>
      <c r="D8" s="122">
        <v>16</v>
      </c>
      <c r="E8" s="122">
        <v>36</v>
      </c>
      <c r="F8" s="122"/>
      <c r="H8" s="122" t="s">
        <v>20</v>
      </c>
      <c r="I8" s="122">
        <f>E8*C11/E11</f>
        <v>14.4</v>
      </c>
      <c r="J8" s="122">
        <f>E8*D11/E11</f>
        <v>21.6</v>
      </c>
      <c r="K8" s="122">
        <f>I8+J8</f>
        <v>36</v>
      </c>
      <c r="L8" s="122"/>
    </row>
    <row r="9" spans="1:20">
      <c r="B9" s="122" t="s">
        <v>21</v>
      </c>
      <c r="C9" s="122">
        <v>10</v>
      </c>
      <c r="D9" s="122">
        <v>14</v>
      </c>
      <c r="E9" s="122">
        <v>24</v>
      </c>
      <c r="F9" s="122"/>
      <c r="H9" s="122" t="s">
        <v>21</v>
      </c>
      <c r="I9" s="122">
        <f>C11*E9/E11</f>
        <v>9.6</v>
      </c>
      <c r="J9" s="122">
        <f>D11*E9/E11</f>
        <v>14.4</v>
      </c>
      <c r="K9" s="122">
        <f>I9+J9</f>
        <v>24</v>
      </c>
      <c r="L9" s="122"/>
    </row>
    <row r="10" spans="1:20">
      <c r="B10" s="122" t="s">
        <v>22</v>
      </c>
      <c r="C10" s="122">
        <v>10</v>
      </c>
      <c r="D10" s="122">
        <v>30</v>
      </c>
      <c r="E10" s="122">
        <v>40</v>
      </c>
      <c r="F10" s="122"/>
      <c r="H10" s="122" t="s">
        <v>22</v>
      </c>
      <c r="I10" s="122">
        <f>C11*E10/E11</f>
        <v>16</v>
      </c>
      <c r="J10" s="122">
        <f>D11*E10/E11</f>
        <v>24</v>
      </c>
      <c r="K10" s="122">
        <f>I10+J10</f>
        <v>40</v>
      </c>
      <c r="L10" s="122"/>
    </row>
    <row r="11" spans="1:20">
      <c r="B11" s="122" t="s">
        <v>19</v>
      </c>
      <c r="C11" s="122">
        <v>40</v>
      </c>
      <c r="D11" s="122">
        <v>60</v>
      </c>
      <c r="E11" s="122">
        <v>100</v>
      </c>
      <c r="F11" s="122"/>
      <c r="H11" s="122" t="s">
        <v>19</v>
      </c>
      <c r="I11" s="122">
        <f>I8+I9+I10</f>
        <v>40</v>
      </c>
      <c r="J11" s="122">
        <f>J8+J9+J10</f>
        <v>60</v>
      </c>
      <c r="K11" s="122">
        <v>100</v>
      </c>
      <c r="L11" s="122"/>
    </row>
    <row r="12" spans="1:20">
      <c r="B12" s="122"/>
      <c r="C12" s="122"/>
      <c r="D12" s="122"/>
      <c r="E12" s="122"/>
      <c r="F12" s="122"/>
      <c r="H12" s="122"/>
      <c r="I12" s="122"/>
      <c r="J12" s="122"/>
      <c r="K12" s="122"/>
      <c r="L12" s="122"/>
    </row>
    <row r="13" spans="1:20">
      <c r="B13" s="123" t="s">
        <v>23</v>
      </c>
      <c r="C13" s="123"/>
      <c r="D13" s="123"/>
      <c r="E13" s="123"/>
      <c r="F13" s="123"/>
      <c r="G13" s="123"/>
      <c r="H13" s="123"/>
      <c r="I13" s="123"/>
      <c r="J13" s="123"/>
      <c r="K13" s="123"/>
    </row>
    <row r="14" spans="1:20">
      <c r="B14" s="123" t="s">
        <v>24</v>
      </c>
      <c r="C14" s="123"/>
      <c r="D14" s="123"/>
      <c r="E14" s="123"/>
      <c r="F14" s="123"/>
      <c r="G14" s="123"/>
      <c r="H14" s="123"/>
      <c r="I14" s="123"/>
      <c r="J14" s="123"/>
      <c r="K14" s="123"/>
    </row>
    <row r="15" spans="1:20">
      <c r="B15" s="123"/>
      <c r="C15" s="123"/>
      <c r="D15" s="123"/>
      <c r="E15" s="123"/>
      <c r="F15" s="123"/>
      <c r="G15" s="123"/>
      <c r="H15" s="123"/>
      <c r="I15" s="123"/>
      <c r="J15" s="123"/>
      <c r="K15" s="123"/>
    </row>
    <row r="16" spans="1:20">
      <c r="B16" s="123"/>
      <c r="C16" s="123"/>
      <c r="D16" s="123"/>
      <c r="E16" s="123"/>
      <c r="F16" s="123"/>
      <c r="G16" s="123"/>
      <c r="H16" s="123"/>
      <c r="I16" s="123"/>
      <c r="J16" s="123"/>
      <c r="K16" s="123"/>
    </row>
    <row r="17" spans="2:14">
      <c r="B17" s="123"/>
      <c r="C17" s="123" t="s">
        <v>25</v>
      </c>
      <c r="D17" s="123"/>
      <c r="E17" s="123"/>
      <c r="F17" s="123"/>
      <c r="G17" s="123"/>
      <c r="H17" s="123"/>
      <c r="I17" s="123" t="s">
        <v>26</v>
      </c>
      <c r="J17" s="123"/>
      <c r="K17" s="123"/>
    </row>
    <row r="18" spans="2:14">
      <c r="B18" s="123"/>
      <c r="C18" s="123" t="s">
        <v>27</v>
      </c>
      <c r="D18" s="123"/>
      <c r="E18" s="123"/>
      <c r="F18" s="123"/>
      <c r="G18" s="123"/>
      <c r="H18" s="123"/>
      <c r="I18" s="123">
        <f>(3-1)*(2-1)</f>
        <v>2</v>
      </c>
      <c r="J18" s="123"/>
      <c r="K18" s="123"/>
    </row>
    <row r="19" spans="2:14">
      <c r="B19" s="123"/>
      <c r="C19" s="123"/>
      <c r="D19" s="123"/>
      <c r="E19" s="123"/>
      <c r="F19" s="123"/>
      <c r="G19" s="123"/>
      <c r="H19" s="123"/>
      <c r="I19" s="123"/>
      <c r="J19" s="123"/>
      <c r="K19" s="123"/>
    </row>
    <row r="20" spans="2:14">
      <c r="B20" s="123"/>
      <c r="C20" s="123" t="s">
        <v>3</v>
      </c>
      <c r="D20" s="123"/>
      <c r="E20" s="123"/>
      <c r="F20" s="123"/>
      <c r="G20" s="123"/>
      <c r="H20" s="123"/>
      <c r="I20" s="123"/>
      <c r="J20" s="123"/>
      <c r="K20" s="123"/>
    </row>
    <row r="21" spans="2:14">
      <c r="B21" s="123"/>
      <c r="C21" s="123">
        <f t="shared" ref="C21:D23" si="0">(C8-I8)^2/I8</f>
        <v>2.1777777777777776</v>
      </c>
      <c r="D21" s="123">
        <f t="shared" si="0"/>
        <v>1.4518518518518526</v>
      </c>
      <c r="E21" s="123"/>
      <c r="F21" s="123"/>
      <c r="G21" s="123"/>
      <c r="H21" s="123"/>
      <c r="I21" s="123"/>
      <c r="J21" s="123"/>
      <c r="K21" s="123"/>
    </row>
    <row r="22" spans="2:14">
      <c r="B22" s="123"/>
      <c r="C22" s="123">
        <f t="shared" si="0"/>
        <v>1.6666666666666698E-2</v>
      </c>
      <c r="D22" s="123">
        <f t="shared" si="0"/>
        <v>1.1111111111111131E-2</v>
      </c>
      <c r="E22" s="123"/>
      <c r="F22" s="123"/>
      <c r="G22" s="123"/>
      <c r="H22" s="123"/>
      <c r="I22" s="123"/>
      <c r="J22" s="123"/>
      <c r="K22" s="123"/>
    </row>
    <row r="23" spans="2:14">
      <c r="B23" s="123"/>
      <c r="C23" s="123">
        <f t="shared" si="0"/>
        <v>2.25</v>
      </c>
      <c r="D23" s="123">
        <f t="shared" si="0"/>
        <v>1.5</v>
      </c>
      <c r="E23" s="123"/>
      <c r="F23" s="123"/>
      <c r="G23" s="123"/>
      <c r="H23" s="123"/>
      <c r="I23" s="123"/>
      <c r="J23" s="123"/>
      <c r="K23" s="123"/>
    </row>
    <row r="24" spans="2:14">
      <c r="B24" s="123"/>
      <c r="C24" s="123"/>
      <c r="D24" s="123"/>
      <c r="E24" s="123"/>
      <c r="F24" s="123"/>
      <c r="G24" s="123"/>
      <c r="H24" s="123"/>
      <c r="I24" s="123"/>
      <c r="J24" s="123"/>
      <c r="K24" s="123"/>
    </row>
    <row r="25" spans="2:14">
      <c r="B25" s="123" t="s">
        <v>28</v>
      </c>
      <c r="C25" s="123">
        <f>C21+C22+C23+D21+D22+D23</f>
        <v>7.4074074074074083</v>
      </c>
      <c r="D25" s="123"/>
      <c r="E25" s="123"/>
      <c r="F25" s="123" t="s">
        <v>29</v>
      </c>
      <c r="G25" s="123"/>
      <c r="H25" s="123">
        <f>_xlfn.CHISQ.INV(0.95,2)</f>
        <v>5.9914645471079799</v>
      </c>
      <c r="I25" s="123"/>
      <c r="J25" s="123"/>
      <c r="K25" s="123"/>
    </row>
    <row r="27" spans="2:14">
      <c r="C27" s="127" t="s">
        <v>30</v>
      </c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</row>
  </sheetData>
  <mergeCells count="2">
    <mergeCell ref="C27:N27"/>
    <mergeCell ref="A1:T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3" workbookViewId="0">
      <selection activeCell="H30" sqref="H30:L30"/>
    </sheetView>
  </sheetViews>
  <sheetFormatPr defaultColWidth="9" defaultRowHeight="14.4"/>
  <cols>
    <col min="2" max="3" width="11.33203125" customWidth="1"/>
    <col min="4" max="4" width="7.44140625" customWidth="1"/>
    <col min="5" max="5" width="21.6640625" customWidth="1"/>
    <col min="13" max="13" width="17.6640625" customWidth="1"/>
  </cols>
  <sheetData>
    <row r="1" spans="1:21">
      <c r="A1" s="130" t="s">
        <v>31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</row>
    <row r="2" spans="1:21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</row>
    <row r="3" spans="1:21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</row>
    <row r="4" spans="1:21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</row>
    <row r="8" spans="1:21">
      <c r="A8" s="130" t="s">
        <v>32</v>
      </c>
      <c r="B8" s="131"/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</row>
    <row r="9" spans="1:21">
      <c r="A9" s="111"/>
      <c r="B9" s="111"/>
      <c r="C9" s="111"/>
    </row>
    <row r="10" spans="1:21">
      <c r="A10" s="111"/>
      <c r="B10" s="112" t="s">
        <v>33</v>
      </c>
      <c r="C10" s="112" t="s">
        <v>33</v>
      </c>
    </row>
    <row r="11" spans="1:21">
      <c r="A11" s="111"/>
      <c r="B11" s="112" t="s">
        <v>34</v>
      </c>
      <c r="C11" s="112" t="s">
        <v>35</v>
      </c>
    </row>
    <row r="12" spans="1:21">
      <c r="A12" s="112" t="s">
        <v>36</v>
      </c>
      <c r="B12" s="112" t="s">
        <v>37</v>
      </c>
      <c r="C12" s="112" t="s">
        <v>38</v>
      </c>
    </row>
    <row r="13" spans="1:21">
      <c r="A13" s="111"/>
      <c r="B13" s="112" t="s">
        <v>39</v>
      </c>
      <c r="C13" s="112" t="s">
        <v>40</v>
      </c>
    </row>
    <row r="14" spans="1:21">
      <c r="A14" s="112" t="s">
        <v>41</v>
      </c>
      <c r="B14" s="112" t="s">
        <v>42</v>
      </c>
      <c r="C14" s="112" t="s">
        <v>43</v>
      </c>
    </row>
    <row r="15" spans="1:21">
      <c r="A15" s="112" t="s">
        <v>44</v>
      </c>
      <c r="B15" s="111"/>
      <c r="C15" s="111"/>
    </row>
    <row r="16" spans="1:21">
      <c r="A16" s="112" t="s">
        <v>45</v>
      </c>
      <c r="B16" s="111"/>
      <c r="C16" s="111"/>
    </row>
    <row r="18" spans="1:12">
      <c r="A18" s="113"/>
      <c r="B18" s="113"/>
      <c r="C18" s="113"/>
    </row>
    <row r="19" spans="1:12">
      <c r="A19" s="113"/>
      <c r="B19" s="114" t="s">
        <v>46</v>
      </c>
      <c r="C19" s="113"/>
      <c r="E19" s="115" t="s">
        <v>47</v>
      </c>
      <c r="F19" s="136" t="s">
        <v>48</v>
      </c>
      <c r="G19" s="136"/>
      <c r="H19" s="136"/>
      <c r="I19" s="136"/>
      <c r="J19" s="136"/>
      <c r="K19" s="136"/>
      <c r="L19" s="136"/>
    </row>
    <row r="20" spans="1:12">
      <c r="A20" s="113"/>
      <c r="B20" s="113"/>
      <c r="C20" s="113"/>
      <c r="E20" s="99"/>
      <c r="F20" s="136"/>
      <c r="G20" s="136"/>
      <c r="H20" s="136"/>
      <c r="I20" s="136"/>
      <c r="J20" s="136"/>
      <c r="K20" s="136"/>
      <c r="L20" s="136"/>
    </row>
    <row r="21" spans="1:12">
      <c r="A21" s="113"/>
      <c r="B21" s="114" t="s">
        <v>49</v>
      </c>
      <c r="C21" s="113"/>
      <c r="E21" s="116" t="s">
        <v>50</v>
      </c>
      <c r="F21" s="117">
        <f>((1.2)^2/30+(1.5)^2/30)/((1.2)^2/29*1/30+1/29*(1.5)^2/30)</f>
        <v>28.999999999999996</v>
      </c>
      <c r="G21" s="99"/>
      <c r="H21" s="99"/>
      <c r="I21" s="99"/>
      <c r="J21" s="99"/>
      <c r="K21" s="99"/>
      <c r="L21" s="99"/>
    </row>
    <row r="22" spans="1:12">
      <c r="A22" s="114" t="s">
        <v>51</v>
      </c>
      <c r="B22" s="113">
        <f>_xlfn.T.INV.2T(0.05,28)</f>
        <v>2.0484071417952445</v>
      </c>
      <c r="C22" s="113"/>
      <c r="E22" s="99"/>
      <c r="F22" s="99"/>
      <c r="G22" s="99"/>
      <c r="H22" s="99"/>
      <c r="I22" s="99"/>
      <c r="J22" s="99"/>
      <c r="K22" s="99"/>
      <c r="L22" s="99"/>
    </row>
    <row r="23" spans="1:12">
      <c r="A23" s="113"/>
      <c r="B23" s="113"/>
      <c r="C23" s="113"/>
      <c r="E23" s="99"/>
      <c r="F23" s="99"/>
      <c r="G23" s="99"/>
      <c r="H23" s="99"/>
      <c r="I23" s="99"/>
      <c r="J23" s="99"/>
      <c r="K23" s="99"/>
      <c r="L23" s="99"/>
    </row>
    <row r="24" spans="1:12">
      <c r="A24" s="113"/>
      <c r="B24" s="113"/>
      <c r="C24" s="113"/>
      <c r="E24" s="99"/>
      <c r="F24" s="99"/>
      <c r="G24" s="99"/>
      <c r="H24" s="99"/>
      <c r="I24" s="99"/>
      <c r="J24" s="99"/>
      <c r="K24" s="99"/>
      <c r="L24" s="99"/>
    </row>
    <row r="27" spans="1:12">
      <c r="E27" s="118" t="s">
        <v>52</v>
      </c>
      <c r="F27" s="119"/>
      <c r="G27" s="119"/>
      <c r="H27" s="119"/>
      <c r="I27" s="119"/>
      <c r="J27" s="119"/>
      <c r="K27" s="119"/>
      <c r="L27" s="119"/>
    </row>
    <row r="28" spans="1:12">
      <c r="E28" s="119"/>
      <c r="F28" s="119"/>
      <c r="G28" s="119"/>
      <c r="H28" s="119"/>
      <c r="I28" s="119"/>
      <c r="J28" s="119"/>
      <c r="K28" s="119"/>
      <c r="L28" s="119"/>
    </row>
    <row r="29" spans="1:12">
      <c r="E29" s="119"/>
      <c r="F29" s="119"/>
      <c r="G29" s="119"/>
      <c r="H29" s="119"/>
      <c r="I29" s="119"/>
      <c r="J29" s="119"/>
      <c r="K29" s="119"/>
      <c r="L29" s="119"/>
    </row>
    <row r="30" spans="1:12" ht="15.6">
      <c r="E30" s="118" t="s">
        <v>53</v>
      </c>
      <c r="F30" s="119"/>
      <c r="G30" s="119"/>
      <c r="H30" s="132" t="s">
        <v>54</v>
      </c>
      <c r="I30" s="132"/>
      <c r="J30" s="132"/>
      <c r="K30" s="132"/>
      <c r="L30" s="132"/>
    </row>
    <row r="31" spans="1:12">
      <c r="E31" s="119"/>
      <c r="F31" s="119"/>
      <c r="G31" s="119"/>
      <c r="H31" s="119"/>
      <c r="I31" s="119"/>
      <c r="J31" s="119"/>
      <c r="K31" s="119"/>
      <c r="L31" s="119"/>
    </row>
    <row r="32" spans="1:12">
      <c r="E32" s="118" t="s">
        <v>55</v>
      </c>
      <c r="F32" s="119"/>
      <c r="G32" s="120">
        <v>-0.82830000000000004</v>
      </c>
      <c r="H32" s="121" t="s">
        <v>56</v>
      </c>
      <c r="I32" s="120">
        <v>0.60829999999999995</v>
      </c>
      <c r="J32" s="119"/>
      <c r="K32" s="119"/>
      <c r="L32" s="119"/>
    </row>
    <row r="33" spans="5:13">
      <c r="E33" s="119"/>
      <c r="F33" s="119"/>
      <c r="G33" s="119"/>
      <c r="H33" s="119"/>
      <c r="I33" s="119"/>
      <c r="J33" s="119"/>
      <c r="K33" s="119"/>
      <c r="L33" s="119"/>
    </row>
    <row r="34" spans="5:13">
      <c r="E34" s="119"/>
      <c r="F34" s="119"/>
      <c r="G34" s="119"/>
      <c r="H34" s="119"/>
      <c r="I34" s="119"/>
      <c r="J34" s="119"/>
      <c r="K34" s="119"/>
      <c r="L34" s="119"/>
    </row>
    <row r="37" spans="5:13">
      <c r="E37" s="133" t="s">
        <v>57</v>
      </c>
      <c r="F37" s="134"/>
      <c r="G37" s="134"/>
      <c r="H37" s="134"/>
      <c r="I37" s="134"/>
      <c r="J37" s="134"/>
      <c r="K37" s="134"/>
      <c r="L37" s="134"/>
      <c r="M37" s="134"/>
    </row>
    <row r="38" spans="5:13">
      <c r="E38" s="135" t="s">
        <v>58</v>
      </c>
      <c r="F38" s="135"/>
      <c r="G38" s="135"/>
      <c r="H38" s="135"/>
      <c r="I38" s="135"/>
      <c r="J38" s="135"/>
      <c r="K38" s="135"/>
      <c r="L38" s="135"/>
      <c r="M38" s="135"/>
    </row>
  </sheetData>
  <mergeCells count="6">
    <mergeCell ref="A8:R8"/>
    <mergeCell ref="H30:L30"/>
    <mergeCell ref="E37:M37"/>
    <mergeCell ref="E38:M38"/>
    <mergeCell ref="A1:U4"/>
    <mergeCell ref="F19:L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M14" sqref="M14"/>
    </sheetView>
  </sheetViews>
  <sheetFormatPr defaultColWidth="9" defaultRowHeight="14.4"/>
  <cols>
    <col min="1" max="2" width="10" customWidth="1"/>
    <col min="5" max="5" width="32.21875" customWidth="1"/>
    <col min="6" max="7" width="12" customWidth="1"/>
  </cols>
  <sheetData>
    <row r="2" spans="1:7">
      <c r="A2" s="104" t="s">
        <v>59</v>
      </c>
      <c r="B2" s="104" t="s">
        <v>60</v>
      </c>
    </row>
    <row r="3" spans="1:7">
      <c r="A3" s="105">
        <v>4</v>
      </c>
      <c r="B3" s="105">
        <v>4</v>
      </c>
    </row>
    <row r="4" spans="1:7">
      <c r="A4" s="105">
        <v>5</v>
      </c>
      <c r="B4" s="105">
        <v>5</v>
      </c>
    </row>
    <row r="5" spans="1:7">
      <c r="A5" s="105">
        <v>7</v>
      </c>
      <c r="B5" s="105">
        <v>6</v>
      </c>
      <c r="E5" s="92" t="s">
        <v>61</v>
      </c>
      <c r="F5" s="92"/>
      <c r="G5" s="92"/>
    </row>
    <row r="6" spans="1:7">
      <c r="A6" s="105">
        <v>8</v>
      </c>
      <c r="B6" s="105">
        <v>4</v>
      </c>
      <c r="E6" s="92"/>
      <c r="F6" s="92"/>
      <c r="G6" s="92"/>
    </row>
    <row r="7" spans="1:7">
      <c r="A7" s="105">
        <v>4</v>
      </c>
      <c r="B7" s="105">
        <v>5</v>
      </c>
      <c r="E7" s="106"/>
      <c r="F7" s="106" t="s">
        <v>59</v>
      </c>
      <c r="G7" s="106" t="s">
        <v>60</v>
      </c>
    </row>
    <row r="8" spans="1:7">
      <c r="A8" s="105">
        <v>5</v>
      </c>
      <c r="B8" s="105">
        <v>6</v>
      </c>
      <c r="E8" s="107" t="s">
        <v>62</v>
      </c>
      <c r="F8" s="107">
        <v>5.76</v>
      </c>
      <c r="G8" s="107">
        <v>5.3181818181818201</v>
      </c>
    </row>
    <row r="9" spans="1:7">
      <c r="A9" s="105">
        <v>6</v>
      </c>
      <c r="B9" s="105">
        <v>4</v>
      </c>
      <c r="E9" s="107" t="s">
        <v>63</v>
      </c>
      <c r="F9" s="107">
        <v>2.7733333333333299</v>
      </c>
      <c r="G9" s="107">
        <v>1.8463203463203499</v>
      </c>
    </row>
    <row r="10" spans="1:7">
      <c r="A10" s="105">
        <v>4</v>
      </c>
      <c r="B10" s="105">
        <v>7</v>
      </c>
      <c r="E10" s="107" t="s">
        <v>64</v>
      </c>
      <c r="F10" s="107">
        <v>25</v>
      </c>
      <c r="G10" s="107">
        <v>22</v>
      </c>
    </row>
    <row r="11" spans="1:7">
      <c r="A11" s="105">
        <v>5</v>
      </c>
      <c r="B11" s="105">
        <v>8</v>
      </c>
      <c r="E11" s="107" t="s">
        <v>65</v>
      </c>
      <c r="F11" s="107">
        <v>24</v>
      </c>
      <c r="G11" s="107">
        <v>21</v>
      </c>
    </row>
    <row r="12" spans="1:7">
      <c r="A12" s="105">
        <v>6</v>
      </c>
      <c r="B12" s="105">
        <v>9</v>
      </c>
      <c r="E12" s="107" t="s">
        <v>66</v>
      </c>
      <c r="F12" s="107">
        <v>1.5020867526377499</v>
      </c>
      <c r="G12" s="107"/>
    </row>
    <row r="13" spans="1:7">
      <c r="A13" s="105">
        <v>4</v>
      </c>
      <c r="B13" s="105">
        <v>4</v>
      </c>
      <c r="E13" s="107" t="s">
        <v>67</v>
      </c>
      <c r="F13" s="107">
        <v>0.17482246940429699</v>
      </c>
      <c r="G13" s="107"/>
    </row>
    <row r="14" spans="1:7">
      <c r="A14" s="105">
        <v>4</v>
      </c>
      <c r="B14" s="105">
        <v>5</v>
      </c>
      <c r="E14" s="108" t="s">
        <v>68</v>
      </c>
      <c r="F14" s="108">
        <v>2.0540043122355698</v>
      </c>
      <c r="G14" s="108"/>
    </row>
    <row r="15" spans="1:7">
      <c r="A15" s="105">
        <v>4</v>
      </c>
      <c r="B15" s="105">
        <v>6</v>
      </c>
      <c r="E15" s="92"/>
      <c r="F15" s="92"/>
      <c r="G15" s="92"/>
    </row>
    <row r="16" spans="1:7">
      <c r="A16" s="105">
        <v>7</v>
      </c>
      <c r="B16" s="105">
        <v>4</v>
      </c>
    </row>
    <row r="17" spans="1:5">
      <c r="A17" s="105">
        <v>8</v>
      </c>
      <c r="B17" s="105">
        <v>5</v>
      </c>
    </row>
    <row r="18" spans="1:5">
      <c r="A18" s="105">
        <v>9</v>
      </c>
      <c r="B18" s="105">
        <v>6</v>
      </c>
      <c r="E18" s="109" t="s">
        <v>69</v>
      </c>
    </row>
    <row r="19" spans="1:5">
      <c r="A19" s="105">
        <v>5</v>
      </c>
      <c r="B19" s="105">
        <v>4</v>
      </c>
      <c r="E19" s="109" t="s">
        <v>70</v>
      </c>
    </row>
    <row r="20" spans="1:5">
      <c r="A20" s="105">
        <v>5</v>
      </c>
      <c r="B20" s="105">
        <v>5</v>
      </c>
    </row>
    <row r="21" spans="1:5">
      <c r="A21" s="105">
        <v>5</v>
      </c>
      <c r="B21" s="105">
        <v>6</v>
      </c>
      <c r="E21" s="110" t="s">
        <v>71</v>
      </c>
    </row>
    <row r="22" spans="1:5">
      <c r="A22" s="105">
        <v>4</v>
      </c>
      <c r="B22" s="105">
        <v>5</v>
      </c>
      <c r="E22" s="110" t="s">
        <v>72</v>
      </c>
    </row>
    <row r="23" spans="1:5">
      <c r="A23" s="105">
        <v>5</v>
      </c>
      <c r="B23" s="105">
        <v>4</v>
      </c>
      <c r="E23" s="110" t="s">
        <v>73</v>
      </c>
    </row>
    <row r="24" spans="1:5">
      <c r="A24" s="105">
        <v>6</v>
      </c>
      <c r="B24" s="105">
        <v>5</v>
      </c>
      <c r="E24" s="110" t="s">
        <v>74</v>
      </c>
    </row>
    <row r="25" spans="1:5">
      <c r="A25" s="105">
        <v>7</v>
      </c>
      <c r="B25" s="105"/>
      <c r="E25" s="110"/>
    </row>
    <row r="26" spans="1:5">
      <c r="A26" s="105">
        <v>8</v>
      </c>
      <c r="B26" s="105"/>
    </row>
    <row r="27" spans="1:5">
      <c r="A27" s="105">
        <v>9</v>
      </c>
      <c r="B27" s="10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opLeftCell="A4" workbookViewId="0">
      <selection activeCell="A29" sqref="A29:M31"/>
    </sheetView>
  </sheetViews>
  <sheetFormatPr defaultColWidth="9" defaultRowHeight="14.4"/>
  <cols>
    <col min="1" max="1" width="13.6640625" customWidth="1"/>
    <col min="6" max="6" width="17.6640625" customWidth="1"/>
    <col min="15" max="15" width="17.109375" customWidth="1"/>
    <col min="16" max="16" width="14.77734375" customWidth="1"/>
  </cols>
  <sheetData>
    <row r="1" spans="1:17">
      <c r="A1" s="137" t="s">
        <v>75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</row>
    <row r="2" spans="1:17">
      <c r="A2" s="138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</row>
    <row r="3" spans="1:17">
      <c r="A3" s="138"/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</row>
    <row r="4" spans="1:17">
      <c r="A4" s="138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</row>
    <row r="5" spans="1:17">
      <c r="A5" s="92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</row>
    <row r="6" spans="1:17">
      <c r="A6" s="137" t="s">
        <v>76</v>
      </c>
      <c r="B6" s="138"/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</row>
    <row r="7" spans="1:17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</row>
    <row r="9" spans="1:17" ht="33.6">
      <c r="E9" s="93" t="s">
        <v>77</v>
      </c>
      <c r="F9" s="94" t="s">
        <v>78</v>
      </c>
      <c r="H9" s="95" t="s">
        <v>79</v>
      </c>
      <c r="N9" s="101" t="s">
        <v>80</v>
      </c>
    </row>
    <row r="10" spans="1:17">
      <c r="A10" s="96" t="s">
        <v>81</v>
      </c>
      <c r="B10" s="97" t="s">
        <v>82</v>
      </c>
      <c r="C10" s="98" t="s">
        <v>83</v>
      </c>
    </row>
    <row r="11" spans="1:17">
      <c r="A11" s="99">
        <v>82</v>
      </c>
      <c r="B11" s="99">
        <v>71</v>
      </c>
      <c r="C11" s="99">
        <v>64</v>
      </c>
    </row>
    <row r="12" spans="1:17">
      <c r="A12" s="99">
        <v>93</v>
      </c>
      <c r="B12" s="99">
        <v>62</v>
      </c>
      <c r="C12" s="99">
        <v>73</v>
      </c>
      <c r="F12" t="s">
        <v>84</v>
      </c>
    </row>
    <row r="13" spans="1:17">
      <c r="A13" s="99">
        <v>61</v>
      </c>
      <c r="B13" s="99">
        <v>85</v>
      </c>
      <c r="C13" s="99">
        <v>87</v>
      </c>
    </row>
    <row r="14" spans="1:17">
      <c r="A14" s="99">
        <v>74</v>
      </c>
      <c r="B14" s="99">
        <v>94</v>
      </c>
      <c r="C14" s="99">
        <v>91</v>
      </c>
      <c r="F14" t="s">
        <v>85</v>
      </c>
    </row>
    <row r="15" spans="1:17" ht="18">
      <c r="A15" s="99">
        <v>69</v>
      </c>
      <c r="B15" s="99">
        <v>78</v>
      </c>
      <c r="C15" s="99">
        <v>56</v>
      </c>
      <c r="F15" s="14" t="s">
        <v>86</v>
      </c>
      <c r="G15" s="14" t="s">
        <v>87</v>
      </c>
      <c r="H15" s="14" t="s">
        <v>88</v>
      </c>
      <c r="I15" s="14" t="s">
        <v>89</v>
      </c>
      <c r="J15" s="14" t="s">
        <v>63</v>
      </c>
      <c r="N15" s="89" t="s">
        <v>90</v>
      </c>
      <c r="O15" s="89"/>
      <c r="P15" s="89" t="s">
        <v>91</v>
      </c>
      <c r="Q15" s="91"/>
    </row>
    <row r="16" spans="1:17" ht="18">
      <c r="A16" s="99">
        <v>70</v>
      </c>
      <c r="B16" s="99">
        <v>66</v>
      </c>
      <c r="C16" s="99">
        <v>78</v>
      </c>
      <c r="F16" s="12" t="s">
        <v>81</v>
      </c>
      <c r="G16" s="12">
        <v>7</v>
      </c>
      <c r="H16" s="12">
        <v>502</v>
      </c>
      <c r="I16" s="12">
        <v>71.714285714285694</v>
      </c>
      <c r="J16" s="12">
        <v>173.23809523809501</v>
      </c>
      <c r="N16" s="89" t="s">
        <v>92</v>
      </c>
      <c r="O16" s="89"/>
      <c r="P16" s="89" t="s">
        <v>93</v>
      </c>
      <c r="Q16" s="91"/>
    </row>
    <row r="17" spans="1:17" ht="18">
      <c r="A17" s="99">
        <v>53</v>
      </c>
      <c r="B17" s="99">
        <v>71</v>
      </c>
      <c r="C17" s="99">
        <v>87</v>
      </c>
      <c r="F17" s="12" t="s">
        <v>82</v>
      </c>
      <c r="G17" s="12">
        <v>7</v>
      </c>
      <c r="H17" s="12">
        <v>527</v>
      </c>
      <c r="I17" s="12">
        <v>75.285714285714306</v>
      </c>
      <c r="J17" s="12">
        <v>125.238095238095</v>
      </c>
      <c r="N17" s="89"/>
      <c r="O17" s="89"/>
      <c r="P17" s="89"/>
      <c r="Q17" s="91"/>
    </row>
    <row r="18" spans="1:17">
      <c r="A18" s="99"/>
      <c r="B18" s="99"/>
      <c r="C18" s="99"/>
      <c r="F18" s="13" t="s">
        <v>83</v>
      </c>
      <c r="G18" s="13">
        <v>7</v>
      </c>
      <c r="H18" s="13">
        <v>536</v>
      </c>
      <c r="I18" s="13">
        <v>76.571428571428598</v>
      </c>
      <c r="J18" s="13">
        <v>170.28571428571399</v>
      </c>
    </row>
    <row r="19" spans="1:17" ht="21">
      <c r="A19" s="99">
        <f>AVERAGE(A11:A17)</f>
        <v>71.714285714285708</v>
      </c>
      <c r="B19" s="99">
        <f>AVERAGE(B11:B17)</f>
        <v>75.285714285714292</v>
      </c>
      <c r="C19" s="99">
        <f>AVERAGE(C11:C17)</f>
        <v>76.571428571428569</v>
      </c>
      <c r="N19" s="102" t="s">
        <v>94</v>
      </c>
      <c r="O19" s="102"/>
      <c r="P19" s="102" t="s">
        <v>95</v>
      </c>
      <c r="Q19" s="103"/>
    </row>
    <row r="20" spans="1:17">
      <c r="N20" s="103"/>
      <c r="O20" s="103"/>
      <c r="P20" s="103"/>
      <c r="Q20" s="103"/>
    </row>
    <row r="21" spans="1:17">
      <c r="F21" t="s">
        <v>96</v>
      </c>
      <c r="N21" s="103"/>
      <c r="O21" s="103"/>
      <c r="P21" s="103"/>
      <c r="Q21" s="103"/>
    </row>
    <row r="22" spans="1:17">
      <c r="A22" s="100" t="s">
        <v>97</v>
      </c>
      <c r="B22" s="100">
        <f>(A19+B19+C19)/3</f>
        <v>74.523809523809518</v>
      </c>
      <c r="F22" s="14" t="s">
        <v>98</v>
      </c>
      <c r="G22" s="14" t="s">
        <v>99</v>
      </c>
      <c r="H22" s="14" t="s">
        <v>65</v>
      </c>
      <c r="I22" s="14" t="s">
        <v>100</v>
      </c>
      <c r="J22" s="14" t="s">
        <v>66</v>
      </c>
      <c r="K22" s="14" t="s">
        <v>101</v>
      </c>
      <c r="L22" s="14" t="s">
        <v>102</v>
      </c>
    </row>
    <row r="23" spans="1:17">
      <c r="F23" s="12" t="s">
        <v>103</v>
      </c>
      <c r="G23" s="12">
        <v>88.666666666666103</v>
      </c>
      <c r="H23" s="12">
        <v>2</v>
      </c>
      <c r="I23" s="12">
        <v>44.333333333333002</v>
      </c>
      <c r="J23" s="12">
        <v>0.28372612759040799</v>
      </c>
      <c r="K23" s="12">
        <v>0.75627841167399301</v>
      </c>
      <c r="L23" s="12">
        <v>3.5545571456617902</v>
      </c>
    </row>
    <row r="24" spans="1:17">
      <c r="F24" s="12" t="s">
        <v>104</v>
      </c>
      <c r="G24" s="12">
        <v>2812.5714285714298</v>
      </c>
      <c r="H24" s="12">
        <v>18</v>
      </c>
      <c r="I24" s="12">
        <v>156.253968253968</v>
      </c>
      <c r="J24" s="12"/>
      <c r="K24" s="12"/>
      <c r="L24" s="12"/>
    </row>
    <row r="25" spans="1:17">
      <c r="F25" s="12"/>
      <c r="G25" s="12"/>
      <c r="H25" s="12"/>
      <c r="I25" s="12"/>
      <c r="J25" s="12"/>
      <c r="K25" s="12"/>
      <c r="L25" s="12"/>
    </row>
    <row r="26" spans="1:17">
      <c r="F26" s="13" t="s">
        <v>105</v>
      </c>
      <c r="G26" s="13">
        <v>2901.23809523809</v>
      </c>
      <c r="H26" s="13">
        <v>20</v>
      </c>
      <c r="I26" s="13"/>
      <c r="J26" s="13"/>
      <c r="K26" s="13"/>
      <c r="L26" s="13"/>
    </row>
    <row r="29" spans="1:17">
      <c r="A29" s="135" t="s">
        <v>106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</row>
    <row r="30" spans="1:17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</row>
    <row r="31" spans="1:17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</row>
  </sheetData>
  <mergeCells count="3">
    <mergeCell ref="A1:P4"/>
    <mergeCell ref="A6:P7"/>
    <mergeCell ref="A29:M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opLeftCell="A5" workbookViewId="0">
      <selection activeCell="L26" sqref="L26"/>
    </sheetView>
  </sheetViews>
  <sheetFormatPr defaultColWidth="9" defaultRowHeight="14.4"/>
  <cols>
    <col min="1" max="1" width="16.33203125" customWidth="1"/>
  </cols>
  <sheetData>
    <row r="1" spans="1:18">
      <c r="A1" s="135" t="s">
        <v>107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</row>
    <row r="2" spans="1:18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</row>
    <row r="3" spans="1:18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</row>
    <row r="4" spans="1:18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</row>
    <row r="5" spans="1:18">
      <c r="A5" s="131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</row>
    <row r="6" spans="1:18">
      <c r="A6" s="131"/>
      <c r="B6" s="131"/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</row>
    <row r="8" spans="1:18">
      <c r="H8" t="s">
        <v>108</v>
      </c>
    </row>
    <row r="9" spans="1:18">
      <c r="A9" s="83"/>
      <c r="B9" s="84" t="s">
        <v>109</v>
      </c>
      <c r="C9" s="84" t="s">
        <v>110</v>
      </c>
      <c r="D9" s="84" t="s">
        <v>111</v>
      </c>
      <c r="E9" s="84" t="s">
        <v>112</v>
      </c>
    </row>
    <row r="10" spans="1:18" ht="18">
      <c r="A10" s="84" t="s">
        <v>113</v>
      </c>
      <c r="B10" s="83">
        <v>75</v>
      </c>
      <c r="C10" s="83">
        <v>75</v>
      </c>
      <c r="D10" s="83">
        <v>90</v>
      </c>
      <c r="E10" s="83">
        <f t="shared" ref="E10:E15" si="0">AVERAGE(B10:D10)</f>
        <v>80</v>
      </c>
      <c r="H10" s="14" t="s">
        <v>85</v>
      </c>
      <c r="I10" s="14" t="s">
        <v>87</v>
      </c>
      <c r="J10" s="14" t="s">
        <v>88</v>
      </c>
      <c r="K10" s="14" t="s">
        <v>89</v>
      </c>
      <c r="L10" s="14" t="s">
        <v>63</v>
      </c>
      <c r="O10" s="89" t="s">
        <v>90</v>
      </c>
      <c r="P10" s="89"/>
      <c r="Q10" s="89" t="s">
        <v>91</v>
      </c>
      <c r="R10" s="91"/>
    </row>
    <row r="11" spans="1:18" ht="18">
      <c r="A11" s="84" t="s">
        <v>114</v>
      </c>
      <c r="B11" s="83">
        <v>70</v>
      </c>
      <c r="C11" s="83">
        <v>70</v>
      </c>
      <c r="D11" s="83">
        <v>70</v>
      </c>
      <c r="E11" s="83">
        <f t="shared" si="0"/>
        <v>70</v>
      </c>
      <c r="H11" s="12" t="s">
        <v>113</v>
      </c>
      <c r="I11" s="12">
        <v>3</v>
      </c>
      <c r="J11" s="12">
        <v>240</v>
      </c>
      <c r="K11" s="12">
        <v>80</v>
      </c>
      <c r="L11" s="12">
        <v>75</v>
      </c>
      <c r="O11" s="89" t="s">
        <v>92</v>
      </c>
      <c r="P11" s="89"/>
      <c r="Q11" s="89" t="s">
        <v>93</v>
      </c>
      <c r="R11" s="91"/>
    </row>
    <row r="12" spans="1:18" ht="18">
      <c r="A12" s="84" t="s">
        <v>115</v>
      </c>
      <c r="B12" s="83">
        <v>50</v>
      </c>
      <c r="C12" s="83">
        <v>55</v>
      </c>
      <c r="D12" s="83">
        <v>75</v>
      </c>
      <c r="E12" s="83">
        <f t="shared" si="0"/>
        <v>60</v>
      </c>
      <c r="H12" s="12" t="s">
        <v>114</v>
      </c>
      <c r="I12" s="12">
        <v>3</v>
      </c>
      <c r="J12" s="12">
        <v>210</v>
      </c>
      <c r="K12" s="12">
        <v>70</v>
      </c>
      <c r="L12" s="12">
        <v>0</v>
      </c>
      <c r="O12" s="89"/>
      <c r="P12" s="89"/>
      <c r="Q12" s="89"/>
      <c r="R12" s="91"/>
    </row>
    <row r="13" spans="1:18">
      <c r="A13" s="84" t="s">
        <v>116</v>
      </c>
      <c r="B13" s="83">
        <v>65</v>
      </c>
      <c r="C13" s="83">
        <v>60</v>
      </c>
      <c r="D13" s="83">
        <v>85</v>
      </c>
      <c r="E13" s="83">
        <f t="shared" si="0"/>
        <v>70</v>
      </c>
      <c r="H13" s="12" t="s">
        <v>115</v>
      </c>
      <c r="I13" s="12">
        <v>3</v>
      </c>
      <c r="J13" s="12">
        <v>180</v>
      </c>
      <c r="K13" s="12">
        <v>60</v>
      </c>
      <c r="L13" s="12">
        <v>175</v>
      </c>
    </row>
    <row r="14" spans="1:18" ht="21">
      <c r="A14" s="84" t="s">
        <v>117</v>
      </c>
      <c r="B14" s="83">
        <v>80</v>
      </c>
      <c r="C14" s="83">
        <v>65</v>
      </c>
      <c r="D14" s="83">
        <v>80</v>
      </c>
      <c r="E14" s="83">
        <f t="shared" si="0"/>
        <v>75</v>
      </c>
      <c r="H14" s="12" t="s">
        <v>116</v>
      </c>
      <c r="I14" s="12">
        <v>3</v>
      </c>
      <c r="J14" s="12">
        <v>210</v>
      </c>
      <c r="K14" s="12">
        <v>70</v>
      </c>
      <c r="L14" s="12">
        <v>175</v>
      </c>
      <c r="O14" s="90"/>
      <c r="P14" s="90"/>
      <c r="Q14" s="90"/>
      <c r="R14" s="23"/>
    </row>
    <row r="15" spans="1:18">
      <c r="A15" s="84" t="s">
        <v>118</v>
      </c>
      <c r="B15" s="83">
        <v>65</v>
      </c>
      <c r="C15" s="83">
        <v>65</v>
      </c>
      <c r="D15" s="83">
        <v>65</v>
      </c>
      <c r="E15" s="83">
        <f t="shared" si="0"/>
        <v>65</v>
      </c>
      <c r="H15" s="12" t="s">
        <v>117</v>
      </c>
      <c r="I15" s="12">
        <v>3</v>
      </c>
      <c r="J15" s="12">
        <v>225</v>
      </c>
      <c r="K15" s="12">
        <v>75</v>
      </c>
      <c r="L15" s="12">
        <v>75</v>
      </c>
      <c r="O15" s="23"/>
      <c r="P15" s="23"/>
      <c r="Q15" s="23"/>
      <c r="R15" s="23"/>
    </row>
    <row r="16" spans="1:18">
      <c r="A16" s="83"/>
      <c r="B16" s="83"/>
      <c r="C16" s="83"/>
      <c r="D16" s="83"/>
      <c r="E16" s="84" t="s">
        <v>119</v>
      </c>
      <c r="H16" s="12" t="s">
        <v>118</v>
      </c>
      <c r="I16" s="12">
        <v>3</v>
      </c>
      <c r="J16" s="12">
        <v>195</v>
      </c>
      <c r="K16" s="12">
        <v>65</v>
      </c>
      <c r="L16" s="12">
        <v>0</v>
      </c>
      <c r="O16" s="23"/>
      <c r="P16" s="23"/>
      <c r="Q16" s="23"/>
      <c r="R16" s="23"/>
    </row>
    <row r="17" spans="1:14">
      <c r="A17" s="84" t="s">
        <v>120</v>
      </c>
      <c r="B17" s="83">
        <f>AVERAGE(B10:B15)</f>
        <v>67.5</v>
      </c>
      <c r="C17" s="83">
        <f>AVERAGE(C10:C15)</f>
        <v>65</v>
      </c>
      <c r="D17" s="83">
        <f>AVERAGE(D10:D15)</f>
        <v>77.5</v>
      </c>
      <c r="E17" s="83"/>
      <c r="H17" s="12"/>
      <c r="I17" s="12"/>
      <c r="J17" s="12"/>
      <c r="K17" s="12"/>
      <c r="L17" s="12"/>
    </row>
    <row r="18" spans="1:14">
      <c r="H18" s="12" t="s">
        <v>109</v>
      </c>
      <c r="I18" s="12">
        <v>6</v>
      </c>
      <c r="J18" s="12">
        <v>405</v>
      </c>
      <c r="K18" s="12">
        <v>67.5</v>
      </c>
      <c r="L18" s="12">
        <v>107.5</v>
      </c>
    </row>
    <row r="19" spans="1:14">
      <c r="H19" s="12" t="s">
        <v>110</v>
      </c>
      <c r="I19" s="12">
        <v>6</v>
      </c>
      <c r="J19" s="12">
        <v>390</v>
      </c>
      <c r="K19" s="12">
        <v>65</v>
      </c>
      <c r="L19" s="12">
        <v>50</v>
      </c>
    </row>
    <row r="20" spans="1:14">
      <c r="A20" s="85" t="s">
        <v>97</v>
      </c>
      <c r="B20" s="85">
        <f>AVERAGE(B10:D15)</f>
        <v>70</v>
      </c>
      <c r="H20" s="13" t="s">
        <v>111</v>
      </c>
      <c r="I20" s="13">
        <v>6</v>
      </c>
      <c r="J20" s="13">
        <v>465</v>
      </c>
      <c r="K20" s="13">
        <v>77.5</v>
      </c>
      <c r="L20" s="13">
        <v>87.5</v>
      </c>
    </row>
    <row r="22" spans="1:14">
      <c r="A22" s="86" t="s">
        <v>121</v>
      </c>
      <c r="B22" s="86" t="s">
        <v>122</v>
      </c>
      <c r="C22" s="86"/>
      <c r="D22" s="86"/>
      <c r="E22" s="86"/>
    </row>
    <row r="23" spans="1:14">
      <c r="A23" s="86" t="s">
        <v>123</v>
      </c>
      <c r="B23" s="86" t="s">
        <v>124</v>
      </c>
      <c r="C23" s="86"/>
      <c r="D23" s="86"/>
      <c r="E23" s="86"/>
      <c r="H23" t="s">
        <v>96</v>
      </c>
    </row>
    <row r="24" spans="1:14">
      <c r="A24" s="86" t="s">
        <v>125</v>
      </c>
      <c r="B24" s="86" t="s">
        <v>126</v>
      </c>
      <c r="C24" s="86"/>
      <c r="D24" s="86"/>
      <c r="E24" s="86"/>
      <c r="H24" s="14" t="s">
        <v>98</v>
      </c>
      <c r="I24" s="14" t="s">
        <v>99</v>
      </c>
      <c r="J24" s="14" t="s">
        <v>65</v>
      </c>
      <c r="K24" s="14" t="s">
        <v>100</v>
      </c>
      <c r="L24" s="14" t="s">
        <v>66</v>
      </c>
      <c r="M24" s="14" t="s">
        <v>101</v>
      </c>
      <c r="N24" s="14" t="s">
        <v>102</v>
      </c>
    </row>
    <row r="25" spans="1:14">
      <c r="A25" s="86"/>
      <c r="B25" s="86"/>
      <c r="C25" s="86"/>
      <c r="D25" s="86"/>
      <c r="E25" s="86"/>
      <c r="H25" s="12" t="s">
        <v>127</v>
      </c>
      <c r="I25" s="12">
        <v>750</v>
      </c>
      <c r="J25" s="12">
        <v>5</v>
      </c>
      <c r="K25" s="12">
        <v>150</v>
      </c>
      <c r="L25" s="12">
        <v>3.1578947368421102</v>
      </c>
      <c r="M25" s="12">
        <v>5.7399161577997897E-2</v>
      </c>
      <c r="N25" s="12">
        <v>3.3258345304130099</v>
      </c>
    </row>
    <row r="26" spans="1:14">
      <c r="H26" s="12" t="s">
        <v>128</v>
      </c>
      <c r="I26" s="12">
        <v>525</v>
      </c>
      <c r="J26" s="12">
        <v>2</v>
      </c>
      <c r="K26" s="12">
        <v>262.5</v>
      </c>
      <c r="L26" s="12">
        <v>5.5263157894736796</v>
      </c>
      <c r="M26" s="12">
        <v>2.4180654296875E-2</v>
      </c>
      <c r="N26" s="12">
        <v>4.1028210151303997</v>
      </c>
    </row>
    <row r="27" spans="1:14" ht="15.6">
      <c r="A27" s="87" t="s">
        <v>129</v>
      </c>
      <c r="B27" s="88" t="s">
        <v>130</v>
      </c>
      <c r="C27" s="88"/>
      <c r="H27" s="12" t="s">
        <v>131</v>
      </c>
      <c r="I27" s="12">
        <v>475</v>
      </c>
      <c r="J27" s="12">
        <v>10</v>
      </c>
      <c r="K27" s="12">
        <v>47.5</v>
      </c>
      <c r="L27" s="12"/>
      <c r="M27" s="12"/>
      <c r="N27" s="12"/>
    </row>
    <row r="28" spans="1:14" ht="15.6">
      <c r="A28" s="88" t="s">
        <v>132</v>
      </c>
      <c r="B28" s="88" t="s">
        <v>133</v>
      </c>
      <c r="C28" s="88"/>
      <c r="H28" s="12"/>
      <c r="I28" s="12"/>
      <c r="J28" s="12"/>
      <c r="K28" s="12"/>
      <c r="L28" s="12"/>
      <c r="M28" s="12"/>
      <c r="N28" s="12"/>
    </row>
    <row r="29" spans="1:14">
      <c r="H29" s="13" t="s">
        <v>105</v>
      </c>
      <c r="I29" s="13">
        <v>1750</v>
      </c>
      <c r="J29" s="13">
        <v>17</v>
      </c>
      <c r="K29" s="13"/>
      <c r="L29" s="13"/>
      <c r="M29" s="13"/>
      <c r="N29" s="13"/>
    </row>
  </sheetData>
  <mergeCells count="1">
    <mergeCell ref="A1:P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tabSelected="1" topLeftCell="A4" zoomScale="77" zoomScaleNormal="77" workbookViewId="0">
      <selection activeCell="K28" sqref="K28"/>
    </sheetView>
  </sheetViews>
  <sheetFormatPr defaultColWidth="9" defaultRowHeight="14.4"/>
  <cols>
    <col min="1" max="1" width="27" customWidth="1"/>
    <col min="4" max="4" width="14.77734375" customWidth="1"/>
    <col min="6" max="6" width="38.5546875" customWidth="1"/>
  </cols>
  <sheetData>
    <row r="1" spans="1:26" ht="18">
      <c r="A1" s="139" t="s">
        <v>134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</row>
    <row r="2" spans="1:26" ht="18">
      <c r="A2" s="60"/>
      <c r="B2" s="60" t="s">
        <v>135</v>
      </c>
      <c r="C2" s="60" t="s">
        <v>136</v>
      </c>
      <c r="D2" s="60" t="s">
        <v>137</v>
      </c>
      <c r="E2" s="61"/>
      <c r="F2" s="61" t="s">
        <v>138</v>
      </c>
      <c r="G2" s="61"/>
      <c r="H2" s="61"/>
      <c r="I2" s="61"/>
      <c r="J2" s="61"/>
      <c r="K2" s="61"/>
      <c r="O2" s="77"/>
      <c r="P2" s="77" t="s">
        <v>139</v>
      </c>
      <c r="Q2" s="77"/>
      <c r="R2" s="77"/>
      <c r="S2" s="77"/>
      <c r="T2" s="77"/>
      <c r="U2" s="77"/>
      <c r="V2" s="77"/>
      <c r="W2" s="82"/>
      <c r="X2" s="82"/>
    </row>
    <row r="3" spans="1:26" ht="18">
      <c r="A3" s="62" t="s">
        <v>140</v>
      </c>
      <c r="B3" s="62">
        <v>4</v>
      </c>
      <c r="C3" s="62">
        <v>7</v>
      </c>
      <c r="D3" s="62">
        <v>10</v>
      </c>
      <c r="E3" s="63"/>
      <c r="F3" s="63"/>
      <c r="G3" s="63"/>
      <c r="H3" s="63"/>
      <c r="I3" s="63"/>
      <c r="J3" s="63"/>
      <c r="K3" s="63"/>
      <c r="O3" s="77" t="s">
        <v>141</v>
      </c>
      <c r="P3" s="77"/>
      <c r="Q3" s="77"/>
      <c r="R3" s="77"/>
      <c r="S3" s="77"/>
      <c r="T3" s="77"/>
      <c r="U3" s="77"/>
      <c r="V3" s="77"/>
      <c r="W3" s="82"/>
      <c r="X3" s="82"/>
    </row>
    <row r="4" spans="1:26" ht="18">
      <c r="A4" s="62"/>
      <c r="B4" s="62">
        <v>5</v>
      </c>
      <c r="C4" s="62">
        <v>9</v>
      </c>
      <c r="D4" s="62">
        <v>12</v>
      </c>
      <c r="E4" s="63"/>
      <c r="F4" s="63" t="s">
        <v>85</v>
      </c>
      <c r="G4" s="63" t="s">
        <v>135</v>
      </c>
      <c r="H4" s="63" t="s">
        <v>136</v>
      </c>
      <c r="I4" s="63" t="s">
        <v>137</v>
      </c>
      <c r="J4" s="63" t="s">
        <v>105</v>
      </c>
      <c r="K4" s="63"/>
      <c r="O4" s="77" t="s">
        <v>142</v>
      </c>
      <c r="P4" s="77"/>
      <c r="Q4" s="77"/>
      <c r="R4" s="77"/>
      <c r="S4" s="77"/>
      <c r="T4" s="77"/>
      <c r="U4" s="77"/>
      <c r="V4" s="77"/>
      <c r="W4" s="82"/>
      <c r="X4" s="82"/>
    </row>
    <row r="5" spans="1:26" ht="18">
      <c r="A5" s="62"/>
      <c r="B5" s="62">
        <v>6</v>
      </c>
      <c r="C5" s="62">
        <v>8</v>
      </c>
      <c r="D5" s="62">
        <v>11</v>
      </c>
      <c r="E5" s="63"/>
      <c r="F5" s="64" t="s">
        <v>140</v>
      </c>
      <c r="G5" s="64"/>
      <c r="H5" s="64"/>
      <c r="I5" s="64"/>
      <c r="J5" s="64"/>
      <c r="K5" s="63"/>
      <c r="O5" s="77" t="s">
        <v>143</v>
      </c>
      <c r="P5" s="77"/>
      <c r="Q5" s="77"/>
      <c r="R5" s="77"/>
      <c r="S5" s="77"/>
      <c r="T5" s="77"/>
      <c r="U5" s="77"/>
      <c r="V5" s="77"/>
      <c r="W5" s="82"/>
      <c r="X5" s="82"/>
    </row>
    <row r="6" spans="1:26" ht="18">
      <c r="A6" s="62"/>
      <c r="B6" s="62">
        <v>5</v>
      </c>
      <c r="C6" s="62">
        <v>12</v>
      </c>
      <c r="D6" s="62">
        <v>9</v>
      </c>
      <c r="E6" s="63"/>
      <c r="F6" s="65" t="s">
        <v>87</v>
      </c>
      <c r="G6" s="65">
        <v>4</v>
      </c>
      <c r="H6" s="65">
        <v>4</v>
      </c>
      <c r="I6" s="65">
        <v>4</v>
      </c>
      <c r="J6" s="65">
        <v>12</v>
      </c>
      <c r="K6" s="63"/>
      <c r="O6" s="77"/>
      <c r="P6" s="77"/>
      <c r="Q6" s="77"/>
      <c r="R6" s="77"/>
      <c r="S6" s="77"/>
      <c r="T6" s="77"/>
      <c r="U6" s="77"/>
      <c r="V6" s="77"/>
      <c r="W6" s="82"/>
      <c r="X6" s="82"/>
    </row>
    <row r="7" spans="1:26" ht="18">
      <c r="A7" s="66" t="s">
        <v>144</v>
      </c>
      <c r="B7" s="66">
        <v>6</v>
      </c>
      <c r="C7" s="66">
        <v>13</v>
      </c>
      <c r="D7" s="66">
        <v>12</v>
      </c>
      <c r="E7" s="63"/>
      <c r="F7" s="65" t="s">
        <v>88</v>
      </c>
      <c r="G7" s="65">
        <v>20</v>
      </c>
      <c r="H7" s="65">
        <v>36</v>
      </c>
      <c r="I7" s="65">
        <v>42</v>
      </c>
      <c r="J7" s="65">
        <v>98</v>
      </c>
      <c r="K7" s="63"/>
      <c r="O7" s="78"/>
      <c r="P7" s="78"/>
      <c r="Q7" s="78"/>
      <c r="R7" s="78"/>
      <c r="S7" s="78"/>
      <c r="T7" s="78"/>
      <c r="U7" s="78"/>
      <c r="V7" s="78"/>
    </row>
    <row r="8" spans="1:26" ht="18">
      <c r="A8" s="66"/>
      <c r="B8" s="66">
        <v>6</v>
      </c>
      <c r="C8" s="66">
        <v>15</v>
      </c>
      <c r="D8" s="66">
        <v>13</v>
      </c>
      <c r="E8" s="63"/>
      <c r="F8" s="65" t="s">
        <v>89</v>
      </c>
      <c r="G8" s="65">
        <v>5</v>
      </c>
      <c r="H8" s="65">
        <v>9</v>
      </c>
      <c r="I8" s="65">
        <v>10.5</v>
      </c>
      <c r="J8" s="65">
        <v>8.1666666666666696</v>
      </c>
      <c r="K8" s="63"/>
    </row>
    <row r="9" spans="1:26" ht="18">
      <c r="A9" s="66"/>
      <c r="B9" s="66">
        <v>4</v>
      </c>
      <c r="C9" s="66">
        <v>12</v>
      </c>
      <c r="D9" s="66">
        <v>10</v>
      </c>
      <c r="E9" s="63"/>
      <c r="F9" s="65" t="s">
        <v>63</v>
      </c>
      <c r="G9" s="65">
        <v>0.66666666666666696</v>
      </c>
      <c r="H9" s="65">
        <v>4.6666666666666696</v>
      </c>
      <c r="I9" s="65">
        <v>1.6666666666666701</v>
      </c>
      <c r="J9" s="65">
        <v>7.7878787878787801</v>
      </c>
      <c r="K9" s="63"/>
    </row>
    <row r="10" spans="1:26" ht="18">
      <c r="A10" s="66"/>
      <c r="B10" s="66">
        <v>4</v>
      </c>
      <c r="C10" s="66">
        <v>12</v>
      </c>
      <c r="D10" s="66">
        <v>13</v>
      </c>
      <c r="E10" s="63"/>
      <c r="F10" s="65"/>
      <c r="G10" s="65"/>
      <c r="H10" s="65"/>
      <c r="I10" s="65"/>
      <c r="J10" s="65"/>
      <c r="K10" s="63"/>
    </row>
    <row r="11" spans="1:26" ht="18">
      <c r="E11" s="67"/>
      <c r="F11" s="68" t="s">
        <v>144</v>
      </c>
      <c r="G11" s="68"/>
      <c r="H11" s="68"/>
      <c r="I11" s="68"/>
      <c r="J11" s="68"/>
      <c r="K11" s="67"/>
    </row>
    <row r="12" spans="1:26" ht="18">
      <c r="E12" s="67"/>
      <c r="F12" s="69" t="s">
        <v>87</v>
      </c>
      <c r="G12" s="69">
        <v>4</v>
      </c>
      <c r="H12" s="69">
        <v>4</v>
      </c>
      <c r="I12" s="69">
        <v>4</v>
      </c>
      <c r="J12" s="69">
        <v>12</v>
      </c>
      <c r="K12" s="67"/>
      <c r="O12" s="79" t="s">
        <v>145</v>
      </c>
    </row>
    <row r="13" spans="1:26" ht="18">
      <c r="E13" s="67"/>
      <c r="F13" s="69" t="s">
        <v>88</v>
      </c>
      <c r="G13" s="69">
        <v>20</v>
      </c>
      <c r="H13" s="69">
        <v>52</v>
      </c>
      <c r="I13" s="69">
        <v>48</v>
      </c>
      <c r="J13" s="69">
        <v>120</v>
      </c>
      <c r="K13" s="67"/>
    </row>
    <row r="14" spans="1:26" ht="21">
      <c r="E14" s="67"/>
      <c r="F14" s="69" t="s">
        <v>89</v>
      </c>
      <c r="G14" s="69">
        <v>5</v>
      </c>
      <c r="H14" s="69">
        <v>13</v>
      </c>
      <c r="I14" s="69">
        <v>12</v>
      </c>
      <c r="J14" s="69">
        <v>10</v>
      </c>
      <c r="K14" s="67"/>
      <c r="O14" s="80" t="s">
        <v>146</v>
      </c>
      <c r="P14" s="80"/>
      <c r="Q14" s="80"/>
      <c r="R14" s="80"/>
      <c r="S14" s="80"/>
      <c r="T14" s="80"/>
      <c r="U14" s="80"/>
      <c r="V14" s="80"/>
      <c r="W14" s="80"/>
      <c r="X14" s="80"/>
      <c r="Y14" s="81"/>
      <c r="Z14" s="81"/>
    </row>
    <row r="15" spans="1:26" ht="21">
      <c r="E15" s="67"/>
      <c r="F15" s="69" t="s">
        <v>63</v>
      </c>
      <c r="G15" s="69">
        <v>1.3333333333333299</v>
      </c>
      <c r="H15" s="69">
        <v>2</v>
      </c>
      <c r="I15" s="69">
        <v>2</v>
      </c>
      <c r="J15" s="69">
        <v>15.2727272727273</v>
      </c>
      <c r="K15" s="67"/>
      <c r="O15" s="80"/>
      <c r="P15" s="80" t="s">
        <v>139</v>
      </c>
      <c r="Q15" s="80"/>
      <c r="R15" s="80"/>
      <c r="S15" s="80"/>
      <c r="T15" s="80"/>
      <c r="U15" s="80"/>
      <c r="V15" s="80"/>
      <c r="W15" s="80"/>
      <c r="X15" s="80"/>
      <c r="Y15" s="81"/>
      <c r="Z15" s="81"/>
    </row>
    <row r="16" spans="1:26" ht="21">
      <c r="E16" s="67"/>
      <c r="F16" s="69"/>
      <c r="G16" s="69"/>
      <c r="H16" s="69"/>
      <c r="I16" s="69"/>
      <c r="J16" s="69"/>
      <c r="K16" s="67"/>
      <c r="O16" s="80" t="s">
        <v>147</v>
      </c>
      <c r="P16" s="80"/>
      <c r="Q16" s="80"/>
      <c r="R16" s="80"/>
      <c r="S16" s="80"/>
      <c r="T16" s="80"/>
      <c r="U16" s="80"/>
      <c r="V16" s="80"/>
      <c r="W16" s="80"/>
      <c r="X16" s="80"/>
      <c r="Y16" s="81"/>
      <c r="Z16" s="81"/>
    </row>
    <row r="17" spans="5:26" ht="21">
      <c r="E17" s="70"/>
      <c r="F17" s="71" t="s">
        <v>105</v>
      </c>
      <c r="G17" s="71"/>
      <c r="H17" s="71"/>
      <c r="I17" s="71"/>
      <c r="J17" s="70"/>
      <c r="K17" s="70"/>
      <c r="O17" s="80" t="s">
        <v>148</v>
      </c>
      <c r="P17" s="80"/>
      <c r="Q17" s="80"/>
      <c r="R17" s="80"/>
      <c r="S17" s="80"/>
      <c r="T17" s="80"/>
      <c r="U17" s="80"/>
      <c r="V17" s="80"/>
      <c r="W17" s="80"/>
      <c r="X17" s="80"/>
      <c r="Y17" s="81"/>
      <c r="Z17" s="81"/>
    </row>
    <row r="18" spans="5:26" ht="21">
      <c r="E18" s="70"/>
      <c r="F18" s="72" t="s">
        <v>87</v>
      </c>
      <c r="G18" s="72">
        <v>8</v>
      </c>
      <c r="H18" s="72">
        <v>8</v>
      </c>
      <c r="I18" s="72">
        <v>8</v>
      </c>
      <c r="J18" s="70"/>
      <c r="K18" s="70"/>
      <c r="O18" s="80" t="s">
        <v>225</v>
      </c>
      <c r="P18" s="80"/>
      <c r="Q18" s="80"/>
      <c r="R18" s="80"/>
      <c r="S18" s="80"/>
      <c r="T18" s="80"/>
      <c r="U18" s="80"/>
      <c r="V18" s="80"/>
      <c r="W18" s="80"/>
      <c r="X18" s="80"/>
      <c r="Y18" s="81"/>
      <c r="Z18" s="81"/>
    </row>
    <row r="19" spans="5:26" ht="21">
      <c r="E19" s="70"/>
      <c r="F19" s="72" t="s">
        <v>88</v>
      </c>
      <c r="G19" s="72">
        <v>40</v>
      </c>
      <c r="H19" s="72">
        <v>88</v>
      </c>
      <c r="I19" s="72">
        <v>90</v>
      </c>
      <c r="J19" s="70"/>
      <c r="K19" s="7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1"/>
      <c r="Z19" s="81"/>
    </row>
    <row r="20" spans="5:26" ht="18">
      <c r="E20" s="70"/>
      <c r="F20" s="72" t="s">
        <v>89</v>
      </c>
      <c r="G20" s="72">
        <v>5</v>
      </c>
      <c r="H20" s="72">
        <v>11</v>
      </c>
      <c r="I20" s="72">
        <v>11.25</v>
      </c>
      <c r="J20" s="70"/>
      <c r="K20" s="70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spans="5:26" ht="18">
      <c r="E21" s="70"/>
      <c r="F21" s="72" t="s">
        <v>63</v>
      </c>
      <c r="G21" s="72">
        <v>0.85714285714285698</v>
      </c>
      <c r="H21" s="72">
        <v>7.4285714285714297</v>
      </c>
      <c r="I21" s="72">
        <v>2.21428571428571</v>
      </c>
      <c r="J21" s="70"/>
      <c r="K21" s="70"/>
    </row>
    <row r="22" spans="5:26" ht="18">
      <c r="E22" s="70"/>
      <c r="F22" s="72"/>
      <c r="G22" s="72"/>
      <c r="H22" s="72"/>
      <c r="I22" s="72"/>
      <c r="J22" s="70"/>
      <c r="K22" s="70"/>
    </row>
    <row r="23" spans="5:26" ht="18">
      <c r="E23" s="73"/>
      <c r="F23" s="73"/>
      <c r="G23" s="73"/>
      <c r="H23" s="73"/>
      <c r="I23" s="73"/>
      <c r="J23" s="73"/>
      <c r="K23" s="73"/>
      <c r="L23" s="73"/>
      <c r="M23" s="73"/>
    </row>
    <row r="24" spans="5:26" ht="18">
      <c r="E24" s="73"/>
      <c r="F24" s="73" t="s">
        <v>96</v>
      </c>
      <c r="G24" s="73"/>
      <c r="H24" s="73"/>
      <c r="I24" s="73"/>
      <c r="J24" s="73"/>
      <c r="K24" s="73"/>
      <c r="L24" s="73"/>
      <c r="M24" s="73"/>
    </row>
    <row r="25" spans="5:26" ht="18">
      <c r="E25" s="73"/>
      <c r="F25" s="74" t="s">
        <v>98</v>
      </c>
      <c r="G25" s="74" t="s">
        <v>99</v>
      </c>
      <c r="H25" s="74" t="s">
        <v>65</v>
      </c>
      <c r="I25" s="74" t="s">
        <v>100</v>
      </c>
      <c r="J25" s="74" t="s">
        <v>66</v>
      </c>
      <c r="K25" s="74" t="s">
        <v>101</v>
      </c>
      <c r="L25" s="74" t="s">
        <v>102</v>
      </c>
      <c r="M25" s="73"/>
    </row>
    <row r="26" spans="5:26" ht="18">
      <c r="E26" s="73"/>
      <c r="F26" s="75" t="s">
        <v>149</v>
      </c>
      <c r="G26" s="75">
        <v>20.1666666666666</v>
      </c>
      <c r="H26" s="75">
        <v>1</v>
      </c>
      <c r="I26" s="75">
        <v>20.1666666666666</v>
      </c>
      <c r="J26" s="75">
        <v>9.8108108108107803</v>
      </c>
      <c r="K26" s="75">
        <v>5.7584397948141301E-3</v>
      </c>
      <c r="L26" s="75">
        <v>4.41387341917057</v>
      </c>
      <c r="M26" s="73"/>
    </row>
    <row r="27" spans="5:26" ht="18">
      <c r="E27" s="73"/>
      <c r="F27" s="75" t="s">
        <v>128</v>
      </c>
      <c r="G27" s="75">
        <v>200.333333333333</v>
      </c>
      <c r="H27" s="75">
        <v>2</v>
      </c>
      <c r="I27" s="75">
        <v>100.166666666667</v>
      </c>
      <c r="J27" s="75">
        <v>48.729729729729698</v>
      </c>
      <c r="K27" s="75">
        <v>5.4398492715895101E-8</v>
      </c>
      <c r="L27" s="75">
        <v>3.5545571456617902</v>
      </c>
      <c r="M27" s="73"/>
    </row>
    <row r="28" spans="5:26" ht="18">
      <c r="E28" s="73"/>
      <c r="F28" s="75" t="s">
        <v>150</v>
      </c>
      <c r="G28" s="75">
        <v>16.3333333333334</v>
      </c>
      <c r="H28" s="75">
        <v>2</v>
      </c>
      <c r="I28" s="75">
        <v>8.1666666666666998</v>
      </c>
      <c r="J28" s="75">
        <v>3.9729729729729901</v>
      </c>
      <c r="K28" s="75">
        <v>3.7224336474704203E-2</v>
      </c>
      <c r="L28" s="75">
        <v>3.5545571456617902</v>
      </c>
      <c r="M28" s="73"/>
    </row>
    <row r="29" spans="5:26" ht="18">
      <c r="E29" s="73"/>
      <c r="F29" s="75" t="s">
        <v>151</v>
      </c>
      <c r="G29" s="75">
        <v>37</v>
      </c>
      <c r="H29" s="75">
        <v>18</v>
      </c>
      <c r="I29" s="75">
        <v>2.0555555555555598</v>
      </c>
      <c r="J29" s="75"/>
      <c r="K29" s="75"/>
      <c r="L29" s="75"/>
      <c r="M29" s="73"/>
    </row>
    <row r="30" spans="5:26" ht="18">
      <c r="E30" s="73"/>
      <c r="F30" s="75"/>
      <c r="G30" s="75"/>
      <c r="H30" s="75"/>
      <c r="I30" s="75"/>
      <c r="J30" s="75"/>
      <c r="K30" s="75"/>
      <c r="L30" s="75"/>
      <c r="M30" s="73"/>
    </row>
    <row r="31" spans="5:26" ht="18">
      <c r="E31" s="73"/>
      <c r="F31" s="76" t="s">
        <v>105</v>
      </c>
      <c r="G31" s="76">
        <v>273.83333333333297</v>
      </c>
      <c r="H31" s="76">
        <v>23</v>
      </c>
      <c r="I31" s="76"/>
      <c r="J31" s="76"/>
      <c r="K31" s="76"/>
      <c r="L31" s="76"/>
      <c r="M31" s="73"/>
    </row>
    <row r="32" spans="5:26" ht="18">
      <c r="E32" s="73"/>
      <c r="F32" s="73"/>
      <c r="G32" s="73"/>
      <c r="H32" s="73"/>
      <c r="I32" s="73"/>
      <c r="J32" s="73"/>
      <c r="K32" s="73"/>
      <c r="L32" s="73"/>
      <c r="M32" s="73"/>
    </row>
    <row r="33" spans="5:13" ht="18">
      <c r="E33" s="73"/>
      <c r="F33" s="73"/>
      <c r="G33" s="73"/>
      <c r="H33" s="73"/>
      <c r="I33" s="73"/>
      <c r="J33" s="73"/>
      <c r="K33" s="73"/>
      <c r="L33" s="73"/>
      <c r="M33" s="73"/>
    </row>
  </sheetData>
  <mergeCells count="1">
    <mergeCell ref="A1:X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D11" sqref="D11"/>
    </sheetView>
  </sheetViews>
  <sheetFormatPr defaultColWidth="8.88671875" defaultRowHeight="14.4"/>
  <cols>
    <col min="1" max="3" width="8.88671875" style="38"/>
    <col min="4" max="4" width="38.21875" style="38" customWidth="1"/>
    <col min="5" max="5" width="12" style="38" customWidth="1"/>
    <col min="6" max="6" width="16.109375" style="38" customWidth="1"/>
    <col min="7" max="7" width="30.109375" style="38" customWidth="1"/>
    <col min="8" max="8" width="12.5546875" style="38" customWidth="1"/>
    <col min="9" max="9" width="20.77734375" style="38" customWidth="1"/>
    <col min="10" max="13" width="8.88671875" style="38"/>
    <col min="14" max="14" width="16.5546875" style="38" customWidth="1"/>
    <col min="15" max="15" width="10.44140625" style="38" customWidth="1"/>
    <col min="16" max="16384" width="8.88671875" style="38"/>
  </cols>
  <sheetData>
    <row r="1" spans="1:15" ht="31.2">
      <c r="D1" s="39"/>
    </row>
    <row r="2" spans="1:15" ht="30.6">
      <c r="B2" s="40" t="s">
        <v>152</v>
      </c>
      <c r="C2" s="40" t="s">
        <v>153</v>
      </c>
      <c r="D2" s="41" t="s">
        <v>154</v>
      </c>
      <c r="E2" s="42" t="s">
        <v>155</v>
      </c>
      <c r="F2" s="42" t="s">
        <v>156</v>
      </c>
      <c r="G2" s="41"/>
      <c r="H2" s="41" t="s">
        <v>157</v>
      </c>
      <c r="I2" s="42" t="s">
        <v>158</v>
      </c>
      <c r="J2" s="41"/>
      <c r="K2" s="41"/>
      <c r="L2" s="41" t="s">
        <v>159</v>
      </c>
      <c r="M2" s="41" t="s">
        <v>160</v>
      </c>
      <c r="N2" s="41" t="s">
        <v>161</v>
      </c>
      <c r="O2" s="41" t="s">
        <v>162</v>
      </c>
    </row>
    <row r="3" spans="1:15" ht="23.4">
      <c r="B3" s="43">
        <v>8</v>
      </c>
      <c r="C3" s="43">
        <v>3</v>
      </c>
      <c r="D3" s="38">
        <f>0.7542*B3+1.648</f>
        <v>7.6815999999999995</v>
      </c>
      <c r="E3" s="38">
        <f t="shared" ref="E3:E9" si="0">C3-D3</f>
        <v>-4.6815999999999995</v>
      </c>
      <c r="F3" s="38">
        <f t="shared" ref="F3:F9" si="1">E3*E3</f>
        <v>21.917378559999996</v>
      </c>
      <c r="H3" s="38">
        <f t="shared" ref="H3:H9" si="2">D3-7.142857</f>
        <v>0.53874299999999931</v>
      </c>
      <c r="I3" s="38">
        <f t="shared" ref="I3:I9" si="3">H3*H3</f>
        <v>0.29024402004899924</v>
      </c>
      <c r="L3" s="38">
        <f>B3-7.285714</f>
        <v>0.71428600000000042</v>
      </c>
      <c r="M3" s="38">
        <f>C3-7.142857</f>
        <v>-4.1428570000000002</v>
      </c>
      <c r="N3" s="38">
        <f t="shared" ref="N3:N9" si="4">L3*M3</f>
        <v>-2.9591847551020019</v>
      </c>
      <c r="O3" s="38">
        <f>L3*L3</f>
        <v>0.51020448979600064</v>
      </c>
    </row>
    <row r="4" spans="1:15" ht="23.4">
      <c r="B4" s="43">
        <v>2</v>
      </c>
      <c r="C4" s="43">
        <v>4</v>
      </c>
      <c r="D4" s="38">
        <f t="shared" ref="D4:D9" si="5">0.7542*B4+1.648</f>
        <v>3.1563999999999997</v>
      </c>
      <c r="E4" s="38">
        <f t="shared" si="0"/>
        <v>0.84360000000000035</v>
      </c>
      <c r="F4" s="38">
        <f t="shared" si="1"/>
        <v>0.71166096000000056</v>
      </c>
      <c r="H4" s="38">
        <f t="shared" si="2"/>
        <v>-3.9864570000000006</v>
      </c>
      <c r="I4" s="38">
        <f t="shared" si="3"/>
        <v>15.891839412849004</v>
      </c>
      <c r="L4" s="38">
        <f t="shared" ref="L4:L9" si="6">B4-7.285714</f>
        <v>-5.2857139999999996</v>
      </c>
      <c r="M4" s="38">
        <f t="shared" ref="M4:M9" si="7">C4-7.142857</f>
        <v>-3.1428570000000002</v>
      </c>
      <c r="N4" s="38">
        <f t="shared" si="4"/>
        <v>16.612243244898</v>
      </c>
      <c r="O4" s="38">
        <f t="shared" ref="O4:O9" si="8">L4*L4</f>
        <v>27.938772489795994</v>
      </c>
    </row>
    <row r="5" spans="1:15" ht="23.4">
      <c r="B5" s="43">
        <v>10</v>
      </c>
      <c r="C5" s="43">
        <v>6</v>
      </c>
      <c r="D5" s="38">
        <f t="shared" si="5"/>
        <v>9.19</v>
      </c>
      <c r="E5" s="38">
        <f t="shared" si="0"/>
        <v>-3.1899999999999995</v>
      </c>
      <c r="F5" s="38">
        <f t="shared" si="1"/>
        <v>10.176099999999996</v>
      </c>
      <c r="H5" s="38">
        <f t="shared" si="2"/>
        <v>2.0471429999999993</v>
      </c>
      <c r="I5" s="38">
        <f t="shared" si="3"/>
        <v>4.1907944624489968</v>
      </c>
      <c r="L5" s="38">
        <f t="shared" si="6"/>
        <v>2.7142860000000004</v>
      </c>
      <c r="M5" s="38">
        <f t="shared" si="7"/>
        <v>-1.1428570000000002</v>
      </c>
      <c r="N5" s="38">
        <f t="shared" si="4"/>
        <v>-3.1020407551020011</v>
      </c>
      <c r="O5" s="38">
        <f t="shared" si="8"/>
        <v>7.3673484897960027</v>
      </c>
    </row>
    <row r="6" spans="1:15" ht="23.4">
      <c r="B6" s="43">
        <v>4</v>
      </c>
      <c r="C6" s="43">
        <v>2</v>
      </c>
      <c r="D6" s="38">
        <f t="shared" si="5"/>
        <v>4.6647999999999996</v>
      </c>
      <c r="E6" s="38">
        <f t="shared" si="0"/>
        <v>-2.6647999999999996</v>
      </c>
      <c r="F6" s="38">
        <f t="shared" si="1"/>
        <v>7.101159039999998</v>
      </c>
      <c r="H6" s="38">
        <f t="shared" si="2"/>
        <v>-2.4780570000000006</v>
      </c>
      <c r="I6" s="38">
        <f t="shared" si="3"/>
        <v>6.1407664952490029</v>
      </c>
      <c r="L6" s="38">
        <f t="shared" si="6"/>
        <v>-3.2857139999999996</v>
      </c>
      <c r="M6" s="38">
        <f t="shared" si="7"/>
        <v>-5.1428570000000002</v>
      </c>
      <c r="N6" s="38">
        <f t="shared" si="4"/>
        <v>16.897957244897999</v>
      </c>
      <c r="O6" s="38">
        <f t="shared" si="8"/>
        <v>10.795916489795998</v>
      </c>
    </row>
    <row r="7" spans="1:15" ht="23.4">
      <c r="B7" s="43">
        <v>4</v>
      </c>
      <c r="C7" s="43">
        <v>14</v>
      </c>
      <c r="D7" s="38">
        <f t="shared" si="5"/>
        <v>4.6647999999999996</v>
      </c>
      <c r="E7" s="38">
        <f t="shared" si="0"/>
        <v>9.3352000000000004</v>
      </c>
      <c r="F7" s="38">
        <f t="shared" si="1"/>
        <v>87.145959040000008</v>
      </c>
      <c r="H7" s="38">
        <f t="shared" si="2"/>
        <v>-2.4780570000000006</v>
      </c>
      <c r="I7" s="38">
        <f t="shared" si="3"/>
        <v>6.1407664952490029</v>
      </c>
      <c r="L7" s="38">
        <f t="shared" si="6"/>
        <v>-3.2857139999999996</v>
      </c>
      <c r="M7" s="38">
        <f t="shared" si="7"/>
        <v>6.8571429999999998</v>
      </c>
      <c r="N7" s="38">
        <f t="shared" si="4"/>
        <v>-22.530610755101996</v>
      </c>
      <c r="O7" s="38">
        <f t="shared" si="8"/>
        <v>10.795916489795998</v>
      </c>
    </row>
    <row r="8" spans="1:15" ht="23.4">
      <c r="B8" s="43">
        <v>6</v>
      </c>
      <c r="C8" s="43">
        <v>3</v>
      </c>
      <c r="D8" s="38">
        <f t="shared" si="5"/>
        <v>6.1731999999999996</v>
      </c>
      <c r="E8" s="38">
        <f t="shared" si="0"/>
        <v>-3.1731999999999996</v>
      </c>
      <c r="F8" s="38">
        <f t="shared" si="1"/>
        <v>10.069198239999997</v>
      </c>
      <c r="H8" s="38">
        <f t="shared" si="2"/>
        <v>-0.96965700000000066</v>
      </c>
      <c r="I8" s="38">
        <f t="shared" si="3"/>
        <v>0.94023469764900125</v>
      </c>
      <c r="L8" s="38">
        <f t="shared" si="6"/>
        <v>-1.2857139999999996</v>
      </c>
      <c r="M8" s="38">
        <f t="shared" si="7"/>
        <v>-4.1428570000000002</v>
      </c>
      <c r="N8" s="38">
        <f t="shared" si="4"/>
        <v>5.3265292448979986</v>
      </c>
      <c r="O8" s="38">
        <f t="shared" si="8"/>
        <v>1.6530604897959988</v>
      </c>
    </row>
    <row r="9" spans="1:15" ht="23.4">
      <c r="B9" s="43">
        <v>17</v>
      </c>
      <c r="C9" s="43">
        <v>18</v>
      </c>
      <c r="D9" s="38">
        <f t="shared" si="5"/>
        <v>14.4694</v>
      </c>
      <c r="E9" s="38">
        <f t="shared" si="0"/>
        <v>3.5305999999999997</v>
      </c>
      <c r="F9" s="38">
        <f t="shared" si="1"/>
        <v>12.465136359999999</v>
      </c>
      <c r="H9" s="38">
        <f t="shared" si="2"/>
        <v>7.326543</v>
      </c>
      <c r="I9" s="38">
        <f t="shared" si="3"/>
        <v>53.678232330848999</v>
      </c>
      <c r="L9" s="38">
        <f t="shared" si="6"/>
        <v>9.7142860000000013</v>
      </c>
      <c r="M9" s="38">
        <f t="shared" si="7"/>
        <v>10.857143000000001</v>
      </c>
      <c r="N9" s="38">
        <f t="shared" si="4"/>
        <v>105.46939224489802</v>
      </c>
      <c r="O9" s="38">
        <f t="shared" si="8"/>
        <v>94.367352489796019</v>
      </c>
    </row>
    <row r="11" spans="1:15">
      <c r="A11" s="44" t="s">
        <v>163</v>
      </c>
      <c r="B11" s="38">
        <f>AVERAGE(B3:B9)</f>
        <v>7.2857142857142856</v>
      </c>
      <c r="C11" s="38">
        <f>AVERAGE(C3:C9)</f>
        <v>7.1428571428571432</v>
      </c>
      <c r="E11" s="38" t="s">
        <v>125</v>
      </c>
      <c r="F11" s="38">
        <f>SUM(F3:F9)</f>
        <v>149.58659219999998</v>
      </c>
      <c r="H11" s="38" t="s">
        <v>164</v>
      </c>
      <c r="I11" s="38">
        <f>SUM(I3:I9)</f>
        <v>87.272877914343013</v>
      </c>
      <c r="M11" s="56" t="s">
        <v>165</v>
      </c>
      <c r="N11" s="38">
        <f>SUMPRODUCT(L3:L9,M3:M9)</f>
        <v>115.71428571428601</v>
      </c>
      <c r="O11" s="38">
        <f>SUM(O3:O9)</f>
        <v>153.42857142857201</v>
      </c>
    </row>
    <row r="13" spans="1:15" ht="18">
      <c r="K13" s="57" t="s">
        <v>166</v>
      </c>
      <c r="L13" s="58"/>
      <c r="M13" s="58"/>
      <c r="N13" s="58"/>
    </row>
    <row r="14" spans="1:15" ht="18">
      <c r="E14" s="45"/>
      <c r="F14" s="45" t="s">
        <v>167</v>
      </c>
      <c r="G14" s="45"/>
      <c r="K14" s="57" t="s">
        <v>168</v>
      </c>
      <c r="L14" s="58"/>
      <c r="M14" s="58"/>
      <c r="N14" s="58"/>
    </row>
    <row r="15" spans="1:15" ht="18">
      <c r="E15" s="38" t="s">
        <v>169</v>
      </c>
      <c r="F15" s="38">
        <f>F11+I11</f>
        <v>236.859470114343</v>
      </c>
      <c r="K15" s="57" t="s">
        <v>170</v>
      </c>
      <c r="L15" s="58"/>
      <c r="M15" s="58"/>
      <c r="N15" s="58"/>
    </row>
    <row r="16" spans="1:15" ht="18">
      <c r="K16" s="59"/>
      <c r="L16" s="58"/>
      <c r="M16" s="58"/>
      <c r="N16" s="58"/>
    </row>
    <row r="17" spans="4:14">
      <c r="E17" s="46" t="s">
        <v>171</v>
      </c>
      <c r="F17" s="46"/>
      <c r="G17" s="46"/>
      <c r="K17" s="58"/>
      <c r="L17" s="58"/>
      <c r="M17" s="58"/>
      <c r="N17" s="58"/>
    </row>
    <row r="19" spans="4:14">
      <c r="E19" s="38" t="s">
        <v>172</v>
      </c>
      <c r="F19" s="38">
        <f>1-F11/F15</f>
        <v>0.36845846979313246</v>
      </c>
    </row>
    <row r="21" spans="4:14">
      <c r="E21" s="47" t="s">
        <v>173</v>
      </c>
      <c r="F21" s="47"/>
      <c r="G21" s="47"/>
      <c r="H21" s="47"/>
      <c r="I21" s="47"/>
    </row>
    <row r="22" spans="4:14">
      <c r="E22" s="48" t="s">
        <v>174</v>
      </c>
      <c r="F22" s="48"/>
    </row>
    <row r="23" spans="4:14" ht="21">
      <c r="D23" s="49"/>
      <c r="E23" s="50" t="s">
        <v>175</v>
      </c>
      <c r="F23" s="51"/>
      <c r="G23" s="52" t="s">
        <v>176</v>
      </c>
    </row>
    <row r="24" spans="4:14">
      <c r="D24" s="53"/>
      <c r="E24" s="51">
        <f>N11/O11</f>
        <v>0.75418994413407725</v>
      </c>
      <c r="F24" s="53" t="s">
        <v>177</v>
      </c>
      <c r="G24" s="54">
        <f>SLOPE(C3:C9,B3:B9)</f>
        <v>0.75418994413407836</v>
      </c>
    </row>
    <row r="25" spans="4:14">
      <c r="D25" s="53" t="s">
        <v>178</v>
      </c>
      <c r="E25" s="51">
        <f>C11-E24*B11</f>
        <v>1.6480446927374377</v>
      </c>
      <c r="F25" s="53" t="s">
        <v>179</v>
      </c>
      <c r="G25" s="54">
        <f>INTERCEPT(C3:C9,B3:B9)</f>
        <v>1.6480446927374297</v>
      </c>
    </row>
    <row r="26" spans="4:14">
      <c r="F26" s="55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opLeftCell="A34" workbookViewId="0">
      <selection activeCell="R50" sqref="R50"/>
    </sheetView>
  </sheetViews>
  <sheetFormatPr defaultColWidth="8.88671875" defaultRowHeight="14.4"/>
  <cols>
    <col min="2" max="2" width="21.44140625" customWidth="1"/>
    <col min="3" max="3" width="15.109375" customWidth="1"/>
  </cols>
  <sheetData>
    <row r="1" spans="1:24">
      <c r="B1" s="150" t="s">
        <v>180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</row>
    <row r="2" spans="1:24">
      <c r="B2" s="151"/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151"/>
    </row>
    <row r="3" spans="1:24">
      <c r="B3" s="151"/>
      <c r="C3" s="151"/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</row>
    <row r="5" spans="1:24">
      <c r="C5" s="152" t="s">
        <v>181</v>
      </c>
      <c r="D5" s="153"/>
      <c r="E5" s="153"/>
      <c r="F5" s="153"/>
      <c r="G5" s="153"/>
      <c r="H5" s="153"/>
      <c r="I5" s="153"/>
      <c r="J5" s="153"/>
      <c r="K5" s="153"/>
      <c r="L5" s="153"/>
      <c r="M5" s="153"/>
    </row>
    <row r="6" spans="1:24"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</row>
    <row r="8" spans="1:24" ht="18">
      <c r="A8" s="140" t="s">
        <v>182</v>
      </c>
      <c r="B8" s="140"/>
      <c r="C8" s="140"/>
      <c r="D8" s="140"/>
      <c r="E8" s="140"/>
      <c r="F8" s="140"/>
      <c r="G8" s="140"/>
      <c r="H8" s="140"/>
      <c r="I8" s="140"/>
      <c r="J8" s="140"/>
    </row>
    <row r="9" spans="1:24">
      <c r="F9" s="156" t="s">
        <v>183</v>
      </c>
      <c r="G9" s="131"/>
      <c r="H9" s="131"/>
      <c r="I9" s="131"/>
    </row>
    <row r="10" spans="1:24" ht="17.399999999999999" customHeight="1">
      <c r="A10" s="154" t="s">
        <v>183</v>
      </c>
      <c r="B10" s="155"/>
      <c r="C10" s="155"/>
      <c r="F10" s="131"/>
      <c r="G10" s="131"/>
      <c r="H10" s="131"/>
      <c r="I10" s="131"/>
      <c r="L10" s="141" t="s">
        <v>184</v>
      </c>
      <c r="M10" s="141"/>
      <c r="N10" s="141"/>
      <c r="O10" s="141"/>
      <c r="P10" s="141"/>
      <c r="Q10" s="141"/>
      <c r="R10" s="141"/>
      <c r="S10" s="141"/>
      <c r="U10" s="142" t="s">
        <v>183</v>
      </c>
      <c r="V10" s="142"/>
      <c r="W10" s="142"/>
      <c r="X10" s="142"/>
    </row>
    <row r="11" spans="1:24" ht="30" customHeight="1">
      <c r="A11" s="155"/>
      <c r="B11" s="155"/>
      <c r="C11" s="155"/>
      <c r="E11" s="23"/>
      <c r="F11" s="24" t="s">
        <v>185</v>
      </c>
      <c r="G11" s="24" t="s">
        <v>186</v>
      </c>
      <c r="H11" s="25" t="s">
        <v>187</v>
      </c>
      <c r="I11" s="25" t="s">
        <v>188</v>
      </c>
      <c r="J11" s="26" t="s">
        <v>189</v>
      </c>
      <c r="L11" s="24" t="s">
        <v>185</v>
      </c>
      <c r="M11" s="24">
        <v>1</v>
      </c>
      <c r="N11" s="24">
        <v>1</v>
      </c>
      <c r="O11" s="24">
        <v>1</v>
      </c>
      <c r="P11" s="24">
        <v>1</v>
      </c>
      <c r="Q11" s="24">
        <v>1</v>
      </c>
      <c r="R11" s="24">
        <v>1</v>
      </c>
      <c r="S11" s="24">
        <v>1</v>
      </c>
      <c r="U11" s="24" t="s">
        <v>185</v>
      </c>
      <c r="V11" s="24" t="s">
        <v>186</v>
      </c>
      <c r="W11" s="25" t="s">
        <v>187</v>
      </c>
      <c r="X11" s="25" t="s">
        <v>188</v>
      </c>
    </row>
    <row r="12" spans="1:24" ht="19.2" customHeight="1">
      <c r="A12" s="24" t="s">
        <v>186</v>
      </c>
      <c r="B12" s="25" t="s">
        <v>187</v>
      </c>
      <c r="C12" s="25" t="s">
        <v>188</v>
      </c>
      <c r="D12" s="26" t="s">
        <v>189</v>
      </c>
      <c r="E12" s="23"/>
      <c r="F12" s="24">
        <v>1</v>
      </c>
      <c r="G12" s="27">
        <v>5</v>
      </c>
      <c r="H12" s="27">
        <v>7</v>
      </c>
      <c r="I12" s="27">
        <v>11</v>
      </c>
      <c r="J12" s="28">
        <v>12</v>
      </c>
      <c r="L12" s="24" t="s">
        <v>186</v>
      </c>
      <c r="M12" s="27">
        <v>5</v>
      </c>
      <c r="N12" s="27">
        <v>8</v>
      </c>
      <c r="O12" s="27">
        <v>11</v>
      </c>
      <c r="P12" s="27">
        <v>15</v>
      </c>
      <c r="Q12" s="27">
        <v>18</v>
      </c>
      <c r="R12" s="27">
        <v>20</v>
      </c>
      <c r="S12" s="27">
        <v>24</v>
      </c>
      <c r="U12" s="24">
        <v>1</v>
      </c>
      <c r="V12" s="27">
        <v>5</v>
      </c>
      <c r="W12" s="27">
        <v>7</v>
      </c>
      <c r="X12" s="27">
        <v>11</v>
      </c>
    </row>
    <row r="13" spans="1:24">
      <c r="A13" s="27">
        <v>5</v>
      </c>
      <c r="B13" s="27">
        <v>7</v>
      </c>
      <c r="C13" s="27">
        <v>11</v>
      </c>
      <c r="D13" s="28">
        <v>12</v>
      </c>
      <c r="E13" s="23"/>
      <c r="F13" s="24">
        <v>1</v>
      </c>
      <c r="G13" s="27">
        <v>8</v>
      </c>
      <c r="H13" s="27">
        <v>9</v>
      </c>
      <c r="I13" s="27">
        <v>15</v>
      </c>
      <c r="J13" s="28">
        <v>8</v>
      </c>
      <c r="L13" s="25" t="s">
        <v>187</v>
      </c>
      <c r="M13" s="27">
        <v>7</v>
      </c>
      <c r="N13" s="27">
        <v>9</v>
      </c>
      <c r="O13" s="27">
        <v>12</v>
      </c>
      <c r="P13" s="27">
        <v>14</v>
      </c>
      <c r="Q13" s="27">
        <v>19</v>
      </c>
      <c r="R13" s="27">
        <v>22</v>
      </c>
      <c r="S13" s="27">
        <v>26</v>
      </c>
      <c r="U13" s="24">
        <v>1</v>
      </c>
      <c r="V13" s="27">
        <v>8</v>
      </c>
      <c r="W13" s="27">
        <v>9</v>
      </c>
      <c r="X13" s="27">
        <v>15</v>
      </c>
    </row>
    <row r="14" spans="1:24">
      <c r="A14" s="27">
        <v>8</v>
      </c>
      <c r="B14" s="27">
        <v>9</v>
      </c>
      <c r="C14" s="27">
        <v>15</v>
      </c>
      <c r="D14" s="28">
        <v>8</v>
      </c>
      <c r="E14" s="23"/>
      <c r="F14" s="24">
        <v>1</v>
      </c>
      <c r="G14" s="27">
        <v>11</v>
      </c>
      <c r="H14" s="27">
        <v>12</v>
      </c>
      <c r="I14" s="27">
        <v>19</v>
      </c>
      <c r="J14" s="28">
        <v>11</v>
      </c>
      <c r="L14" s="25" t="s">
        <v>188</v>
      </c>
      <c r="M14" s="27">
        <v>11</v>
      </c>
      <c r="N14" s="27">
        <v>15</v>
      </c>
      <c r="O14" s="27">
        <v>19</v>
      </c>
      <c r="P14" s="27">
        <v>23</v>
      </c>
      <c r="Q14" s="27">
        <v>27</v>
      </c>
      <c r="R14" s="27">
        <v>25</v>
      </c>
      <c r="S14" s="27">
        <v>30</v>
      </c>
      <c r="U14" s="24">
        <v>1</v>
      </c>
      <c r="V14" s="27">
        <v>11</v>
      </c>
      <c r="W14" s="27">
        <v>12</v>
      </c>
      <c r="X14" s="27">
        <v>19</v>
      </c>
    </row>
    <row r="15" spans="1:24">
      <c r="A15" s="27">
        <v>11</v>
      </c>
      <c r="B15" s="27">
        <v>12</v>
      </c>
      <c r="C15" s="27">
        <v>19</v>
      </c>
      <c r="D15" s="28">
        <v>11</v>
      </c>
      <c r="E15" s="23"/>
      <c r="F15" s="24">
        <v>1</v>
      </c>
      <c r="G15" s="27">
        <v>15</v>
      </c>
      <c r="H15" s="27">
        <v>14</v>
      </c>
      <c r="I15" s="27">
        <v>23</v>
      </c>
      <c r="J15" s="28">
        <v>13</v>
      </c>
      <c r="O15" s="23"/>
      <c r="P15" s="23"/>
      <c r="Q15" s="29"/>
      <c r="R15" s="29"/>
      <c r="S15" s="29"/>
      <c r="U15" s="24">
        <v>1</v>
      </c>
      <c r="V15" s="27">
        <v>15</v>
      </c>
      <c r="W15" s="27">
        <v>14</v>
      </c>
      <c r="X15" s="27">
        <v>23</v>
      </c>
    </row>
    <row r="16" spans="1:24">
      <c r="A16" s="27">
        <v>15</v>
      </c>
      <c r="B16" s="27">
        <v>14</v>
      </c>
      <c r="C16" s="27">
        <v>23</v>
      </c>
      <c r="D16" s="28">
        <v>13</v>
      </c>
      <c r="E16" s="23"/>
      <c r="F16" s="24">
        <v>1</v>
      </c>
      <c r="G16" s="27">
        <v>18</v>
      </c>
      <c r="H16" s="27">
        <v>19</v>
      </c>
      <c r="I16" s="27">
        <v>27</v>
      </c>
      <c r="J16" s="28">
        <v>20</v>
      </c>
      <c r="O16" s="23"/>
      <c r="P16" s="23"/>
      <c r="Q16" s="29"/>
      <c r="R16" s="29"/>
      <c r="S16" s="29"/>
      <c r="U16" s="24">
        <v>1</v>
      </c>
      <c r="V16" s="27">
        <v>18</v>
      </c>
      <c r="W16" s="27">
        <v>19</v>
      </c>
      <c r="X16" s="27">
        <v>27</v>
      </c>
    </row>
    <row r="17" spans="1:24">
      <c r="A17" s="27">
        <v>18</v>
      </c>
      <c r="B17" s="27">
        <v>19</v>
      </c>
      <c r="C17" s="27">
        <v>27</v>
      </c>
      <c r="D17" s="28">
        <v>20</v>
      </c>
      <c r="E17" s="23"/>
      <c r="F17" s="24">
        <v>1</v>
      </c>
      <c r="G17" s="27">
        <v>20</v>
      </c>
      <c r="H17" s="27">
        <v>22</v>
      </c>
      <c r="I17" s="27">
        <v>25</v>
      </c>
      <c r="J17" s="28">
        <v>22</v>
      </c>
      <c r="O17" s="23"/>
      <c r="P17" s="23"/>
      <c r="Q17" s="29"/>
      <c r="R17" s="29"/>
      <c r="S17" s="29"/>
      <c r="U17" s="24">
        <v>1</v>
      </c>
      <c r="V17" s="27">
        <v>20</v>
      </c>
      <c r="W17" s="27">
        <v>22</v>
      </c>
      <c r="X17" s="27">
        <v>25</v>
      </c>
    </row>
    <row r="18" spans="1:24">
      <c r="A18" s="27">
        <v>20</v>
      </c>
      <c r="B18" s="27">
        <v>22</v>
      </c>
      <c r="C18" s="27">
        <v>25</v>
      </c>
      <c r="D18" s="28">
        <v>22</v>
      </c>
      <c r="E18" s="23"/>
      <c r="F18" s="24">
        <v>1</v>
      </c>
      <c r="G18" s="27">
        <v>24</v>
      </c>
      <c r="H18" s="27">
        <v>26</v>
      </c>
      <c r="I18" s="27">
        <v>30</v>
      </c>
      <c r="J18" s="28">
        <v>26</v>
      </c>
      <c r="N18" s="27" t="s">
        <v>190</v>
      </c>
      <c r="O18" s="27"/>
      <c r="P18" s="23"/>
      <c r="Q18" s="29"/>
      <c r="R18" s="29"/>
      <c r="S18" s="29"/>
      <c r="U18" s="24">
        <v>1</v>
      </c>
      <c r="V18" s="27">
        <v>24</v>
      </c>
      <c r="W18" s="27">
        <v>26</v>
      </c>
      <c r="X18" s="27">
        <v>30</v>
      </c>
    </row>
    <row r="19" spans="1:24">
      <c r="A19" s="27">
        <v>24</v>
      </c>
      <c r="B19" s="27">
        <v>26</v>
      </c>
      <c r="C19" s="27">
        <v>30</v>
      </c>
      <c r="D19" s="28">
        <v>26</v>
      </c>
      <c r="E19" s="23"/>
      <c r="F19" s="29"/>
      <c r="G19" s="29"/>
      <c r="H19" s="29"/>
      <c r="I19" s="29"/>
      <c r="J19" s="29"/>
      <c r="M19">
        <f t="array" ref="M19:P22">MMULT(M11:S14,U12:X18)</f>
        <v>7</v>
      </c>
      <c r="N19">
        <v>101</v>
      </c>
      <c r="O19">
        <v>109</v>
      </c>
      <c r="P19">
        <v>150</v>
      </c>
      <c r="Q19" s="29"/>
      <c r="R19" s="29"/>
      <c r="S19" s="29"/>
    </row>
    <row r="20" spans="1:24">
      <c r="E20" s="23"/>
      <c r="F20" s="23"/>
      <c r="G20" s="29"/>
      <c r="H20" s="29"/>
      <c r="I20" s="29"/>
      <c r="J20" s="29"/>
      <c r="M20">
        <v>101</v>
      </c>
      <c r="N20">
        <v>1735</v>
      </c>
      <c r="O20" s="23">
        <v>1855</v>
      </c>
      <c r="P20" s="23">
        <v>2435</v>
      </c>
      <c r="Q20" s="29"/>
      <c r="R20" s="29"/>
      <c r="S20" s="29"/>
    </row>
    <row r="21" spans="1:24">
      <c r="M21">
        <v>109</v>
      </c>
      <c r="N21">
        <v>1855</v>
      </c>
      <c r="O21">
        <v>1991</v>
      </c>
      <c r="P21">
        <v>2605</v>
      </c>
    </row>
    <row r="22" spans="1:24">
      <c r="A22" s="30"/>
      <c r="M22">
        <v>150</v>
      </c>
      <c r="N22">
        <v>2435</v>
      </c>
      <c r="O22">
        <v>2605</v>
      </c>
      <c r="P22">
        <v>3490</v>
      </c>
    </row>
    <row r="24" spans="1:24">
      <c r="A24" s="31"/>
      <c r="B24" s="31"/>
    </row>
    <row r="25" spans="1:24">
      <c r="A25" s="12"/>
      <c r="B25" s="12"/>
      <c r="M25" s="143" t="s">
        <v>191</v>
      </c>
      <c r="N25" s="143"/>
      <c r="O25" s="143"/>
      <c r="P25" s="36"/>
      <c r="R25" s="144" t="s">
        <v>192</v>
      </c>
      <c r="S25" s="144"/>
      <c r="T25" s="144"/>
      <c r="U25" s="144"/>
    </row>
    <row r="26" spans="1:24">
      <c r="A26" s="12"/>
      <c r="B26" s="12"/>
      <c r="M26">
        <f t="array" ref="M26:P29">MINVERSE(M19:P22)</f>
        <v>10.899954832880907</v>
      </c>
      <c r="N26">
        <v>2.3363821138209415</v>
      </c>
      <c r="O26">
        <v>-1.1862014453476819</v>
      </c>
      <c r="P26">
        <v>-1.2131887985545609</v>
      </c>
      <c r="Q26" s="145" t="s">
        <v>193</v>
      </c>
      <c r="S26">
        <f t="array" ref="S26:S29">MMULT(M11:S14,J12:J18)</f>
        <v>112</v>
      </c>
    </row>
    <row r="27" spans="1:24">
      <c r="A27" s="12"/>
      <c r="B27" s="12"/>
      <c r="M27">
        <v>2.3363821138209193</v>
      </c>
      <c r="N27">
        <v>0.66920731707311398</v>
      </c>
      <c r="O27">
        <v>-0.3897357723576933</v>
      </c>
      <c r="P27">
        <v>-0.27642276422761586</v>
      </c>
      <c r="Q27" s="131"/>
      <c r="S27">
        <v>1864</v>
      </c>
    </row>
    <row r="28" spans="1:24">
      <c r="A28" s="12"/>
      <c r="B28" s="12"/>
      <c r="M28">
        <v>-1.1862014453476546</v>
      </c>
      <c r="N28">
        <v>-0.3897357723576893</v>
      </c>
      <c r="O28">
        <v>0.25954155374885263</v>
      </c>
      <c r="P28">
        <v>0.12917795844623514</v>
      </c>
      <c r="Q28" s="131"/>
      <c r="S28">
        <v>2010</v>
      </c>
    </row>
    <row r="29" spans="1:24">
      <c r="A29" s="13"/>
      <c r="B29" s="13"/>
      <c r="M29">
        <v>-1.2131887985545657</v>
      </c>
      <c r="N29">
        <v>-0.2764227642276198</v>
      </c>
      <c r="O29">
        <v>0.12917795844623908</v>
      </c>
      <c r="P29">
        <v>0.14887082204154334</v>
      </c>
      <c r="S29">
        <v>2630</v>
      </c>
    </row>
    <row r="30" spans="1:24">
      <c r="A30" s="148" t="s">
        <v>194</v>
      </c>
      <c r="B30" s="149"/>
      <c r="C30" s="149"/>
      <c r="D30" s="149"/>
      <c r="E30" s="149"/>
      <c r="F30" s="149"/>
      <c r="G30" s="149"/>
      <c r="H30" s="149"/>
      <c r="I30" s="149"/>
    </row>
    <row r="31" spans="1:24">
      <c r="A31" s="149"/>
      <c r="B31" s="149"/>
      <c r="C31" s="149"/>
      <c r="D31" s="149"/>
      <c r="E31" s="149"/>
      <c r="F31" s="149"/>
      <c r="G31" s="149"/>
      <c r="H31" s="149"/>
      <c r="I31" s="149"/>
      <c r="N31" s="147" t="s">
        <v>195</v>
      </c>
      <c r="O31" s="147"/>
      <c r="P31" s="147"/>
      <c r="Q31" s="147"/>
      <c r="R31" s="147"/>
      <c r="S31" s="147"/>
    </row>
    <row r="32" spans="1:24">
      <c r="A32" s="149"/>
      <c r="B32" s="149"/>
      <c r="C32" s="149"/>
      <c r="D32" s="149"/>
      <c r="E32" s="149"/>
      <c r="F32" s="149"/>
      <c r="G32" s="149"/>
      <c r="H32" s="149"/>
      <c r="I32" s="149"/>
      <c r="N32" s="147"/>
      <c r="O32" s="147"/>
      <c r="P32" s="147"/>
      <c r="Q32" s="147"/>
      <c r="R32" s="147"/>
      <c r="S32" s="147"/>
    </row>
    <row r="33" spans="1:19">
      <c r="A33" s="149"/>
      <c r="B33" s="149"/>
      <c r="C33" s="149"/>
      <c r="D33" s="149"/>
      <c r="E33" s="149"/>
      <c r="F33" s="149"/>
      <c r="G33" s="149"/>
      <c r="H33" s="149"/>
      <c r="I33" s="149"/>
      <c r="N33" s="147"/>
      <c r="O33" s="147"/>
      <c r="P33" s="147"/>
      <c r="Q33" s="147"/>
      <c r="R33" s="147"/>
      <c r="S33" s="147"/>
    </row>
    <row r="34" spans="1:19">
      <c r="A34" s="12"/>
      <c r="B34" s="12"/>
      <c r="C34" s="12"/>
      <c r="D34" s="12"/>
      <c r="E34" s="12"/>
      <c r="F34" s="12"/>
    </row>
    <row r="35" spans="1:19" ht="23.4">
      <c r="A35" s="14"/>
      <c r="B35" s="32" t="s">
        <v>196</v>
      </c>
      <c r="C35" s="14" t="s">
        <v>197</v>
      </c>
      <c r="D35" s="14" t="s">
        <v>198</v>
      </c>
      <c r="E35" s="14" t="s">
        <v>101</v>
      </c>
      <c r="F35" s="14" t="s">
        <v>199</v>
      </c>
      <c r="G35" s="14" t="s">
        <v>200</v>
      </c>
      <c r="H35" s="14" t="s">
        <v>201</v>
      </c>
      <c r="I35" s="14" t="s">
        <v>202</v>
      </c>
      <c r="N35" s="37"/>
      <c r="O35" s="37" t="s">
        <v>203</v>
      </c>
      <c r="P35" s="37">
        <f t="array" ref="P35:P38">MMULT(M26:P29,S26:S29)</f>
        <v>0.85975609756042104</v>
      </c>
      <c r="Q35" s="37"/>
    </row>
    <row r="36" spans="1:19" ht="23.4">
      <c r="A36" s="12" t="s">
        <v>204</v>
      </c>
      <c r="B36" s="33">
        <v>0.85975609756097504</v>
      </c>
      <c r="C36" s="12">
        <v>7.6143293719042902</v>
      </c>
      <c r="D36" s="12">
        <v>0.112912911376456</v>
      </c>
      <c r="E36" s="12">
        <v>0.9172313989177</v>
      </c>
      <c r="F36" s="12">
        <v>-23.372438279269101</v>
      </c>
      <c r="G36" s="12">
        <v>25.091950474390998</v>
      </c>
      <c r="H36" s="12">
        <v>-23.372438279269101</v>
      </c>
      <c r="I36" s="12">
        <v>25.091950474390998</v>
      </c>
      <c r="N36" s="37"/>
      <c r="O36" s="37" t="s">
        <v>205</v>
      </c>
      <c r="P36" s="37">
        <v>-1.2835365853659368</v>
      </c>
      <c r="Q36" s="37"/>
    </row>
    <row r="37" spans="1:19" ht="23.4">
      <c r="A37" s="12" t="s">
        <v>186</v>
      </c>
      <c r="B37" s="33">
        <v>-1.28353658536585</v>
      </c>
      <c r="C37" s="12">
        <v>1.8866861023341499</v>
      </c>
      <c r="D37" s="12">
        <v>-0.680312736590309</v>
      </c>
      <c r="E37" s="12">
        <v>0.54510498068256297</v>
      </c>
      <c r="F37" s="12">
        <v>-7.2878138009692899</v>
      </c>
      <c r="G37" s="12">
        <v>4.7207406302375903</v>
      </c>
      <c r="H37" s="12">
        <v>-7.2878138009692899</v>
      </c>
      <c r="I37" s="12">
        <v>4.7207406302375903</v>
      </c>
      <c r="N37" s="37"/>
      <c r="O37" s="37" t="s">
        <v>206</v>
      </c>
      <c r="P37" s="37">
        <v>2.0945121951219221</v>
      </c>
      <c r="Q37" s="37"/>
    </row>
    <row r="38" spans="1:19" ht="23.4">
      <c r="A38" s="12" t="s">
        <v>187</v>
      </c>
      <c r="B38" s="33">
        <v>2.0945121951219501</v>
      </c>
      <c r="C38" s="12">
        <v>1.17495912933658</v>
      </c>
      <c r="D38" s="12">
        <v>1.7826255763505401</v>
      </c>
      <c r="E38" s="12">
        <v>0.172661836966472</v>
      </c>
      <c r="F38" s="12">
        <v>-1.6447321448946099</v>
      </c>
      <c r="G38" s="12">
        <v>5.8337565351385097</v>
      </c>
      <c r="H38" s="12">
        <v>-1.6447321448946099</v>
      </c>
      <c r="I38" s="12">
        <v>5.8337565351385097</v>
      </c>
      <c r="N38" s="37"/>
      <c r="O38" s="37" t="s">
        <v>207</v>
      </c>
      <c r="P38" s="37">
        <v>4.8780487804890527E-2</v>
      </c>
      <c r="Q38" s="37"/>
    </row>
    <row r="39" spans="1:19" ht="23.4">
      <c r="A39" s="13" t="s">
        <v>188</v>
      </c>
      <c r="B39" s="34">
        <v>4.8780487804876697E-2</v>
      </c>
      <c r="C39" s="13">
        <v>0.88986495422257805</v>
      </c>
      <c r="D39" s="13">
        <v>5.4817854746839999E-2</v>
      </c>
      <c r="E39" s="13">
        <v>0.95972999536414805</v>
      </c>
      <c r="F39" s="13">
        <v>-2.7831669479622199</v>
      </c>
      <c r="G39" s="13">
        <v>2.88072792357198</v>
      </c>
      <c r="H39" s="13">
        <v>-2.7831669479622199</v>
      </c>
      <c r="I39" s="13">
        <v>2.88072792357198</v>
      </c>
    </row>
    <row r="42" spans="1:19" ht="14.4" customHeight="1">
      <c r="B42" s="146" t="s">
        <v>208</v>
      </c>
      <c r="C42" s="146"/>
      <c r="D42" s="146"/>
      <c r="E42" s="146"/>
      <c r="F42" s="146"/>
      <c r="G42" s="146"/>
      <c r="H42" s="146"/>
      <c r="I42" s="146"/>
      <c r="J42" s="146"/>
      <c r="K42" s="146"/>
      <c r="L42" s="146"/>
      <c r="M42" s="146"/>
      <c r="N42" s="146"/>
      <c r="O42" s="146"/>
      <c r="P42" s="146"/>
    </row>
    <row r="43" spans="1:19">
      <c r="B43" s="146"/>
      <c r="C43" s="146"/>
      <c r="D43" s="146"/>
      <c r="E43" s="146"/>
      <c r="F43" s="146"/>
      <c r="G43" s="146"/>
      <c r="H43" s="146"/>
      <c r="I43" s="146"/>
      <c r="J43" s="146"/>
      <c r="K43" s="146"/>
      <c r="L43" s="146"/>
      <c r="M43" s="146"/>
      <c r="N43" s="146"/>
      <c r="O43" s="146"/>
      <c r="P43" s="146"/>
    </row>
    <row r="44" spans="1:19">
      <c r="B44" s="146"/>
      <c r="C44" s="146"/>
      <c r="D44" s="146"/>
      <c r="E44" s="146"/>
      <c r="F44" s="146"/>
      <c r="G44" s="146"/>
      <c r="H44" s="146"/>
      <c r="I44" s="146"/>
      <c r="J44" s="146"/>
      <c r="K44" s="146"/>
      <c r="L44" s="146"/>
      <c r="M44" s="146"/>
      <c r="N44" s="146"/>
      <c r="O44" s="146"/>
      <c r="P44" s="146"/>
    </row>
    <row r="45" spans="1:19">
      <c r="B45" s="146"/>
      <c r="C45" s="146"/>
      <c r="D45" s="146"/>
      <c r="E45" s="146"/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</row>
    <row r="46" spans="1:19"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9"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9"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</row>
    <row r="49" spans="2:15"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</row>
    <row r="50" spans="2:15"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</row>
  </sheetData>
  <mergeCells count="13">
    <mergeCell ref="Q26:Q28"/>
    <mergeCell ref="B42:P45"/>
    <mergeCell ref="N31:S33"/>
    <mergeCell ref="A30:I33"/>
    <mergeCell ref="B1:N3"/>
    <mergeCell ref="C5:M6"/>
    <mergeCell ref="A10:C11"/>
    <mergeCell ref="F9:I10"/>
    <mergeCell ref="A8:J8"/>
    <mergeCell ref="L10:S10"/>
    <mergeCell ref="U10:X10"/>
    <mergeCell ref="M25:O25"/>
    <mergeCell ref="R25:U25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4"/>
  <sheetViews>
    <sheetView topLeftCell="B1" workbookViewId="0">
      <selection activeCell="L4" sqref="L4"/>
    </sheetView>
  </sheetViews>
  <sheetFormatPr defaultColWidth="8.88671875" defaultRowHeight="18"/>
  <cols>
    <col min="1" max="1" width="8.88671875" style="1"/>
    <col min="2" max="5" width="8.88671875" style="15"/>
    <col min="6" max="6" width="8.88671875" style="5"/>
    <col min="7" max="7" width="8.88671875" style="16"/>
    <col min="8" max="8" width="15.109375" style="16" customWidth="1"/>
    <col min="9" max="9" width="19.44140625" style="16" customWidth="1"/>
    <col min="10" max="10" width="17.109375" style="17" customWidth="1"/>
    <col min="11" max="17" width="8.88671875" style="1"/>
    <col min="18" max="18" width="12.5546875" style="1" customWidth="1"/>
    <col min="19" max="19" width="11.88671875" style="1" customWidth="1"/>
    <col min="20" max="16384" width="8.88671875" style="1"/>
  </cols>
  <sheetData>
    <row r="1" spans="1:22">
      <c r="A1" s="1" t="s">
        <v>209</v>
      </c>
      <c r="B1" s="15" t="s">
        <v>210</v>
      </c>
      <c r="C1" s="15" t="s">
        <v>211</v>
      </c>
      <c r="D1" s="15" t="s">
        <v>212</v>
      </c>
      <c r="E1" s="15" t="s">
        <v>213</v>
      </c>
      <c r="F1" s="5" t="s">
        <v>214</v>
      </c>
      <c r="G1" s="16" t="s">
        <v>215</v>
      </c>
      <c r="H1" s="16" t="s">
        <v>216</v>
      </c>
      <c r="I1" s="16" t="s">
        <v>217</v>
      </c>
      <c r="J1" s="17" t="s">
        <v>218</v>
      </c>
      <c r="R1" s="21"/>
      <c r="S1" s="21"/>
    </row>
    <row r="2" spans="1:22">
      <c r="A2" s="1">
        <v>1</v>
      </c>
      <c r="B2" s="15">
        <v>297</v>
      </c>
      <c r="C2" s="15">
        <v>14</v>
      </c>
      <c r="D2" s="15">
        <v>2</v>
      </c>
      <c r="E2" s="15">
        <v>0</v>
      </c>
      <c r="F2" s="5">
        <v>0</v>
      </c>
      <c r="G2" s="16">
        <f>$S$2+$S$3*A2+$S$4*B2+$S$5*C2+$S$6*D2+$S$7*E2</f>
        <v>15.75</v>
      </c>
      <c r="H2" s="18">
        <f>EXP(G2)</f>
        <v>6920509.8318305807</v>
      </c>
      <c r="I2" s="18">
        <f>H2/(1+H2)</f>
        <v>0.99999985550199622</v>
      </c>
      <c r="J2" s="19">
        <f>F2*LN(I2)+(1-F2)*LN(1-I2)</f>
        <v>-15.750000144128956</v>
      </c>
      <c r="R2" s="21" t="s">
        <v>204</v>
      </c>
      <c r="S2" s="21">
        <v>0.05</v>
      </c>
    </row>
    <row r="3" spans="1:22">
      <c r="A3" s="1">
        <v>0</v>
      </c>
      <c r="B3" s="15">
        <v>128</v>
      </c>
      <c r="C3" s="15">
        <v>8</v>
      </c>
      <c r="D3" s="15">
        <v>2</v>
      </c>
      <c r="E3" s="15">
        <v>0</v>
      </c>
      <c r="F3" s="5">
        <v>0</v>
      </c>
      <c r="G3" s="16">
        <f t="shared" ref="G3:G66" si="0">$S$2+$S$3*A3+$S$4*B3+$S$5*C3+$S$6*D3+$S$7*E3</f>
        <v>6.95</v>
      </c>
      <c r="H3" s="18">
        <f t="shared" ref="H3:H66" si="1">EXP(G3)</f>
        <v>1043.1497281803031</v>
      </c>
      <c r="I3" s="18">
        <f t="shared" ref="I3:I66" si="2">H3/(1+H3)</f>
        <v>0.99904228294753972</v>
      </c>
      <c r="J3" s="20">
        <f t="shared" ref="J3:J66" si="3">F3*LN(I3)+(1-F3)*LN(1-I3)</f>
        <v>-6.9509581759564147</v>
      </c>
      <c r="R3" s="21" t="s">
        <v>209</v>
      </c>
      <c r="S3" s="21">
        <v>0.05</v>
      </c>
    </row>
    <row r="4" spans="1:22">
      <c r="A4" s="1">
        <v>1</v>
      </c>
      <c r="B4" s="15">
        <v>138</v>
      </c>
      <c r="C4" s="15">
        <v>22</v>
      </c>
      <c r="D4" s="15">
        <v>7</v>
      </c>
      <c r="E4" s="15">
        <v>0</v>
      </c>
      <c r="F4" s="5">
        <v>0</v>
      </c>
      <c r="G4" s="16">
        <f t="shared" si="0"/>
        <v>8.4499999999999993</v>
      </c>
      <c r="H4" s="18">
        <f t="shared" si="1"/>
        <v>4675.0727355117842</v>
      </c>
      <c r="I4" s="18">
        <f t="shared" si="2"/>
        <v>0.99978614532823551</v>
      </c>
      <c r="J4" s="20">
        <f t="shared" si="3"/>
        <v>-8.4502138775421773</v>
      </c>
      <c r="R4" s="21" t="s">
        <v>219</v>
      </c>
      <c r="S4" s="21">
        <v>0.05</v>
      </c>
    </row>
    <row r="5" spans="1:22">
      <c r="A5" s="1">
        <v>1</v>
      </c>
      <c r="B5" s="15">
        <v>228</v>
      </c>
      <c r="C5" s="15">
        <v>2</v>
      </c>
      <c r="D5" s="15">
        <v>1</v>
      </c>
      <c r="E5" s="15">
        <v>0</v>
      </c>
      <c r="F5" s="5">
        <v>0</v>
      </c>
      <c r="G5" s="16">
        <f t="shared" si="0"/>
        <v>11.65</v>
      </c>
      <c r="H5" s="18">
        <f t="shared" si="1"/>
        <v>114691.36305762557</v>
      </c>
      <c r="I5" s="18">
        <f t="shared" si="2"/>
        <v>0.99999128102365897</v>
      </c>
      <c r="J5" s="20">
        <f t="shared" si="3"/>
        <v>-11.650008719018471</v>
      </c>
      <c r="R5" s="21" t="s">
        <v>220</v>
      </c>
      <c r="S5" s="21">
        <v>0.05</v>
      </c>
      <c r="U5" s="1">
        <v>0</v>
      </c>
      <c r="V5" s="1" t="s">
        <v>221</v>
      </c>
    </row>
    <row r="6" spans="1:22">
      <c r="A6" s="1">
        <v>1</v>
      </c>
      <c r="B6" s="15">
        <v>257</v>
      </c>
      <c r="C6" s="15">
        <v>10</v>
      </c>
      <c r="D6" s="15">
        <v>1</v>
      </c>
      <c r="E6" s="15">
        <v>0</v>
      </c>
      <c r="F6" s="5">
        <v>0</v>
      </c>
      <c r="G6" s="16">
        <f t="shared" si="0"/>
        <v>13.500000000000002</v>
      </c>
      <c r="H6" s="18">
        <f t="shared" si="1"/>
        <v>729416.36984770268</v>
      </c>
      <c r="I6" s="18">
        <f t="shared" si="2"/>
        <v>0.99999862904279313</v>
      </c>
      <c r="J6" s="20">
        <f t="shared" si="3"/>
        <v>-13.500001370949382</v>
      </c>
      <c r="R6" s="21" t="s">
        <v>66</v>
      </c>
      <c r="S6" s="21">
        <v>0.05</v>
      </c>
    </row>
    <row r="7" spans="1:22">
      <c r="A7" s="1">
        <v>1</v>
      </c>
      <c r="B7" s="15">
        <v>145</v>
      </c>
      <c r="C7" s="15">
        <v>6</v>
      </c>
      <c r="D7" s="15">
        <v>2</v>
      </c>
      <c r="E7" s="15">
        <v>0</v>
      </c>
      <c r="F7" s="5">
        <v>0</v>
      </c>
      <c r="G7" s="16">
        <f t="shared" si="0"/>
        <v>7.7499999999999991</v>
      </c>
      <c r="H7" s="18">
        <f t="shared" si="1"/>
        <v>2321.5724146110547</v>
      </c>
      <c r="I7" s="18">
        <f t="shared" si="2"/>
        <v>0.99956944291867533</v>
      </c>
      <c r="J7" s="20">
        <f t="shared" si="3"/>
        <v>-7.7504306497975168</v>
      </c>
      <c r="R7" s="21" t="s">
        <v>213</v>
      </c>
      <c r="S7" s="21">
        <v>0.05</v>
      </c>
      <c r="U7" s="1">
        <v>1</v>
      </c>
      <c r="V7" s="1" t="s">
        <v>222</v>
      </c>
    </row>
    <row r="8" spans="1:22">
      <c r="A8" s="1">
        <v>1</v>
      </c>
      <c r="B8" s="15">
        <v>190</v>
      </c>
      <c r="C8" s="15">
        <v>16</v>
      </c>
      <c r="D8" s="15">
        <v>1</v>
      </c>
      <c r="E8" s="15">
        <v>0</v>
      </c>
      <c r="F8" s="5">
        <v>0</v>
      </c>
      <c r="G8" s="16">
        <f t="shared" si="0"/>
        <v>10.450000000000001</v>
      </c>
      <c r="H8" s="18">
        <f t="shared" si="1"/>
        <v>34544.374709277807</v>
      </c>
      <c r="I8" s="18">
        <f t="shared" si="2"/>
        <v>0.99997105256468011</v>
      </c>
      <c r="J8" s="20">
        <f t="shared" si="3"/>
        <v>-10.450028947856032</v>
      </c>
      <c r="R8" s="21" t="s">
        <v>223</v>
      </c>
      <c r="S8" s="22">
        <f>SUM(J2:J234)/233</f>
        <v>-10.203219143887219</v>
      </c>
    </row>
    <row r="9" spans="1:22">
      <c r="A9" s="1">
        <v>1</v>
      </c>
      <c r="B9" s="15">
        <v>187</v>
      </c>
      <c r="C9" s="15">
        <v>14</v>
      </c>
      <c r="D9" s="15">
        <v>1</v>
      </c>
      <c r="E9" s="15">
        <v>0</v>
      </c>
      <c r="F9" s="5">
        <v>0</v>
      </c>
      <c r="G9" s="16">
        <f t="shared" si="0"/>
        <v>10.199999999999999</v>
      </c>
      <c r="H9" s="18">
        <f t="shared" si="1"/>
        <v>26903.18607429754</v>
      </c>
      <c r="I9" s="18">
        <f t="shared" si="2"/>
        <v>0.99996283106289707</v>
      </c>
      <c r="J9" s="20">
        <f t="shared" si="3"/>
        <v>-10.200037169626871</v>
      </c>
    </row>
    <row r="10" spans="1:22">
      <c r="A10" s="1">
        <v>1</v>
      </c>
      <c r="B10" s="15">
        <v>252</v>
      </c>
      <c r="C10" s="15">
        <v>10</v>
      </c>
      <c r="D10" s="15">
        <v>1</v>
      </c>
      <c r="E10" s="15">
        <v>0</v>
      </c>
      <c r="F10" s="5">
        <v>0</v>
      </c>
      <c r="G10" s="16">
        <f t="shared" si="0"/>
        <v>13.250000000000002</v>
      </c>
      <c r="H10" s="18">
        <f t="shared" si="1"/>
        <v>568070.04002249229</v>
      </c>
      <c r="I10" s="18">
        <f t="shared" si="2"/>
        <v>0.99999823965678669</v>
      </c>
      <c r="J10" s="20">
        <f t="shared" si="3"/>
        <v>-13.250001760364112</v>
      </c>
      <c r="L10" s="8"/>
      <c r="M10" s="8"/>
      <c r="N10" s="8"/>
      <c r="O10" s="8"/>
      <c r="P10" s="8"/>
      <c r="Q10" s="8"/>
      <c r="R10" s="8"/>
      <c r="S10" s="8"/>
    </row>
    <row r="11" spans="1:22">
      <c r="A11" s="1">
        <v>1</v>
      </c>
      <c r="B11" s="15">
        <v>240</v>
      </c>
      <c r="C11" s="15">
        <v>6</v>
      </c>
      <c r="D11" s="15">
        <v>3</v>
      </c>
      <c r="E11" s="15">
        <v>0</v>
      </c>
      <c r="F11" s="5">
        <v>0</v>
      </c>
      <c r="G11" s="16">
        <f t="shared" si="0"/>
        <v>12.55</v>
      </c>
      <c r="H11" s="18">
        <f t="shared" si="1"/>
        <v>282095.23339936719</v>
      </c>
      <c r="I11" s="18">
        <f t="shared" si="2"/>
        <v>0.99999645511041413</v>
      </c>
      <c r="J11" s="20">
        <f t="shared" si="3"/>
        <v>-12.550003544904904</v>
      </c>
      <c r="L11" s="8"/>
      <c r="M11" s="8"/>
      <c r="N11" s="8"/>
      <c r="O11" s="8"/>
      <c r="P11" s="8"/>
      <c r="Q11" s="8"/>
      <c r="R11" s="8"/>
      <c r="S11" s="8"/>
    </row>
    <row r="12" spans="1:22">
      <c r="A12" s="1">
        <v>1</v>
      </c>
      <c r="B12" s="15">
        <v>275</v>
      </c>
      <c r="C12" s="15">
        <v>2</v>
      </c>
      <c r="D12" s="15">
        <v>4</v>
      </c>
      <c r="E12" s="15">
        <v>0</v>
      </c>
      <c r="F12" s="5">
        <v>0</v>
      </c>
      <c r="G12" s="16">
        <f t="shared" si="0"/>
        <v>14.149999999999999</v>
      </c>
      <c r="H12" s="18">
        <f t="shared" si="1"/>
        <v>1397226.8377943705</v>
      </c>
      <c r="I12" s="18">
        <f t="shared" si="2"/>
        <v>0.99999928429711105</v>
      </c>
      <c r="J12" s="20">
        <f t="shared" si="3"/>
        <v>-14.15000071566714</v>
      </c>
      <c r="L12" s="8"/>
      <c r="M12" s="8"/>
      <c r="N12" s="8"/>
      <c r="O12" s="8"/>
      <c r="P12" s="8"/>
      <c r="Q12" s="8"/>
      <c r="R12" s="8"/>
      <c r="S12" s="8"/>
    </row>
    <row r="13" spans="1:22">
      <c r="A13" s="1">
        <v>0</v>
      </c>
      <c r="B13" s="15">
        <v>320</v>
      </c>
      <c r="C13" s="15">
        <v>2</v>
      </c>
      <c r="D13" s="15">
        <v>3</v>
      </c>
      <c r="E13" s="15">
        <v>0</v>
      </c>
      <c r="F13" s="5">
        <v>1</v>
      </c>
      <c r="G13" s="16">
        <f t="shared" si="0"/>
        <v>16.3</v>
      </c>
      <c r="H13" s="18">
        <f t="shared" si="1"/>
        <v>11994994.551201342</v>
      </c>
      <c r="I13" s="18">
        <f t="shared" si="2"/>
        <v>0.99999991663189902</v>
      </c>
      <c r="J13" s="20">
        <f t="shared" si="3"/>
        <v>-8.3368104453318682E-8</v>
      </c>
      <c r="L13" s="8"/>
      <c r="M13" s="8"/>
      <c r="N13" s="8"/>
      <c r="O13" s="8"/>
      <c r="P13" s="8"/>
      <c r="Q13" s="8"/>
      <c r="R13" s="8"/>
      <c r="S13" s="8"/>
    </row>
    <row r="14" spans="1:22">
      <c r="A14" s="1">
        <v>1</v>
      </c>
      <c r="B14" s="15">
        <v>268</v>
      </c>
      <c r="C14" s="15">
        <v>4</v>
      </c>
      <c r="D14" s="15">
        <v>1</v>
      </c>
      <c r="E14" s="15">
        <v>0</v>
      </c>
      <c r="F14" s="5">
        <v>1</v>
      </c>
      <c r="G14" s="16">
        <f t="shared" si="0"/>
        <v>13.75</v>
      </c>
      <c r="H14" s="18">
        <f t="shared" si="1"/>
        <v>936589.15823255444</v>
      </c>
      <c r="I14" s="18">
        <f t="shared" si="2"/>
        <v>0.99999893229712999</v>
      </c>
      <c r="J14" s="20">
        <f t="shared" si="3"/>
        <v>-1.0677034400007974E-6</v>
      </c>
      <c r="L14" s="8"/>
      <c r="M14" s="8"/>
      <c r="N14" s="8"/>
      <c r="O14" s="8"/>
      <c r="P14" s="8"/>
      <c r="Q14" s="8"/>
      <c r="R14" s="8"/>
      <c r="S14" s="8"/>
    </row>
    <row r="15" spans="1:22">
      <c r="A15" s="1">
        <v>0</v>
      </c>
      <c r="B15" s="15">
        <v>135</v>
      </c>
      <c r="C15" s="15">
        <v>14</v>
      </c>
      <c r="D15" s="15">
        <v>1</v>
      </c>
      <c r="E15" s="15">
        <v>0</v>
      </c>
      <c r="F15" s="5">
        <v>0</v>
      </c>
      <c r="G15" s="16">
        <f t="shared" si="0"/>
        <v>7.55</v>
      </c>
      <c r="H15" s="18">
        <f t="shared" si="1"/>
        <v>1900.742731339579</v>
      </c>
      <c r="I15" s="18">
        <f t="shared" si="2"/>
        <v>0.9994741665192034</v>
      </c>
      <c r="J15" s="20">
        <f t="shared" si="3"/>
        <v>-7.5505259717797806</v>
      </c>
      <c r="L15" s="8"/>
      <c r="M15" s="8"/>
      <c r="N15" s="8"/>
      <c r="O15" s="8"/>
      <c r="P15" s="8"/>
      <c r="Q15" s="8"/>
      <c r="R15" s="8"/>
      <c r="S15" s="8"/>
    </row>
    <row r="16" spans="1:22">
      <c r="A16" s="1">
        <v>1</v>
      </c>
      <c r="B16" s="15">
        <v>213</v>
      </c>
      <c r="C16" s="15">
        <v>4</v>
      </c>
      <c r="D16" s="15">
        <v>2</v>
      </c>
      <c r="E16" s="15">
        <v>0</v>
      </c>
      <c r="F16" s="5">
        <v>0</v>
      </c>
      <c r="G16" s="16">
        <f t="shared" si="0"/>
        <v>11.049999999999999</v>
      </c>
      <c r="H16" s="18">
        <f t="shared" si="1"/>
        <v>62943.954605509382</v>
      </c>
      <c r="I16" s="18">
        <f t="shared" si="2"/>
        <v>0.99998411310316659</v>
      </c>
      <c r="J16" s="20">
        <f t="shared" si="3"/>
        <v>-11.050015887021889</v>
      </c>
      <c r="L16" s="8"/>
      <c r="M16" s="8"/>
      <c r="N16" s="8"/>
      <c r="O16" s="8"/>
      <c r="P16" s="8"/>
      <c r="Q16" s="8"/>
      <c r="R16" s="8"/>
      <c r="S16" s="8"/>
    </row>
    <row r="17" spans="1:19">
      <c r="A17" s="1">
        <v>1</v>
      </c>
      <c r="B17" s="15">
        <v>256</v>
      </c>
      <c r="C17" s="15">
        <v>14</v>
      </c>
      <c r="D17" s="15">
        <v>9</v>
      </c>
      <c r="E17" s="15">
        <v>1</v>
      </c>
      <c r="F17" s="5">
        <v>0</v>
      </c>
      <c r="G17" s="16">
        <f t="shared" si="0"/>
        <v>14.1</v>
      </c>
      <c r="H17" s="18">
        <f t="shared" si="1"/>
        <v>1329083.2808120928</v>
      </c>
      <c r="I17" s="18">
        <f t="shared" si="2"/>
        <v>0.99999924760226688</v>
      </c>
      <c r="J17" s="20">
        <f t="shared" si="3"/>
        <v>-14.100000752393596</v>
      </c>
      <c r="L17" s="8"/>
      <c r="M17" s="8"/>
      <c r="N17" s="8"/>
      <c r="O17" s="8"/>
      <c r="P17" s="8"/>
      <c r="Q17" s="8"/>
      <c r="R17" s="8"/>
      <c r="S17" s="8"/>
    </row>
    <row r="18" spans="1:19">
      <c r="A18" s="1">
        <v>1</v>
      </c>
      <c r="B18" s="15">
        <v>226</v>
      </c>
      <c r="C18" s="15">
        <v>14</v>
      </c>
      <c r="D18" s="15">
        <v>6</v>
      </c>
      <c r="E18" s="15">
        <v>0</v>
      </c>
      <c r="F18" s="5">
        <v>0</v>
      </c>
      <c r="G18" s="16">
        <f t="shared" si="0"/>
        <v>12.4</v>
      </c>
      <c r="H18" s="18">
        <f t="shared" si="1"/>
        <v>242801.61749832364</v>
      </c>
      <c r="I18" s="18">
        <f t="shared" si="2"/>
        <v>0.99999588142825513</v>
      </c>
      <c r="J18" s="20">
        <f t="shared" si="3"/>
        <v>-12.400004118570893</v>
      </c>
      <c r="L18" s="8"/>
      <c r="M18" s="8"/>
      <c r="N18" s="8"/>
      <c r="O18" s="8"/>
      <c r="P18" s="8"/>
      <c r="Q18" s="8"/>
      <c r="R18" s="8"/>
      <c r="S18" s="8"/>
    </row>
    <row r="19" spans="1:19">
      <c r="A19" s="1">
        <v>0</v>
      </c>
      <c r="B19" s="15">
        <v>81</v>
      </c>
      <c r="C19" s="15">
        <v>22</v>
      </c>
      <c r="D19" s="15">
        <v>1</v>
      </c>
      <c r="E19" s="15">
        <v>0</v>
      </c>
      <c r="F19" s="5">
        <v>0</v>
      </c>
      <c r="G19" s="16">
        <f t="shared" si="0"/>
        <v>5.2499999999999991</v>
      </c>
      <c r="H19" s="18">
        <f t="shared" si="1"/>
        <v>190.56626845862982</v>
      </c>
      <c r="I19" s="18">
        <f t="shared" si="2"/>
        <v>0.99477987430644155</v>
      </c>
      <c r="J19" s="20">
        <f t="shared" si="3"/>
        <v>-5.2552337981517327</v>
      </c>
      <c r="L19" s="8"/>
      <c r="M19" s="8"/>
      <c r="N19" s="8"/>
      <c r="O19" s="8"/>
      <c r="P19" s="8"/>
      <c r="Q19" s="8"/>
      <c r="R19" s="8"/>
      <c r="S19" s="8"/>
    </row>
    <row r="20" spans="1:19">
      <c r="A20" s="1">
        <v>1</v>
      </c>
      <c r="B20" s="15">
        <v>330</v>
      </c>
      <c r="C20" s="15">
        <v>10</v>
      </c>
      <c r="D20" s="15">
        <v>10</v>
      </c>
      <c r="E20" s="15">
        <v>0</v>
      </c>
      <c r="F20" s="5">
        <v>0</v>
      </c>
      <c r="G20" s="16">
        <f t="shared" si="0"/>
        <v>17.600000000000001</v>
      </c>
      <c r="H20" s="18">
        <f t="shared" si="1"/>
        <v>44013193.534834109</v>
      </c>
      <c r="I20" s="18">
        <f t="shared" si="2"/>
        <v>0.9999999772795406</v>
      </c>
      <c r="J20" s="20">
        <f t="shared" si="3"/>
        <v>-17.600000023105558</v>
      </c>
    </row>
    <row r="21" spans="1:19">
      <c r="A21" s="1">
        <v>1</v>
      </c>
      <c r="B21" s="15">
        <v>213</v>
      </c>
      <c r="C21" s="15">
        <v>2</v>
      </c>
      <c r="D21" s="15">
        <v>1</v>
      </c>
      <c r="E21" s="15">
        <v>0</v>
      </c>
      <c r="F21" s="5">
        <v>0</v>
      </c>
      <c r="G21" s="16">
        <f t="shared" si="0"/>
        <v>10.9</v>
      </c>
      <c r="H21" s="18">
        <f t="shared" si="1"/>
        <v>54176.363796698752</v>
      </c>
      <c r="I21" s="18">
        <f t="shared" si="2"/>
        <v>0.99998154210670431</v>
      </c>
      <c r="J21" s="20">
        <f t="shared" si="3"/>
        <v>-10.900018458062569</v>
      </c>
    </row>
    <row r="22" spans="1:19">
      <c r="A22" s="1">
        <v>1</v>
      </c>
      <c r="B22" s="15">
        <v>243</v>
      </c>
      <c r="C22" s="15">
        <v>10</v>
      </c>
      <c r="D22" s="15">
        <v>1</v>
      </c>
      <c r="E22" s="15">
        <v>0</v>
      </c>
      <c r="F22" s="5">
        <v>0</v>
      </c>
      <c r="G22" s="16">
        <f t="shared" si="0"/>
        <v>12.8</v>
      </c>
      <c r="H22" s="18">
        <f t="shared" si="1"/>
        <v>362217.44961124816</v>
      </c>
      <c r="I22" s="18">
        <f t="shared" si="2"/>
        <v>0.9999972392350498</v>
      </c>
      <c r="J22" s="20">
        <f t="shared" si="3"/>
        <v>-12.800002760764494</v>
      </c>
    </row>
    <row r="23" spans="1:19">
      <c r="A23" s="1">
        <v>1</v>
      </c>
      <c r="B23" s="15">
        <v>63</v>
      </c>
      <c r="C23" s="15">
        <v>4</v>
      </c>
      <c r="D23" s="15">
        <v>1</v>
      </c>
      <c r="E23" s="15">
        <v>0</v>
      </c>
      <c r="F23" s="5">
        <v>0</v>
      </c>
      <c r="G23" s="16">
        <f t="shared" si="0"/>
        <v>3.5000000000000004</v>
      </c>
      <c r="H23" s="18">
        <f t="shared" si="1"/>
        <v>33.115451958692326</v>
      </c>
      <c r="I23" s="18">
        <f t="shared" si="2"/>
        <v>0.97068776924864364</v>
      </c>
      <c r="J23" s="20">
        <f t="shared" si="3"/>
        <v>-3.5297504182726192</v>
      </c>
    </row>
    <row r="24" spans="1:19">
      <c r="A24" s="1">
        <v>1</v>
      </c>
      <c r="B24" s="15">
        <v>57</v>
      </c>
      <c r="C24" s="15">
        <v>2</v>
      </c>
      <c r="D24" s="15">
        <v>1</v>
      </c>
      <c r="E24" s="15">
        <v>0</v>
      </c>
      <c r="F24" s="5">
        <v>0</v>
      </c>
      <c r="G24" s="16">
        <f t="shared" si="0"/>
        <v>3.1</v>
      </c>
      <c r="H24" s="18">
        <f t="shared" si="1"/>
        <v>22.197951281441636</v>
      </c>
      <c r="I24" s="18">
        <f t="shared" si="2"/>
        <v>0.95689274505891386</v>
      </c>
      <c r="J24" s="20">
        <f t="shared" si="3"/>
        <v>-3.1440639679385733</v>
      </c>
    </row>
    <row r="25" spans="1:19">
      <c r="A25" s="1">
        <v>0</v>
      </c>
      <c r="B25" s="15">
        <v>260</v>
      </c>
      <c r="C25" s="15">
        <v>34</v>
      </c>
      <c r="D25" s="15">
        <v>11</v>
      </c>
      <c r="E25" s="15">
        <v>0</v>
      </c>
      <c r="F25" s="5">
        <v>0</v>
      </c>
      <c r="G25" s="16">
        <f t="shared" si="0"/>
        <v>15.3</v>
      </c>
      <c r="H25" s="18">
        <f t="shared" si="1"/>
        <v>4412711.8923504455</v>
      </c>
      <c r="I25" s="18">
        <f t="shared" si="2"/>
        <v>0.9999997733820386</v>
      </c>
      <c r="J25" s="20">
        <f t="shared" si="3"/>
        <v>-15.300000226726201</v>
      </c>
    </row>
    <row r="26" spans="1:19">
      <c r="A26" s="1">
        <v>1</v>
      </c>
      <c r="B26" s="15">
        <v>32</v>
      </c>
      <c r="C26" s="15">
        <v>26</v>
      </c>
      <c r="D26" s="15">
        <v>2</v>
      </c>
      <c r="E26" s="15">
        <v>0</v>
      </c>
      <c r="F26" s="5">
        <v>0</v>
      </c>
      <c r="G26" s="16">
        <f t="shared" si="0"/>
        <v>3.1</v>
      </c>
      <c r="H26" s="18">
        <f t="shared" si="1"/>
        <v>22.197951281441636</v>
      </c>
      <c r="I26" s="18">
        <f t="shared" si="2"/>
        <v>0.95689274505891386</v>
      </c>
      <c r="J26" s="20">
        <f t="shared" si="3"/>
        <v>-3.1440639679385733</v>
      </c>
    </row>
    <row r="27" spans="1:19">
      <c r="A27" s="1">
        <v>0</v>
      </c>
      <c r="B27" s="15">
        <v>177</v>
      </c>
      <c r="C27" s="15">
        <v>24</v>
      </c>
      <c r="D27" s="15">
        <v>1</v>
      </c>
      <c r="E27" s="15">
        <v>0</v>
      </c>
      <c r="F27" s="5">
        <v>0</v>
      </c>
      <c r="G27" s="16">
        <f t="shared" si="0"/>
        <v>10.150000000000002</v>
      </c>
      <c r="H27" s="18">
        <f t="shared" si="1"/>
        <v>25591.102206689746</v>
      </c>
      <c r="I27" s="18">
        <f t="shared" si="2"/>
        <v>0.99996092544520476</v>
      </c>
      <c r="J27" s="20">
        <f t="shared" si="3"/>
        <v>-10.150039075317608</v>
      </c>
    </row>
    <row r="28" spans="1:19">
      <c r="A28" s="1">
        <v>1</v>
      </c>
      <c r="B28" s="15">
        <v>33</v>
      </c>
      <c r="C28" s="15">
        <v>12</v>
      </c>
      <c r="D28" s="15">
        <v>1</v>
      </c>
      <c r="E28" s="15">
        <v>0</v>
      </c>
      <c r="F28" s="5">
        <v>0</v>
      </c>
      <c r="G28" s="16">
        <f t="shared" si="0"/>
        <v>2.4000000000000004</v>
      </c>
      <c r="H28" s="18">
        <f t="shared" si="1"/>
        <v>11.023176380641605</v>
      </c>
      <c r="I28" s="18">
        <f t="shared" si="2"/>
        <v>0.91682730350607766</v>
      </c>
      <c r="J28" s="20">
        <f t="shared" si="3"/>
        <v>-2.4868361521539502</v>
      </c>
    </row>
    <row r="29" spans="1:19">
      <c r="A29" s="1">
        <v>1</v>
      </c>
      <c r="B29" s="15">
        <v>172</v>
      </c>
      <c r="C29" s="15">
        <v>16</v>
      </c>
      <c r="D29" s="15">
        <v>1</v>
      </c>
      <c r="E29" s="15">
        <v>0</v>
      </c>
      <c r="F29" s="5">
        <v>0</v>
      </c>
      <c r="G29" s="16">
        <f t="shared" si="0"/>
        <v>9.5500000000000007</v>
      </c>
      <c r="H29" s="18">
        <f t="shared" si="1"/>
        <v>14044.69467150283</v>
      </c>
      <c r="I29" s="18">
        <f t="shared" si="2"/>
        <v>0.99992880380619198</v>
      </c>
      <c r="J29" s="20">
        <f t="shared" si="3"/>
        <v>-9.5500711987277782</v>
      </c>
    </row>
    <row r="30" spans="1:19">
      <c r="A30" s="1">
        <v>1</v>
      </c>
      <c r="B30" s="15">
        <v>133</v>
      </c>
      <c r="C30" s="15">
        <v>32</v>
      </c>
      <c r="D30" s="15">
        <v>2</v>
      </c>
      <c r="E30" s="15">
        <v>0</v>
      </c>
      <c r="F30" s="5">
        <v>0</v>
      </c>
      <c r="G30" s="16">
        <f t="shared" si="0"/>
        <v>8.4499999999999993</v>
      </c>
      <c r="H30" s="18">
        <f t="shared" si="1"/>
        <v>4675.0727355117842</v>
      </c>
      <c r="I30" s="18">
        <f t="shared" si="2"/>
        <v>0.99978614532823551</v>
      </c>
      <c r="J30" s="20">
        <f t="shared" si="3"/>
        <v>-8.4502138775421773</v>
      </c>
    </row>
    <row r="31" spans="1:19">
      <c r="A31" s="1">
        <v>1</v>
      </c>
      <c r="B31" s="15">
        <v>194</v>
      </c>
      <c r="C31" s="15">
        <v>28</v>
      </c>
      <c r="D31" s="15">
        <v>2</v>
      </c>
      <c r="E31" s="15">
        <v>0</v>
      </c>
      <c r="F31" s="5">
        <v>0</v>
      </c>
      <c r="G31" s="16">
        <f t="shared" si="0"/>
        <v>11.3</v>
      </c>
      <c r="H31" s="18">
        <f t="shared" si="1"/>
        <v>80821.637540313604</v>
      </c>
      <c r="I31" s="18">
        <f t="shared" si="2"/>
        <v>0.99998762722882562</v>
      </c>
      <c r="J31" s="20">
        <f t="shared" si="3"/>
        <v>-11.300012372851171</v>
      </c>
    </row>
    <row r="32" spans="1:19">
      <c r="A32" s="1">
        <v>0</v>
      </c>
      <c r="B32" s="15">
        <v>32</v>
      </c>
      <c r="C32" s="15">
        <v>14</v>
      </c>
      <c r="D32" s="15">
        <v>1</v>
      </c>
      <c r="E32" s="15">
        <v>0</v>
      </c>
      <c r="F32" s="5">
        <v>0</v>
      </c>
      <c r="G32" s="16">
        <f t="shared" si="0"/>
        <v>2.4</v>
      </c>
      <c r="H32" s="18">
        <f t="shared" si="1"/>
        <v>11.023176380641601</v>
      </c>
      <c r="I32" s="18">
        <f t="shared" si="2"/>
        <v>0.91682730350607766</v>
      </c>
      <c r="J32" s="20">
        <f t="shared" si="3"/>
        <v>-2.4868361521539502</v>
      </c>
    </row>
    <row r="33" spans="1:10">
      <c r="A33" s="1">
        <v>1</v>
      </c>
      <c r="B33" s="15">
        <v>352</v>
      </c>
      <c r="C33" s="15">
        <v>12</v>
      </c>
      <c r="D33" s="15">
        <v>11</v>
      </c>
      <c r="E33" s="15">
        <v>1</v>
      </c>
      <c r="F33" s="5">
        <v>0</v>
      </c>
      <c r="G33" s="16">
        <f t="shared" si="0"/>
        <v>18.900000000000006</v>
      </c>
      <c r="H33" s="18">
        <f t="shared" si="1"/>
        <v>161497464.36864835</v>
      </c>
      <c r="I33" s="18">
        <f t="shared" si="2"/>
        <v>0.99999999380795235</v>
      </c>
      <c r="J33" s="20">
        <f t="shared" si="3"/>
        <v>-18.900000004887886</v>
      </c>
    </row>
    <row r="34" spans="1:10">
      <c r="A34" s="1">
        <v>1</v>
      </c>
      <c r="B34" s="15">
        <v>319</v>
      </c>
      <c r="C34" s="15">
        <v>12</v>
      </c>
      <c r="D34" s="15">
        <v>8</v>
      </c>
      <c r="E34" s="15">
        <v>0</v>
      </c>
      <c r="F34" s="5">
        <v>0</v>
      </c>
      <c r="G34" s="16">
        <f t="shared" si="0"/>
        <v>17.05</v>
      </c>
      <c r="H34" s="18">
        <f t="shared" si="1"/>
        <v>25393403.664162181</v>
      </c>
      <c r="I34" s="18">
        <f t="shared" si="2"/>
        <v>0.99999996061969576</v>
      </c>
      <c r="J34" s="20">
        <f t="shared" si="3"/>
        <v>-17.050000038021807</v>
      </c>
    </row>
    <row r="35" spans="1:10">
      <c r="A35" s="1">
        <v>1</v>
      </c>
      <c r="B35" s="15">
        <v>242</v>
      </c>
      <c r="C35" s="15">
        <v>10</v>
      </c>
      <c r="D35" s="15">
        <v>5</v>
      </c>
      <c r="E35" s="15">
        <v>0</v>
      </c>
      <c r="F35" s="5">
        <v>0</v>
      </c>
      <c r="G35" s="16">
        <f t="shared" si="0"/>
        <v>12.950000000000001</v>
      </c>
      <c r="H35" s="18">
        <f t="shared" si="1"/>
        <v>420836.63627205469</v>
      </c>
      <c r="I35" s="18">
        <f t="shared" si="2"/>
        <v>0.99999762378667256</v>
      </c>
      <c r="J35" s="20">
        <f t="shared" si="3"/>
        <v>-12.950002376219231</v>
      </c>
    </row>
    <row r="36" spans="1:10">
      <c r="A36" s="1">
        <v>1</v>
      </c>
      <c r="B36" s="15">
        <v>78</v>
      </c>
      <c r="C36" s="15">
        <v>6</v>
      </c>
      <c r="D36" s="15">
        <v>2</v>
      </c>
      <c r="E36" s="15">
        <v>0</v>
      </c>
      <c r="F36" s="5">
        <v>0</v>
      </c>
      <c r="G36" s="16">
        <f t="shared" si="0"/>
        <v>4.3999999999999995</v>
      </c>
      <c r="H36" s="18">
        <f t="shared" si="1"/>
        <v>81.45086866496807</v>
      </c>
      <c r="I36" s="18">
        <f t="shared" si="2"/>
        <v>0.98787156501572571</v>
      </c>
      <c r="J36" s="20">
        <f t="shared" si="3"/>
        <v>-4.4122025846076918</v>
      </c>
    </row>
    <row r="37" spans="1:10">
      <c r="A37" s="1">
        <v>1</v>
      </c>
      <c r="B37" s="15">
        <v>223</v>
      </c>
      <c r="C37" s="15">
        <v>16</v>
      </c>
      <c r="D37" s="15">
        <v>7</v>
      </c>
      <c r="E37" s="15">
        <v>1</v>
      </c>
      <c r="F37" s="5">
        <v>0</v>
      </c>
      <c r="G37" s="16">
        <f t="shared" si="0"/>
        <v>12.450000000000001</v>
      </c>
      <c r="H37" s="18">
        <f t="shared" si="1"/>
        <v>255250.32262933487</v>
      </c>
      <c r="I37" s="18">
        <f t="shared" si="2"/>
        <v>0.99999608229258252</v>
      </c>
      <c r="J37" s="20">
        <f t="shared" si="3"/>
        <v>-12.450003917729109</v>
      </c>
    </row>
    <row r="38" spans="1:10">
      <c r="A38" s="1">
        <v>1</v>
      </c>
      <c r="B38" s="15">
        <v>285</v>
      </c>
      <c r="C38" s="15">
        <v>14</v>
      </c>
      <c r="D38" s="15">
        <v>11</v>
      </c>
      <c r="E38" s="15">
        <v>0</v>
      </c>
      <c r="F38" s="5">
        <v>0</v>
      </c>
      <c r="G38" s="16">
        <f t="shared" si="0"/>
        <v>15.6</v>
      </c>
      <c r="H38" s="18">
        <f t="shared" si="1"/>
        <v>5956538.0131846135</v>
      </c>
      <c r="I38" s="18">
        <f t="shared" si="2"/>
        <v>0.99999983211727517</v>
      </c>
      <c r="J38" s="20">
        <f t="shared" si="3"/>
        <v>-15.600000167775027</v>
      </c>
    </row>
    <row r="39" spans="1:10">
      <c r="A39" s="1">
        <v>0</v>
      </c>
      <c r="B39" s="15">
        <v>312</v>
      </c>
      <c r="C39" s="15">
        <v>36</v>
      </c>
      <c r="D39" s="15">
        <v>10</v>
      </c>
      <c r="E39" s="15">
        <v>1</v>
      </c>
      <c r="F39" s="5">
        <v>0</v>
      </c>
      <c r="G39" s="16">
        <f t="shared" si="0"/>
        <v>18.000000000000004</v>
      </c>
      <c r="H39" s="18">
        <f t="shared" si="1"/>
        <v>65659969.137330748</v>
      </c>
      <c r="I39" s="18">
        <f t="shared" si="2"/>
        <v>0.9999999847700205</v>
      </c>
      <c r="J39" s="20">
        <f t="shared" si="3"/>
        <v>-18.00000001608328</v>
      </c>
    </row>
    <row r="40" spans="1:10">
      <c r="A40" s="1">
        <v>0</v>
      </c>
      <c r="B40" s="15">
        <v>211</v>
      </c>
      <c r="C40" s="15">
        <v>6</v>
      </c>
      <c r="D40" s="15">
        <v>11</v>
      </c>
      <c r="E40" s="15">
        <v>1</v>
      </c>
      <c r="F40" s="5">
        <v>0</v>
      </c>
      <c r="G40" s="16">
        <f t="shared" si="0"/>
        <v>11.500000000000004</v>
      </c>
      <c r="H40" s="18">
        <f t="shared" si="1"/>
        <v>98715.771010760844</v>
      </c>
      <c r="I40" s="18">
        <f t="shared" si="2"/>
        <v>0.99998987000901918</v>
      </c>
      <c r="J40" s="20">
        <f t="shared" si="3"/>
        <v>-11.500010130047338</v>
      </c>
    </row>
    <row r="41" spans="1:10">
      <c r="A41" s="1">
        <v>1</v>
      </c>
      <c r="B41" s="15">
        <v>280</v>
      </c>
      <c r="C41" s="15">
        <v>30</v>
      </c>
      <c r="D41" s="15">
        <v>2</v>
      </c>
      <c r="E41" s="15">
        <v>0</v>
      </c>
      <c r="F41" s="5">
        <v>0</v>
      </c>
      <c r="G41" s="16">
        <f t="shared" si="0"/>
        <v>15.7</v>
      </c>
      <c r="H41" s="18">
        <f t="shared" si="1"/>
        <v>6582992.5845837314</v>
      </c>
      <c r="I41" s="18">
        <f t="shared" si="2"/>
        <v>0.99999984809342635</v>
      </c>
      <c r="J41" s="20">
        <f t="shared" si="3"/>
        <v>-15.700000152091006</v>
      </c>
    </row>
    <row r="42" spans="1:10">
      <c r="A42" s="1">
        <v>1</v>
      </c>
      <c r="B42" s="15">
        <v>320</v>
      </c>
      <c r="C42" s="15">
        <v>28</v>
      </c>
      <c r="D42" s="15">
        <v>3</v>
      </c>
      <c r="E42" s="15">
        <v>0</v>
      </c>
      <c r="F42" s="5">
        <v>0</v>
      </c>
      <c r="G42" s="16">
        <f t="shared" si="0"/>
        <v>17.649999999999999</v>
      </c>
      <c r="H42" s="18">
        <f t="shared" si="1"/>
        <v>46269798.22237505</v>
      </c>
      <c r="I42" s="18">
        <f t="shared" si="2"/>
        <v>0.99999997838763044</v>
      </c>
      <c r="J42" s="20">
        <f t="shared" si="3"/>
        <v>-17.650000021320672</v>
      </c>
    </row>
    <row r="43" spans="1:10">
      <c r="A43" s="1">
        <v>1</v>
      </c>
      <c r="B43" s="15">
        <v>234</v>
      </c>
      <c r="C43" s="15">
        <v>4</v>
      </c>
      <c r="D43" s="15">
        <v>2</v>
      </c>
      <c r="E43" s="15">
        <v>0</v>
      </c>
      <c r="F43" s="5">
        <v>0</v>
      </c>
      <c r="G43" s="16">
        <f t="shared" si="0"/>
        <v>12.1</v>
      </c>
      <c r="H43" s="18">
        <f t="shared" si="1"/>
        <v>179871.86225375102</v>
      </c>
      <c r="I43" s="18">
        <f t="shared" si="2"/>
        <v>0.99999444051766639</v>
      </c>
      <c r="J43" s="20">
        <f t="shared" si="3"/>
        <v>-12.100005559502947</v>
      </c>
    </row>
    <row r="44" spans="1:10">
      <c r="A44" s="1">
        <v>1</v>
      </c>
      <c r="B44" s="15">
        <v>105</v>
      </c>
      <c r="C44" s="15">
        <v>8</v>
      </c>
      <c r="D44" s="15">
        <v>7</v>
      </c>
      <c r="E44" s="15">
        <v>0</v>
      </c>
      <c r="F44" s="5">
        <v>0</v>
      </c>
      <c r="G44" s="16">
        <f t="shared" si="0"/>
        <v>6.1</v>
      </c>
      <c r="H44" s="18">
        <f t="shared" si="1"/>
        <v>445.85777008251677</v>
      </c>
      <c r="I44" s="18">
        <f t="shared" si="2"/>
        <v>0.99776215147872371</v>
      </c>
      <c r="J44" s="20">
        <f t="shared" si="3"/>
        <v>-6.1022403562462699</v>
      </c>
    </row>
    <row r="45" spans="1:10">
      <c r="A45" s="1">
        <v>0</v>
      </c>
      <c r="B45" s="15">
        <v>317</v>
      </c>
      <c r="C45" s="15">
        <v>10</v>
      </c>
      <c r="D45" s="15">
        <v>3</v>
      </c>
      <c r="E45" s="15">
        <v>0</v>
      </c>
      <c r="F45" s="5">
        <v>0</v>
      </c>
      <c r="G45" s="16">
        <f t="shared" si="0"/>
        <v>16.55</v>
      </c>
      <c r="H45" s="18">
        <f t="shared" si="1"/>
        <v>15401877.876773492</v>
      </c>
      <c r="I45" s="18">
        <f t="shared" si="2"/>
        <v>0.99999993507285645</v>
      </c>
      <c r="J45" s="20">
        <f t="shared" si="3"/>
        <v>-16.550000064148357</v>
      </c>
    </row>
    <row r="46" spans="1:10">
      <c r="A46" s="1">
        <v>0</v>
      </c>
      <c r="B46" s="15">
        <v>49</v>
      </c>
      <c r="C46" s="15">
        <v>22</v>
      </c>
      <c r="D46" s="15">
        <v>3</v>
      </c>
      <c r="E46" s="15">
        <v>0</v>
      </c>
      <c r="F46" s="5">
        <v>0</v>
      </c>
      <c r="G46" s="16">
        <f t="shared" si="0"/>
        <v>3.75</v>
      </c>
      <c r="H46" s="18">
        <f t="shared" si="1"/>
        <v>42.521082000062783</v>
      </c>
      <c r="I46" s="18">
        <f t="shared" si="2"/>
        <v>0.97702263008997436</v>
      </c>
      <c r="J46" s="20">
        <f t="shared" si="3"/>
        <v>-3.7732454643724243</v>
      </c>
    </row>
    <row r="47" spans="1:10">
      <c r="A47" s="1">
        <v>0</v>
      </c>
      <c r="B47" s="15">
        <v>189</v>
      </c>
      <c r="C47" s="15">
        <v>16</v>
      </c>
      <c r="D47" s="15">
        <v>9</v>
      </c>
      <c r="E47" s="15">
        <v>0</v>
      </c>
      <c r="F47" s="5">
        <v>0</v>
      </c>
      <c r="G47" s="16">
        <f t="shared" si="0"/>
        <v>10.750000000000002</v>
      </c>
      <c r="H47" s="18">
        <f t="shared" si="1"/>
        <v>46630.028453524414</v>
      </c>
      <c r="I47" s="18">
        <f t="shared" si="2"/>
        <v>0.99997855505157907</v>
      </c>
      <c r="J47" s="20">
        <f t="shared" si="3"/>
        <v>-10.75002144517741</v>
      </c>
    </row>
    <row r="48" spans="1:10">
      <c r="A48" s="1">
        <v>1</v>
      </c>
      <c r="B48" s="15">
        <v>143</v>
      </c>
      <c r="C48" s="15">
        <v>14</v>
      </c>
      <c r="D48" s="15">
        <v>9</v>
      </c>
      <c r="E48" s="15">
        <v>0</v>
      </c>
      <c r="F48" s="5">
        <v>0</v>
      </c>
      <c r="G48" s="16">
        <f t="shared" si="0"/>
        <v>8.4</v>
      </c>
      <c r="H48" s="18">
        <f t="shared" si="1"/>
        <v>4447.0667476998578</v>
      </c>
      <c r="I48" s="18">
        <f t="shared" si="2"/>
        <v>0.99977518322976666</v>
      </c>
      <c r="J48" s="20">
        <f t="shared" si="3"/>
        <v>-8.4002248420451213</v>
      </c>
    </row>
    <row r="49" spans="1:10">
      <c r="A49" s="1">
        <v>1</v>
      </c>
      <c r="B49" s="15">
        <v>254</v>
      </c>
      <c r="C49" s="15">
        <v>8</v>
      </c>
      <c r="D49" s="15">
        <v>2</v>
      </c>
      <c r="E49" s="15">
        <v>0</v>
      </c>
      <c r="F49" s="5">
        <v>0</v>
      </c>
      <c r="G49" s="16">
        <f t="shared" si="0"/>
        <v>13.3</v>
      </c>
      <c r="H49" s="18">
        <f t="shared" si="1"/>
        <v>597195.61379281664</v>
      </c>
      <c r="I49" s="18">
        <f t="shared" si="2"/>
        <v>0.99999832550959444</v>
      </c>
      <c r="J49" s="20">
        <f t="shared" si="3"/>
        <v>-13.30000167446487</v>
      </c>
    </row>
    <row r="50" spans="1:10">
      <c r="A50" s="1">
        <v>1</v>
      </c>
      <c r="B50" s="15">
        <v>355</v>
      </c>
      <c r="C50" s="15">
        <v>16</v>
      </c>
      <c r="D50" s="15">
        <v>5</v>
      </c>
      <c r="E50" s="15">
        <v>0</v>
      </c>
      <c r="F50" s="5">
        <v>0</v>
      </c>
      <c r="G50" s="16">
        <f t="shared" si="0"/>
        <v>18.900000000000002</v>
      </c>
      <c r="H50" s="18">
        <f t="shared" si="1"/>
        <v>161497464.36864775</v>
      </c>
      <c r="I50" s="18">
        <f t="shared" si="2"/>
        <v>0.99999999380795235</v>
      </c>
      <c r="J50" s="20">
        <f t="shared" si="3"/>
        <v>-18.900000004887886</v>
      </c>
    </row>
    <row r="51" spans="1:10">
      <c r="A51" s="1">
        <v>0</v>
      </c>
      <c r="B51" s="15">
        <v>43</v>
      </c>
      <c r="C51" s="15">
        <v>24</v>
      </c>
      <c r="D51" s="15">
        <v>2</v>
      </c>
      <c r="E51" s="15">
        <v>0</v>
      </c>
      <c r="F51" s="5">
        <v>0</v>
      </c>
      <c r="G51" s="16">
        <f t="shared" si="0"/>
        <v>3.5</v>
      </c>
      <c r="H51" s="18">
        <f t="shared" si="1"/>
        <v>33.115451958692312</v>
      </c>
      <c r="I51" s="18">
        <f t="shared" si="2"/>
        <v>0.97068776924864364</v>
      </c>
      <c r="J51" s="20">
        <f t="shared" si="3"/>
        <v>-3.5297504182726192</v>
      </c>
    </row>
    <row r="52" spans="1:10">
      <c r="A52" s="1">
        <v>1</v>
      </c>
      <c r="B52" s="15">
        <v>233</v>
      </c>
      <c r="C52" s="15">
        <v>30</v>
      </c>
      <c r="D52" s="15">
        <v>8</v>
      </c>
      <c r="E52" s="15">
        <v>0</v>
      </c>
      <c r="F52" s="5">
        <v>0</v>
      </c>
      <c r="G52" s="16">
        <f t="shared" si="0"/>
        <v>13.65</v>
      </c>
      <c r="H52" s="18">
        <f t="shared" si="1"/>
        <v>847460.91569561767</v>
      </c>
      <c r="I52" s="18">
        <f t="shared" si="2"/>
        <v>0.9999988200059714</v>
      </c>
      <c r="J52" s="20">
        <f t="shared" si="3"/>
        <v>-13.650001180008426</v>
      </c>
    </row>
    <row r="53" spans="1:10">
      <c r="A53" s="1">
        <v>1</v>
      </c>
      <c r="B53" s="15">
        <v>210</v>
      </c>
      <c r="C53" s="15">
        <v>2</v>
      </c>
      <c r="D53" s="15">
        <v>3</v>
      </c>
      <c r="E53" s="15">
        <v>0</v>
      </c>
      <c r="F53" s="5">
        <v>0</v>
      </c>
      <c r="G53" s="16">
        <f t="shared" si="0"/>
        <v>10.85</v>
      </c>
      <c r="H53" s="18">
        <f t="shared" si="1"/>
        <v>51534.151355875038</v>
      </c>
      <c r="I53" s="18">
        <f t="shared" si="2"/>
        <v>0.99998059576864162</v>
      </c>
      <c r="J53" s="20">
        <f t="shared" si="3"/>
        <v>-10.85001940442122</v>
      </c>
    </row>
    <row r="54" spans="1:10">
      <c r="A54" s="1">
        <v>0</v>
      </c>
      <c r="B54" s="15">
        <v>310</v>
      </c>
      <c r="C54" s="15">
        <v>22</v>
      </c>
      <c r="D54" s="15">
        <v>5</v>
      </c>
      <c r="E54" s="15">
        <v>0</v>
      </c>
      <c r="F54" s="5">
        <v>0</v>
      </c>
      <c r="G54" s="16">
        <f t="shared" si="0"/>
        <v>16.900000000000002</v>
      </c>
      <c r="H54" s="18">
        <f t="shared" si="1"/>
        <v>21856305.082325712</v>
      </c>
      <c r="I54" s="18">
        <f t="shared" si="2"/>
        <v>0.99999995424661436</v>
      </c>
      <c r="J54" s="20">
        <f t="shared" si="3"/>
        <v>-16.900000044996247</v>
      </c>
    </row>
    <row r="55" spans="1:10">
      <c r="A55" s="1">
        <v>1</v>
      </c>
      <c r="B55" s="15">
        <v>378</v>
      </c>
      <c r="C55" s="15">
        <v>10</v>
      </c>
      <c r="D55" s="15">
        <v>7</v>
      </c>
      <c r="E55" s="15">
        <v>0</v>
      </c>
      <c r="F55" s="5">
        <v>0</v>
      </c>
      <c r="G55" s="16">
        <f t="shared" si="0"/>
        <v>19.850000000000005</v>
      </c>
      <c r="H55" s="18">
        <f t="shared" si="1"/>
        <v>417585553.57303041</v>
      </c>
      <c r="I55" s="18">
        <f t="shared" si="2"/>
        <v>0.99999999760528113</v>
      </c>
      <c r="J55" s="20">
        <f t="shared" si="3"/>
        <v>-19.84999999600112</v>
      </c>
    </row>
    <row r="56" spans="1:10">
      <c r="A56" s="1">
        <v>0</v>
      </c>
      <c r="B56" s="15">
        <v>305</v>
      </c>
      <c r="C56" s="15">
        <v>6</v>
      </c>
      <c r="D56" s="15">
        <v>9</v>
      </c>
      <c r="E56" s="15">
        <v>0</v>
      </c>
      <c r="F56" s="5">
        <v>0</v>
      </c>
      <c r="G56" s="16">
        <f t="shared" si="0"/>
        <v>16.05</v>
      </c>
      <c r="H56" s="18">
        <f t="shared" si="1"/>
        <v>9341711.1494128387</v>
      </c>
      <c r="I56" s="18">
        <f t="shared" si="2"/>
        <v>0.99999989295324199</v>
      </c>
      <c r="J56" s="20">
        <f t="shared" si="3"/>
        <v>-16.050000107158493</v>
      </c>
    </row>
    <row r="57" spans="1:10">
      <c r="A57" s="1">
        <v>1</v>
      </c>
      <c r="B57" s="15">
        <v>235</v>
      </c>
      <c r="C57" s="15">
        <v>14</v>
      </c>
      <c r="D57" s="15">
        <v>1</v>
      </c>
      <c r="E57" s="15">
        <v>0</v>
      </c>
      <c r="F57" s="5">
        <v>0</v>
      </c>
      <c r="G57" s="16">
        <f t="shared" si="0"/>
        <v>12.6</v>
      </c>
      <c r="H57" s="18">
        <f t="shared" si="1"/>
        <v>296558.5652982028</v>
      </c>
      <c r="I57" s="18">
        <f t="shared" si="2"/>
        <v>0.99999662799613631</v>
      </c>
      <c r="J57" s="20">
        <f t="shared" si="3"/>
        <v>-12.600003372010187</v>
      </c>
    </row>
    <row r="58" spans="1:10">
      <c r="A58" s="1">
        <v>1</v>
      </c>
      <c r="B58" s="15">
        <v>148</v>
      </c>
      <c r="C58" s="15">
        <v>22</v>
      </c>
      <c r="D58" s="15">
        <v>3</v>
      </c>
      <c r="E58" s="15">
        <v>0</v>
      </c>
      <c r="F58" s="5">
        <v>0</v>
      </c>
      <c r="G58" s="16">
        <f t="shared" si="0"/>
        <v>8.75</v>
      </c>
      <c r="H58" s="18">
        <f t="shared" si="1"/>
        <v>6310.6881080890244</v>
      </c>
      <c r="I58" s="18">
        <f t="shared" si="2"/>
        <v>0.9998415637808975</v>
      </c>
      <c r="J58" s="20">
        <f t="shared" si="3"/>
        <v>-8.7501584487716233</v>
      </c>
    </row>
    <row r="59" spans="1:10">
      <c r="A59" s="1">
        <v>1</v>
      </c>
      <c r="B59" s="15">
        <v>154</v>
      </c>
      <c r="C59" s="15">
        <v>10</v>
      </c>
      <c r="D59" s="15">
        <v>7</v>
      </c>
      <c r="E59" s="15">
        <v>0</v>
      </c>
      <c r="F59" s="5">
        <v>1</v>
      </c>
      <c r="G59" s="16">
        <f t="shared" si="0"/>
        <v>8.65</v>
      </c>
      <c r="H59" s="18">
        <f t="shared" si="1"/>
        <v>5710.1467337535087</v>
      </c>
      <c r="I59" s="18">
        <f t="shared" si="2"/>
        <v>0.99982490381588518</v>
      </c>
      <c r="J59" s="20">
        <f t="shared" si="3"/>
        <v>-1.7511151524130661E-4</v>
      </c>
    </row>
    <row r="60" spans="1:10">
      <c r="A60" s="1">
        <v>0</v>
      </c>
      <c r="B60" s="15">
        <v>123</v>
      </c>
      <c r="C60" s="15">
        <v>12</v>
      </c>
      <c r="D60" s="15">
        <v>2</v>
      </c>
      <c r="E60" s="15">
        <v>0</v>
      </c>
      <c r="F60" s="5">
        <v>1</v>
      </c>
      <c r="G60" s="16">
        <f t="shared" si="0"/>
        <v>6.9</v>
      </c>
      <c r="H60" s="18">
        <f t="shared" si="1"/>
        <v>992.27471560502624</v>
      </c>
      <c r="I60" s="18">
        <f t="shared" si="2"/>
        <v>0.9989932291799144</v>
      </c>
      <c r="J60" s="20">
        <f t="shared" si="3"/>
        <v>-1.0072779542348365E-3</v>
      </c>
    </row>
    <row r="61" spans="1:10">
      <c r="A61" s="1">
        <v>1</v>
      </c>
      <c r="B61" s="15">
        <v>118</v>
      </c>
      <c r="C61" s="15">
        <v>8</v>
      </c>
      <c r="D61" s="15">
        <v>2</v>
      </c>
      <c r="E61" s="15">
        <v>0</v>
      </c>
      <c r="F61" s="5">
        <v>0</v>
      </c>
      <c r="G61" s="16">
        <f t="shared" si="0"/>
        <v>6.5</v>
      </c>
      <c r="H61" s="18">
        <f t="shared" si="1"/>
        <v>665.14163304436181</v>
      </c>
      <c r="I61" s="18">
        <f t="shared" si="2"/>
        <v>0.99849881774326299</v>
      </c>
      <c r="J61" s="20">
        <f t="shared" si="3"/>
        <v>-6.5015023101597418</v>
      </c>
    </row>
    <row r="62" spans="1:10">
      <c r="A62" s="1">
        <v>1</v>
      </c>
      <c r="B62" s="15">
        <v>329</v>
      </c>
      <c r="C62" s="15">
        <v>12</v>
      </c>
      <c r="D62" s="15">
        <v>8</v>
      </c>
      <c r="E62" s="15">
        <v>0</v>
      </c>
      <c r="F62" s="5">
        <v>0</v>
      </c>
      <c r="G62" s="16">
        <f t="shared" si="0"/>
        <v>17.55</v>
      </c>
      <c r="H62" s="18">
        <f t="shared" si="1"/>
        <v>41866644.756578766</v>
      </c>
      <c r="I62" s="18">
        <f t="shared" si="2"/>
        <v>0.99999997611463776</v>
      </c>
      <c r="J62" s="20">
        <f t="shared" si="3"/>
        <v>-17.550000024063944</v>
      </c>
    </row>
    <row r="63" spans="1:10">
      <c r="A63" s="1">
        <v>1</v>
      </c>
      <c r="B63" s="15">
        <v>350</v>
      </c>
      <c r="C63" s="15">
        <v>4</v>
      </c>
      <c r="D63" s="15">
        <v>5</v>
      </c>
      <c r="E63" s="15">
        <v>0</v>
      </c>
      <c r="F63" s="5">
        <v>0</v>
      </c>
      <c r="G63" s="16">
        <f t="shared" si="0"/>
        <v>18.05</v>
      </c>
      <c r="H63" s="18">
        <f t="shared" si="1"/>
        <v>69026427.74301739</v>
      </c>
      <c r="I63" s="18">
        <f t="shared" si="2"/>
        <v>0.99999998551279534</v>
      </c>
      <c r="J63" s="20">
        <f t="shared" si="3"/>
        <v>-18.050000014467198</v>
      </c>
    </row>
    <row r="64" spans="1:10">
      <c r="A64" s="1">
        <v>1</v>
      </c>
      <c r="B64" s="15">
        <v>235</v>
      </c>
      <c r="C64" s="15">
        <v>14</v>
      </c>
      <c r="D64" s="15">
        <v>1</v>
      </c>
      <c r="E64" s="15">
        <v>0</v>
      </c>
      <c r="F64" s="5">
        <v>0</v>
      </c>
      <c r="G64" s="16">
        <f t="shared" si="0"/>
        <v>12.6</v>
      </c>
      <c r="H64" s="18">
        <f t="shared" si="1"/>
        <v>296558.5652982028</v>
      </c>
      <c r="I64" s="18">
        <f t="shared" si="2"/>
        <v>0.99999662799613631</v>
      </c>
      <c r="J64" s="20">
        <f t="shared" si="3"/>
        <v>-12.600003372010187</v>
      </c>
    </row>
    <row r="65" spans="1:10">
      <c r="A65" s="1">
        <v>1</v>
      </c>
      <c r="B65" s="15">
        <v>126</v>
      </c>
      <c r="C65" s="15">
        <v>16</v>
      </c>
      <c r="D65" s="15">
        <v>8</v>
      </c>
      <c r="E65" s="15">
        <v>0</v>
      </c>
      <c r="F65" s="5">
        <v>0</v>
      </c>
      <c r="G65" s="16">
        <f t="shared" si="0"/>
        <v>7.6000000000000005</v>
      </c>
      <c r="H65" s="18">
        <f t="shared" si="1"/>
        <v>1998.195895104119</v>
      </c>
      <c r="I65" s="18">
        <f t="shared" si="2"/>
        <v>0.9994997988929204</v>
      </c>
      <c r="J65" s="20">
        <f t="shared" si="3"/>
        <v>-7.6005003262493123</v>
      </c>
    </row>
    <row r="66" spans="1:10">
      <c r="A66" s="1">
        <v>0</v>
      </c>
      <c r="B66" s="15">
        <v>274</v>
      </c>
      <c r="C66" s="15">
        <v>34</v>
      </c>
      <c r="D66" s="15">
        <v>2</v>
      </c>
      <c r="E66" s="15">
        <v>0</v>
      </c>
      <c r="F66" s="5">
        <v>0</v>
      </c>
      <c r="G66" s="16">
        <f t="shared" si="0"/>
        <v>15.550000000000002</v>
      </c>
      <c r="H66" s="18">
        <f t="shared" si="1"/>
        <v>5666034.2262982428</v>
      </c>
      <c r="I66" s="18">
        <f t="shared" si="2"/>
        <v>0.99999982350974537</v>
      </c>
      <c r="J66" s="20">
        <f t="shared" si="3"/>
        <v>-15.550000176640975</v>
      </c>
    </row>
    <row r="67" spans="1:10">
      <c r="A67" s="1">
        <v>1</v>
      </c>
      <c r="B67" s="15">
        <v>299</v>
      </c>
      <c r="C67" s="15">
        <v>12</v>
      </c>
      <c r="D67" s="15">
        <v>3</v>
      </c>
      <c r="E67" s="15">
        <v>0</v>
      </c>
      <c r="F67" s="5">
        <v>0</v>
      </c>
      <c r="G67" s="16">
        <f t="shared" ref="G67:G130" si="4">$S$2+$S$3*A67+$S$4*B67+$S$5*C67+$S$6*D67+$S$7*E67</f>
        <v>15.8</v>
      </c>
      <c r="H67" s="18">
        <f t="shared" ref="H67:H130" si="5">EXP(G67)</f>
        <v>7275331.9583895933</v>
      </c>
      <c r="I67" s="18">
        <f t="shared" ref="I67:I130" si="6">H67/(1+H67)</f>
        <v>0.99999986254924611</v>
      </c>
      <c r="J67" s="20">
        <f t="shared" ref="J67:J130" si="7">F67*LN(I67)+(1-F67)*LN(1-I67)</f>
        <v>-15.800000137520639</v>
      </c>
    </row>
    <row r="68" spans="1:10">
      <c r="A68" s="1">
        <v>0</v>
      </c>
      <c r="B68" s="15">
        <v>294</v>
      </c>
      <c r="C68" s="15">
        <v>10</v>
      </c>
      <c r="D68" s="15">
        <v>3</v>
      </c>
      <c r="E68" s="15">
        <v>0</v>
      </c>
      <c r="F68" s="5">
        <v>0</v>
      </c>
      <c r="G68" s="16">
        <f t="shared" si="4"/>
        <v>15.400000000000002</v>
      </c>
      <c r="H68" s="18">
        <f t="shared" si="5"/>
        <v>4876800.8532722769</v>
      </c>
      <c r="I68" s="18">
        <f t="shared" si="6"/>
        <v>0.99999979494758451</v>
      </c>
      <c r="J68" s="20">
        <f t="shared" si="7"/>
        <v>-15.400000205164385</v>
      </c>
    </row>
    <row r="69" spans="1:10">
      <c r="A69" s="1">
        <v>1</v>
      </c>
      <c r="B69" s="15">
        <v>135</v>
      </c>
      <c r="C69" s="15">
        <v>16</v>
      </c>
      <c r="D69" s="15">
        <v>8</v>
      </c>
      <c r="E69" s="15">
        <v>2</v>
      </c>
      <c r="F69" s="5">
        <v>0</v>
      </c>
      <c r="G69" s="16">
        <f t="shared" si="4"/>
        <v>8.1499999999999986</v>
      </c>
      <c r="H69" s="18">
        <f t="shared" si="5"/>
        <v>3463.3790654794489</v>
      </c>
      <c r="I69" s="18">
        <f t="shared" si="6"/>
        <v>0.9997113479844153</v>
      </c>
      <c r="J69" s="20">
        <f t="shared" si="7"/>
        <v>-8.1502886936835104</v>
      </c>
    </row>
    <row r="70" spans="1:10">
      <c r="A70" s="1">
        <v>0</v>
      </c>
      <c r="B70" s="15">
        <v>230</v>
      </c>
      <c r="C70" s="15">
        <v>10</v>
      </c>
      <c r="D70" s="15">
        <v>2</v>
      </c>
      <c r="E70" s="15">
        <v>0</v>
      </c>
      <c r="F70" s="5">
        <v>0</v>
      </c>
      <c r="G70" s="16">
        <f t="shared" si="4"/>
        <v>12.15</v>
      </c>
      <c r="H70" s="18">
        <f t="shared" si="5"/>
        <v>189094.08983869816</v>
      </c>
      <c r="I70" s="18">
        <f t="shared" si="6"/>
        <v>0.99999471165538534</v>
      </c>
      <c r="J70" s="20">
        <f t="shared" si="7"/>
        <v>-12.15000528835103</v>
      </c>
    </row>
    <row r="71" spans="1:10">
      <c r="A71" s="1">
        <v>1</v>
      </c>
      <c r="B71" s="15">
        <v>140</v>
      </c>
      <c r="C71" s="15">
        <v>2</v>
      </c>
      <c r="D71" s="15">
        <v>1</v>
      </c>
      <c r="E71" s="15">
        <v>0</v>
      </c>
      <c r="F71" s="5">
        <v>1</v>
      </c>
      <c r="G71" s="16">
        <f t="shared" si="4"/>
        <v>7.2499999999999991</v>
      </c>
      <c r="H71" s="18">
        <f t="shared" si="5"/>
        <v>1408.1048482046942</v>
      </c>
      <c r="I71" s="18">
        <f t="shared" si="6"/>
        <v>0.99929032960089936</v>
      </c>
      <c r="J71" s="20">
        <f t="shared" si="7"/>
        <v>-7.099223343393561E-4</v>
      </c>
    </row>
    <row r="72" spans="1:10">
      <c r="A72" s="1">
        <v>1</v>
      </c>
      <c r="B72" s="15">
        <v>307</v>
      </c>
      <c r="C72" s="15">
        <v>24</v>
      </c>
      <c r="D72" s="15">
        <v>9</v>
      </c>
      <c r="E72" s="15">
        <v>0</v>
      </c>
      <c r="F72" s="5">
        <v>0</v>
      </c>
      <c r="G72" s="16">
        <f t="shared" si="4"/>
        <v>17.100000000000001</v>
      </c>
      <c r="H72" s="18">
        <f t="shared" si="5"/>
        <v>26695351.310742743</v>
      </c>
      <c r="I72" s="18">
        <f t="shared" si="6"/>
        <v>0.99999996254029588</v>
      </c>
      <c r="J72" s="20">
        <f t="shared" si="7"/>
        <v>-17.100000038616393</v>
      </c>
    </row>
    <row r="73" spans="1:10">
      <c r="A73" s="1">
        <v>1</v>
      </c>
      <c r="B73" s="15">
        <v>201</v>
      </c>
      <c r="C73" s="15">
        <v>8</v>
      </c>
      <c r="D73" s="15">
        <v>1</v>
      </c>
      <c r="E73" s="15">
        <v>0</v>
      </c>
      <c r="F73" s="5">
        <v>0</v>
      </c>
      <c r="G73" s="16">
        <f t="shared" si="4"/>
        <v>10.600000000000001</v>
      </c>
      <c r="H73" s="18">
        <f t="shared" si="5"/>
        <v>40134.83743087585</v>
      </c>
      <c r="I73" s="18">
        <f t="shared" si="6"/>
        <v>0.99997508461106055</v>
      </c>
      <c r="J73" s="20">
        <f t="shared" si="7"/>
        <v>-10.600024915698508</v>
      </c>
    </row>
    <row r="74" spans="1:10">
      <c r="A74" s="1">
        <v>1</v>
      </c>
      <c r="B74" s="15">
        <v>193</v>
      </c>
      <c r="C74" s="15">
        <v>16</v>
      </c>
      <c r="D74" s="15">
        <v>2</v>
      </c>
      <c r="E74" s="15">
        <v>0</v>
      </c>
      <c r="F74" s="5">
        <v>0</v>
      </c>
      <c r="G74" s="16">
        <f t="shared" si="4"/>
        <v>10.65</v>
      </c>
      <c r="H74" s="18">
        <f t="shared" si="5"/>
        <v>42192.594548830297</v>
      </c>
      <c r="I74" s="18">
        <f t="shared" si="6"/>
        <v>0.99997629972011881</v>
      </c>
      <c r="J74" s="20">
        <f t="shared" si="7"/>
        <v>-10.650023700560041</v>
      </c>
    </row>
    <row r="75" spans="1:10">
      <c r="A75" s="1">
        <v>1</v>
      </c>
      <c r="B75" s="15">
        <v>112</v>
      </c>
      <c r="C75" s="15">
        <v>36</v>
      </c>
      <c r="D75" s="15">
        <v>1</v>
      </c>
      <c r="E75" s="15">
        <v>0</v>
      </c>
      <c r="F75" s="5">
        <v>0</v>
      </c>
      <c r="G75" s="16">
        <f t="shared" si="4"/>
        <v>7.55</v>
      </c>
      <c r="H75" s="18">
        <f t="shared" si="5"/>
        <v>1900.742731339579</v>
      </c>
      <c r="I75" s="18">
        <f t="shared" si="6"/>
        <v>0.9994741665192034</v>
      </c>
      <c r="J75" s="20">
        <f t="shared" si="7"/>
        <v>-7.5505259717797806</v>
      </c>
    </row>
    <row r="76" spans="1:10">
      <c r="A76" s="1">
        <v>0</v>
      </c>
      <c r="B76" s="15">
        <v>277</v>
      </c>
      <c r="C76" s="15">
        <v>14</v>
      </c>
      <c r="D76" s="15">
        <v>1</v>
      </c>
      <c r="E76" s="15">
        <v>0</v>
      </c>
      <c r="F76" s="5">
        <v>0</v>
      </c>
      <c r="G76" s="16">
        <f t="shared" si="4"/>
        <v>14.650000000000002</v>
      </c>
      <c r="H76" s="18">
        <f t="shared" si="5"/>
        <v>2303637.6074646646</v>
      </c>
      <c r="I76" s="18">
        <f t="shared" si="6"/>
        <v>0.99999956590413241</v>
      </c>
      <c r="J76" s="20">
        <f t="shared" si="7"/>
        <v>-14.650000434185715</v>
      </c>
    </row>
    <row r="77" spans="1:10">
      <c r="A77" s="1">
        <v>1</v>
      </c>
      <c r="B77" s="15">
        <v>49</v>
      </c>
      <c r="C77" s="15">
        <v>10</v>
      </c>
      <c r="D77" s="15">
        <v>2</v>
      </c>
      <c r="E77" s="15">
        <v>0</v>
      </c>
      <c r="F77" s="5">
        <v>0</v>
      </c>
      <c r="G77" s="16">
        <f t="shared" si="4"/>
        <v>3.1500000000000004</v>
      </c>
      <c r="H77" s="18">
        <f t="shared" si="5"/>
        <v>23.336064580942722</v>
      </c>
      <c r="I77" s="18">
        <f t="shared" si="6"/>
        <v>0.95890872179953501</v>
      </c>
      <c r="J77" s="20">
        <f t="shared" si="7"/>
        <v>-3.1919593892339422</v>
      </c>
    </row>
    <row r="78" spans="1:10">
      <c r="A78" s="1">
        <v>1</v>
      </c>
      <c r="B78" s="15">
        <v>149</v>
      </c>
      <c r="C78" s="15">
        <v>6</v>
      </c>
      <c r="D78" s="15">
        <v>3</v>
      </c>
      <c r="E78" s="15">
        <v>0</v>
      </c>
      <c r="F78" s="5">
        <v>0</v>
      </c>
      <c r="G78" s="16">
        <f t="shared" si="4"/>
        <v>8</v>
      </c>
      <c r="H78" s="18">
        <f t="shared" si="5"/>
        <v>2980.9579870417283</v>
      </c>
      <c r="I78" s="18">
        <f t="shared" si="6"/>
        <v>0.99966464986953352</v>
      </c>
      <c r="J78" s="20">
        <f t="shared" si="7"/>
        <v>-8.0003354063728818</v>
      </c>
    </row>
    <row r="79" spans="1:10">
      <c r="A79" s="1">
        <v>1</v>
      </c>
      <c r="B79" s="15">
        <v>294</v>
      </c>
      <c r="C79" s="15">
        <v>24</v>
      </c>
      <c r="D79" s="15">
        <v>2</v>
      </c>
      <c r="E79" s="15">
        <v>0</v>
      </c>
      <c r="F79" s="5">
        <v>0</v>
      </c>
      <c r="G79" s="16">
        <f t="shared" si="4"/>
        <v>16.100000000000001</v>
      </c>
      <c r="H79" s="18">
        <f t="shared" si="5"/>
        <v>9820670.9220713712</v>
      </c>
      <c r="I79" s="18">
        <f t="shared" si="6"/>
        <v>0.99999989817397339</v>
      </c>
      <c r="J79" s="20">
        <f t="shared" si="7"/>
        <v>-16.100000101355477</v>
      </c>
    </row>
    <row r="80" spans="1:10">
      <c r="A80" s="1">
        <v>1</v>
      </c>
      <c r="B80" s="15">
        <v>302</v>
      </c>
      <c r="C80" s="15">
        <v>6</v>
      </c>
      <c r="D80" s="15">
        <v>5</v>
      </c>
      <c r="E80" s="15">
        <v>0</v>
      </c>
      <c r="F80" s="5">
        <v>0</v>
      </c>
      <c r="G80" s="16">
        <f t="shared" si="4"/>
        <v>15.750000000000002</v>
      </c>
      <c r="H80" s="18">
        <f t="shared" si="5"/>
        <v>6920509.8318305928</v>
      </c>
      <c r="I80" s="18">
        <f t="shared" si="6"/>
        <v>0.99999985550199622</v>
      </c>
      <c r="J80" s="20">
        <f t="shared" si="7"/>
        <v>-15.750000144128956</v>
      </c>
    </row>
    <row r="81" spans="1:10">
      <c r="A81" s="1">
        <v>1</v>
      </c>
      <c r="B81" s="15">
        <v>138</v>
      </c>
      <c r="C81" s="15">
        <v>22</v>
      </c>
      <c r="D81" s="15">
        <v>1</v>
      </c>
      <c r="E81" s="15">
        <v>0</v>
      </c>
      <c r="F81" s="5">
        <v>0</v>
      </c>
      <c r="G81" s="16">
        <f t="shared" si="4"/>
        <v>8.15</v>
      </c>
      <c r="H81" s="18">
        <f t="shared" si="5"/>
        <v>3463.3790654794548</v>
      </c>
      <c r="I81" s="18">
        <f t="shared" si="6"/>
        <v>0.9997113479844153</v>
      </c>
      <c r="J81" s="20">
        <f t="shared" si="7"/>
        <v>-8.1502886936835104</v>
      </c>
    </row>
    <row r="82" spans="1:10">
      <c r="A82" s="1">
        <v>1</v>
      </c>
      <c r="B82" s="15">
        <v>195</v>
      </c>
      <c r="C82" s="15">
        <v>12</v>
      </c>
      <c r="D82" s="15">
        <v>2</v>
      </c>
      <c r="E82" s="15">
        <v>0</v>
      </c>
      <c r="F82" s="5">
        <v>0</v>
      </c>
      <c r="G82" s="16">
        <f t="shared" si="4"/>
        <v>10.549999999999999</v>
      </c>
      <c r="H82" s="18">
        <f t="shared" si="5"/>
        <v>38177.438311801656</v>
      </c>
      <c r="I82" s="18">
        <f t="shared" si="6"/>
        <v>0.99997380720521267</v>
      </c>
      <c r="J82" s="20">
        <f t="shared" si="7"/>
        <v>-10.55002619313616</v>
      </c>
    </row>
    <row r="83" spans="1:10">
      <c r="A83" s="1">
        <v>1</v>
      </c>
      <c r="B83" s="15">
        <v>101</v>
      </c>
      <c r="C83" s="15">
        <v>16</v>
      </c>
      <c r="D83" s="15">
        <v>2</v>
      </c>
      <c r="E83" s="15">
        <v>0</v>
      </c>
      <c r="F83" s="5">
        <v>0</v>
      </c>
      <c r="G83" s="16">
        <f t="shared" si="4"/>
        <v>6.05</v>
      </c>
      <c r="H83" s="18">
        <f t="shared" si="5"/>
        <v>424.11303004476417</v>
      </c>
      <c r="I83" s="18">
        <f t="shared" si="6"/>
        <v>0.99764768442902185</v>
      </c>
      <c r="J83" s="20">
        <f t="shared" si="7"/>
        <v>-6.0523550866116791</v>
      </c>
    </row>
    <row r="84" spans="1:10">
      <c r="A84" s="1">
        <v>0</v>
      </c>
      <c r="B84" s="15">
        <v>178</v>
      </c>
      <c r="C84" s="15">
        <v>26</v>
      </c>
      <c r="D84" s="15">
        <v>8</v>
      </c>
      <c r="E84" s="15">
        <v>1</v>
      </c>
      <c r="F84" s="5">
        <v>0</v>
      </c>
      <c r="G84" s="16">
        <f t="shared" si="4"/>
        <v>10.700000000000003</v>
      </c>
      <c r="H84" s="18">
        <f t="shared" si="5"/>
        <v>44355.85513029799</v>
      </c>
      <c r="I84" s="18">
        <f t="shared" si="6"/>
        <v>0.99997745557034956</v>
      </c>
      <c r="J84" s="20">
        <f t="shared" si="7"/>
        <v>-10.700022544684041</v>
      </c>
    </row>
    <row r="85" spans="1:10">
      <c r="A85" s="1">
        <v>1</v>
      </c>
      <c r="B85" s="15">
        <v>128</v>
      </c>
      <c r="C85" s="15">
        <v>10</v>
      </c>
      <c r="D85" s="15">
        <v>2</v>
      </c>
      <c r="E85" s="15">
        <v>0</v>
      </c>
      <c r="F85" s="5">
        <v>0</v>
      </c>
      <c r="G85" s="16">
        <f t="shared" si="4"/>
        <v>7.1</v>
      </c>
      <c r="H85" s="18">
        <f t="shared" si="5"/>
        <v>1211.9670744925763</v>
      </c>
      <c r="I85" s="18">
        <f t="shared" si="6"/>
        <v>0.99917557531360168</v>
      </c>
      <c r="J85" s="20">
        <f t="shared" si="7"/>
        <v>-7.100824764711299</v>
      </c>
    </row>
    <row r="86" spans="1:10">
      <c r="A86" s="1">
        <v>0</v>
      </c>
      <c r="B86" s="15">
        <v>277</v>
      </c>
      <c r="C86" s="15">
        <v>30</v>
      </c>
      <c r="D86" s="15">
        <v>11</v>
      </c>
      <c r="E86" s="15">
        <v>0</v>
      </c>
      <c r="F86" s="5">
        <v>1</v>
      </c>
      <c r="G86" s="16">
        <f t="shared" si="4"/>
        <v>15.950000000000003</v>
      </c>
      <c r="H86" s="18">
        <f t="shared" si="5"/>
        <v>8452729.7964724675</v>
      </c>
      <c r="I86" s="18">
        <f t="shared" si="6"/>
        <v>0.99999988169503751</v>
      </c>
      <c r="J86" s="20">
        <f t="shared" si="7"/>
        <v>-1.1830496949113137E-7</v>
      </c>
    </row>
    <row r="87" spans="1:10">
      <c r="A87" s="1">
        <v>1</v>
      </c>
      <c r="B87" s="15">
        <v>306</v>
      </c>
      <c r="C87" s="15">
        <v>10</v>
      </c>
      <c r="D87" s="15">
        <v>2</v>
      </c>
      <c r="E87" s="15">
        <v>0</v>
      </c>
      <c r="F87" s="5">
        <v>0</v>
      </c>
      <c r="G87" s="16">
        <f t="shared" si="4"/>
        <v>16</v>
      </c>
      <c r="H87" s="18">
        <f t="shared" si="5"/>
        <v>8886110.5205078721</v>
      </c>
      <c r="I87" s="18">
        <f t="shared" si="6"/>
        <v>0.99999988746483792</v>
      </c>
      <c r="J87" s="20">
        <f t="shared" si="7"/>
        <v>-16.000000112332735</v>
      </c>
    </row>
    <row r="88" spans="1:10">
      <c r="A88" s="1">
        <v>1</v>
      </c>
      <c r="B88" s="15">
        <v>292</v>
      </c>
      <c r="C88" s="15">
        <v>32</v>
      </c>
      <c r="D88" s="15">
        <v>2</v>
      </c>
      <c r="E88" s="15">
        <v>1</v>
      </c>
      <c r="F88" s="5">
        <v>0</v>
      </c>
      <c r="G88" s="16">
        <f t="shared" si="4"/>
        <v>16.450000000000003</v>
      </c>
      <c r="H88" s="18">
        <f t="shared" si="5"/>
        <v>13936195.410924923</v>
      </c>
      <c r="I88" s="18">
        <f t="shared" si="6"/>
        <v>0.99999992824440975</v>
      </c>
      <c r="J88" s="20">
        <f t="shared" si="7"/>
        <v>-16.450000072485796</v>
      </c>
    </row>
    <row r="89" spans="1:10">
      <c r="A89" s="1">
        <v>1</v>
      </c>
      <c r="B89" s="15">
        <v>215</v>
      </c>
      <c r="C89" s="15">
        <v>2</v>
      </c>
      <c r="D89" s="15">
        <v>8</v>
      </c>
      <c r="E89" s="15">
        <v>0</v>
      </c>
      <c r="F89" s="5">
        <v>1</v>
      </c>
      <c r="G89" s="16">
        <f t="shared" si="4"/>
        <v>11.35</v>
      </c>
      <c r="H89" s="18">
        <f t="shared" si="5"/>
        <v>84965.451507911028</v>
      </c>
      <c r="I89" s="18">
        <f t="shared" si="6"/>
        <v>0.99998823064889431</v>
      </c>
      <c r="J89" s="20">
        <f t="shared" si="7"/>
        <v>-1.1769420365051032E-5</v>
      </c>
    </row>
    <row r="90" spans="1:10">
      <c r="A90" s="1">
        <v>1</v>
      </c>
      <c r="B90" s="15">
        <v>240</v>
      </c>
      <c r="C90" s="15">
        <v>20</v>
      </c>
      <c r="D90" s="15">
        <v>1</v>
      </c>
      <c r="E90" s="15">
        <v>0</v>
      </c>
      <c r="F90" s="5">
        <v>0</v>
      </c>
      <c r="G90" s="16">
        <f t="shared" si="4"/>
        <v>13.15</v>
      </c>
      <c r="H90" s="18">
        <f t="shared" si="5"/>
        <v>514011.0282775354</v>
      </c>
      <c r="I90" s="18">
        <f t="shared" si="6"/>
        <v>0.99999805452023494</v>
      </c>
      <c r="J90" s="20">
        <f t="shared" si="7"/>
        <v>-13.150001945468102</v>
      </c>
    </row>
    <row r="91" spans="1:10">
      <c r="A91" s="1">
        <v>0</v>
      </c>
      <c r="B91" s="15">
        <v>208</v>
      </c>
      <c r="C91" s="15">
        <v>4</v>
      </c>
      <c r="D91" s="15">
        <v>1</v>
      </c>
      <c r="E91" s="15">
        <v>0</v>
      </c>
      <c r="F91" s="5">
        <v>0</v>
      </c>
      <c r="G91" s="16">
        <f t="shared" si="4"/>
        <v>10.700000000000001</v>
      </c>
      <c r="H91" s="18">
        <f t="shared" si="5"/>
        <v>44355.855130297918</v>
      </c>
      <c r="I91" s="18">
        <f t="shared" si="6"/>
        <v>0.99997745557034956</v>
      </c>
      <c r="J91" s="20">
        <f t="shared" si="7"/>
        <v>-10.700022544684041</v>
      </c>
    </row>
    <row r="92" spans="1:10">
      <c r="A92" s="1">
        <v>1</v>
      </c>
      <c r="B92" s="15">
        <v>141</v>
      </c>
      <c r="C92" s="15">
        <v>10</v>
      </c>
      <c r="D92" s="15">
        <v>1</v>
      </c>
      <c r="E92" s="15">
        <v>0</v>
      </c>
      <c r="F92" s="5">
        <v>0</v>
      </c>
      <c r="G92" s="16">
        <f t="shared" si="4"/>
        <v>7.7</v>
      </c>
      <c r="H92" s="18">
        <f t="shared" si="5"/>
        <v>2208.347991887209</v>
      </c>
      <c r="I92" s="18">
        <f t="shared" si="6"/>
        <v>0.9995473777767595</v>
      </c>
      <c r="J92" s="20">
        <f t="shared" si="7"/>
        <v>-7.7004527246876862</v>
      </c>
    </row>
    <row r="93" spans="1:10">
      <c r="A93" s="1">
        <v>0</v>
      </c>
      <c r="B93" s="15">
        <v>253</v>
      </c>
      <c r="C93" s="15">
        <v>2</v>
      </c>
      <c r="D93" s="15">
        <v>1</v>
      </c>
      <c r="E93" s="15">
        <v>0</v>
      </c>
      <c r="F93" s="5">
        <v>0</v>
      </c>
      <c r="G93" s="16">
        <f t="shared" si="4"/>
        <v>12.850000000000001</v>
      </c>
      <c r="H93" s="18">
        <f t="shared" si="5"/>
        <v>380788.73537934438</v>
      </c>
      <c r="I93" s="18">
        <f t="shared" si="6"/>
        <v>0.99999737387879162</v>
      </c>
      <c r="J93" s="20">
        <f t="shared" si="7"/>
        <v>-12.850002626110703</v>
      </c>
    </row>
    <row r="94" spans="1:10">
      <c r="A94" s="1">
        <v>1</v>
      </c>
      <c r="B94" s="15">
        <v>258</v>
      </c>
      <c r="C94" s="15">
        <v>14</v>
      </c>
      <c r="D94" s="15">
        <v>5</v>
      </c>
      <c r="E94" s="15">
        <v>0</v>
      </c>
      <c r="F94" s="5">
        <v>0</v>
      </c>
      <c r="G94" s="16">
        <f t="shared" si="4"/>
        <v>13.95</v>
      </c>
      <c r="H94" s="18">
        <f t="shared" si="5"/>
        <v>1143952.581128153</v>
      </c>
      <c r="I94" s="18">
        <f t="shared" si="6"/>
        <v>0.99999912583865591</v>
      </c>
      <c r="J94" s="20">
        <f t="shared" si="7"/>
        <v>-13.950000874107547</v>
      </c>
    </row>
    <row r="95" spans="1:10">
      <c r="A95" s="1">
        <v>1</v>
      </c>
      <c r="B95" s="15">
        <v>240</v>
      </c>
      <c r="C95" s="15">
        <v>12</v>
      </c>
      <c r="D95" s="15">
        <v>1</v>
      </c>
      <c r="E95" s="15">
        <v>0</v>
      </c>
      <c r="F95" s="5">
        <v>0</v>
      </c>
      <c r="G95" s="16">
        <f t="shared" si="4"/>
        <v>12.75</v>
      </c>
      <c r="H95" s="18">
        <f t="shared" si="5"/>
        <v>344551.8961378237</v>
      </c>
      <c r="I95" s="18">
        <f t="shared" si="6"/>
        <v>0.99999709768801481</v>
      </c>
      <c r="J95" s="20">
        <f t="shared" si="7"/>
        <v>-12.750002902324583</v>
      </c>
    </row>
    <row r="96" spans="1:10">
      <c r="A96" s="1">
        <v>0</v>
      </c>
      <c r="B96" s="15">
        <v>187</v>
      </c>
      <c r="C96" s="15">
        <v>10</v>
      </c>
      <c r="D96" s="15">
        <v>7</v>
      </c>
      <c r="E96" s="15">
        <v>0</v>
      </c>
      <c r="F96" s="5">
        <v>1</v>
      </c>
      <c r="G96" s="16">
        <f t="shared" si="4"/>
        <v>10.25</v>
      </c>
      <c r="H96" s="18">
        <f t="shared" si="5"/>
        <v>28282.541920334977</v>
      </c>
      <c r="I96" s="18">
        <f t="shared" si="6"/>
        <v>0.99996464374925831</v>
      </c>
      <c r="J96" s="20">
        <f t="shared" si="7"/>
        <v>-3.5356875788657753E-5</v>
      </c>
    </row>
    <row r="97" spans="1:10">
      <c r="A97" s="1">
        <v>0</v>
      </c>
      <c r="B97" s="15">
        <v>271</v>
      </c>
      <c r="C97" s="15">
        <v>10</v>
      </c>
      <c r="D97" s="15">
        <v>2</v>
      </c>
      <c r="E97" s="15">
        <v>0</v>
      </c>
      <c r="F97" s="5">
        <v>0</v>
      </c>
      <c r="G97" s="16">
        <f t="shared" si="4"/>
        <v>14.200000000000001</v>
      </c>
      <c r="H97" s="18">
        <f t="shared" si="5"/>
        <v>1468864.1896540965</v>
      </c>
      <c r="I97" s="18">
        <f t="shared" si="6"/>
        <v>0.9999993192023291</v>
      </c>
      <c r="J97" s="20">
        <f t="shared" si="7"/>
        <v>-14.200000680808765</v>
      </c>
    </row>
    <row r="98" spans="1:10">
      <c r="A98" s="1">
        <v>1</v>
      </c>
      <c r="B98" s="15">
        <v>288</v>
      </c>
      <c r="C98" s="15">
        <v>22</v>
      </c>
      <c r="D98" s="15">
        <v>1</v>
      </c>
      <c r="E98" s="15">
        <v>0</v>
      </c>
      <c r="F98" s="5">
        <v>0</v>
      </c>
      <c r="G98" s="16">
        <f t="shared" si="4"/>
        <v>15.65</v>
      </c>
      <c r="H98" s="18">
        <f t="shared" si="5"/>
        <v>6261936.2477260577</v>
      </c>
      <c r="I98" s="18">
        <f t="shared" si="6"/>
        <v>0.99999984030501099</v>
      </c>
      <c r="J98" s="20">
        <f t="shared" si="7"/>
        <v>-15.650000159735816</v>
      </c>
    </row>
    <row r="99" spans="1:10">
      <c r="A99" s="1">
        <v>0</v>
      </c>
      <c r="B99" s="15">
        <v>194</v>
      </c>
      <c r="C99" s="15">
        <v>12</v>
      </c>
      <c r="D99" s="15">
        <v>10</v>
      </c>
      <c r="E99" s="15">
        <v>0</v>
      </c>
      <c r="F99" s="5">
        <v>0</v>
      </c>
      <c r="G99" s="16">
        <f t="shared" si="4"/>
        <v>10.850000000000001</v>
      </c>
      <c r="H99" s="18">
        <f t="shared" si="5"/>
        <v>51534.151355875125</v>
      </c>
      <c r="I99" s="18">
        <f t="shared" si="6"/>
        <v>0.99998059576864162</v>
      </c>
      <c r="J99" s="20">
        <f t="shared" si="7"/>
        <v>-10.85001940442122</v>
      </c>
    </row>
    <row r="100" spans="1:10">
      <c r="A100" s="1">
        <v>1</v>
      </c>
      <c r="B100" s="15">
        <v>274</v>
      </c>
      <c r="C100" s="15">
        <v>14</v>
      </c>
      <c r="D100" s="15">
        <v>11</v>
      </c>
      <c r="E100" s="15">
        <v>1</v>
      </c>
      <c r="F100" s="5">
        <v>0</v>
      </c>
      <c r="G100" s="16">
        <f t="shared" si="4"/>
        <v>15.100000000000001</v>
      </c>
      <c r="H100" s="18">
        <f t="shared" si="5"/>
        <v>3612822.9307402489</v>
      </c>
      <c r="I100" s="18">
        <f t="shared" si="6"/>
        <v>0.99999972320821073</v>
      </c>
      <c r="J100" s="20">
        <f t="shared" si="7"/>
        <v>-15.100000276697264</v>
      </c>
    </row>
    <row r="101" spans="1:10">
      <c r="A101" s="1">
        <v>0</v>
      </c>
      <c r="B101" s="15">
        <v>176</v>
      </c>
      <c r="C101" s="15">
        <v>6</v>
      </c>
      <c r="D101" s="15">
        <v>7</v>
      </c>
      <c r="E101" s="15">
        <v>0</v>
      </c>
      <c r="F101" s="5">
        <v>0</v>
      </c>
      <c r="G101" s="16">
        <f t="shared" si="4"/>
        <v>9.5000000000000018</v>
      </c>
      <c r="H101" s="18">
        <f t="shared" si="5"/>
        <v>13359.726829661897</v>
      </c>
      <c r="I101" s="18">
        <f t="shared" si="6"/>
        <v>0.99992515377248936</v>
      </c>
      <c r="J101" s="20">
        <f t="shared" si="7"/>
        <v>-9.5000748490282625</v>
      </c>
    </row>
    <row r="102" spans="1:10">
      <c r="A102" s="1">
        <v>1</v>
      </c>
      <c r="B102" s="15">
        <v>182</v>
      </c>
      <c r="C102" s="15">
        <v>4</v>
      </c>
      <c r="D102" s="15">
        <v>10</v>
      </c>
      <c r="E102" s="15">
        <v>0</v>
      </c>
      <c r="F102" s="5">
        <v>0</v>
      </c>
      <c r="G102" s="16">
        <f t="shared" si="4"/>
        <v>9.8999999999999986</v>
      </c>
      <c r="H102" s="18">
        <f t="shared" si="5"/>
        <v>19930.37043823026</v>
      </c>
      <c r="I102" s="18">
        <f t="shared" si="6"/>
        <v>0.99994982783531627</v>
      </c>
      <c r="J102" s="20">
        <f t="shared" si="7"/>
        <v>-9.9000501734241091</v>
      </c>
    </row>
    <row r="103" spans="1:10">
      <c r="A103" s="1">
        <v>0</v>
      </c>
      <c r="B103" s="15">
        <v>64</v>
      </c>
      <c r="C103" s="15">
        <v>6</v>
      </c>
      <c r="D103" s="15">
        <v>2</v>
      </c>
      <c r="E103" s="15">
        <v>0</v>
      </c>
      <c r="F103" s="5">
        <v>0</v>
      </c>
      <c r="G103" s="16">
        <f t="shared" si="4"/>
        <v>3.65</v>
      </c>
      <c r="H103" s="18">
        <f t="shared" si="5"/>
        <v>38.474666049032123</v>
      </c>
      <c r="I103" s="18">
        <f t="shared" si="6"/>
        <v>0.97466729677312824</v>
      </c>
      <c r="J103" s="20">
        <f t="shared" si="7"/>
        <v>-3.6756591002967278</v>
      </c>
    </row>
    <row r="104" spans="1:10">
      <c r="A104" s="1">
        <v>0</v>
      </c>
      <c r="B104" s="15">
        <v>95</v>
      </c>
      <c r="C104" s="15">
        <v>2</v>
      </c>
      <c r="D104" s="15">
        <v>1</v>
      </c>
      <c r="E104" s="15">
        <v>0</v>
      </c>
      <c r="F104" s="5">
        <v>0</v>
      </c>
      <c r="G104" s="16">
        <f t="shared" si="4"/>
        <v>4.9499999999999993</v>
      </c>
      <c r="H104" s="18">
        <f t="shared" si="5"/>
        <v>141.17496392147675</v>
      </c>
      <c r="I104" s="18">
        <f t="shared" si="6"/>
        <v>0.99296641284500486</v>
      </c>
      <c r="J104" s="20">
        <f t="shared" si="7"/>
        <v>-4.9570584394314618</v>
      </c>
    </row>
    <row r="105" spans="1:10">
      <c r="A105" s="1">
        <v>1</v>
      </c>
      <c r="B105" s="15">
        <v>308</v>
      </c>
      <c r="C105" s="15">
        <v>16</v>
      </c>
      <c r="D105" s="15">
        <v>1</v>
      </c>
      <c r="E105" s="15">
        <v>0</v>
      </c>
      <c r="F105" s="5">
        <v>0</v>
      </c>
      <c r="G105" s="16">
        <f t="shared" si="4"/>
        <v>16.350000000000001</v>
      </c>
      <c r="H105" s="18">
        <f t="shared" si="5"/>
        <v>12609991.072865877</v>
      </c>
      <c r="I105" s="18">
        <f t="shared" si="6"/>
        <v>0.99999992069780896</v>
      </c>
      <c r="J105" s="20">
        <f t="shared" si="7"/>
        <v>-16.350000078975643</v>
      </c>
    </row>
    <row r="106" spans="1:10">
      <c r="A106" s="1">
        <v>1</v>
      </c>
      <c r="B106" s="15">
        <v>166</v>
      </c>
      <c r="C106" s="15">
        <v>16</v>
      </c>
      <c r="D106" s="15">
        <v>1</v>
      </c>
      <c r="E106" s="15">
        <v>0</v>
      </c>
      <c r="F106" s="5">
        <v>0</v>
      </c>
      <c r="G106" s="16">
        <f t="shared" si="4"/>
        <v>9.2500000000000018</v>
      </c>
      <c r="H106" s="18">
        <f t="shared" si="5"/>
        <v>10404.565716560743</v>
      </c>
      <c r="I106" s="18">
        <f t="shared" si="6"/>
        <v>0.99990389758450049</v>
      </c>
      <c r="J106" s="20">
        <f t="shared" si="7"/>
        <v>-9.2500961070332526</v>
      </c>
    </row>
    <row r="107" spans="1:10">
      <c r="A107" s="1">
        <v>1</v>
      </c>
      <c r="B107" s="15">
        <v>224</v>
      </c>
      <c r="C107" s="15">
        <v>28</v>
      </c>
      <c r="D107" s="15">
        <v>2</v>
      </c>
      <c r="E107" s="15">
        <v>1</v>
      </c>
      <c r="F107" s="5">
        <v>0</v>
      </c>
      <c r="G107" s="16">
        <f t="shared" si="4"/>
        <v>12.850000000000001</v>
      </c>
      <c r="H107" s="18">
        <f t="shared" si="5"/>
        <v>380788.73537934438</v>
      </c>
      <c r="I107" s="18">
        <f t="shared" si="6"/>
        <v>0.99999737387879162</v>
      </c>
      <c r="J107" s="20">
        <f t="shared" si="7"/>
        <v>-12.850002626110703</v>
      </c>
    </row>
    <row r="108" spans="1:10">
      <c r="A108" s="1">
        <v>0</v>
      </c>
      <c r="B108" s="15">
        <v>123</v>
      </c>
      <c r="C108" s="15">
        <v>14</v>
      </c>
      <c r="D108" s="15">
        <v>4</v>
      </c>
      <c r="E108" s="15">
        <v>0</v>
      </c>
      <c r="F108" s="5">
        <v>0</v>
      </c>
      <c r="G108" s="16">
        <f t="shared" si="4"/>
        <v>7.1000000000000005</v>
      </c>
      <c r="H108" s="18">
        <f t="shared" si="5"/>
        <v>1211.9670744925775</v>
      </c>
      <c r="I108" s="18">
        <f t="shared" si="6"/>
        <v>0.99917557531360168</v>
      </c>
      <c r="J108" s="20">
        <f t="shared" si="7"/>
        <v>-7.100824764711299</v>
      </c>
    </row>
    <row r="109" spans="1:10">
      <c r="A109" s="1">
        <v>1</v>
      </c>
      <c r="B109" s="15">
        <v>75</v>
      </c>
      <c r="C109" s="15">
        <v>14</v>
      </c>
      <c r="D109" s="15">
        <v>1</v>
      </c>
      <c r="E109" s="15">
        <v>0</v>
      </c>
      <c r="F109" s="5">
        <v>0</v>
      </c>
      <c r="G109" s="16">
        <f t="shared" si="4"/>
        <v>4.5999999999999996</v>
      </c>
      <c r="H109" s="18">
        <f t="shared" si="5"/>
        <v>99.484315641933776</v>
      </c>
      <c r="I109" s="18">
        <f t="shared" si="6"/>
        <v>0.99004819813309564</v>
      </c>
      <c r="J109" s="20">
        <f t="shared" si="7"/>
        <v>-4.6100016520556473</v>
      </c>
    </row>
    <row r="110" spans="1:10">
      <c r="A110" s="1">
        <v>1</v>
      </c>
      <c r="B110" s="15">
        <v>137</v>
      </c>
      <c r="C110" s="15">
        <v>16</v>
      </c>
      <c r="D110" s="15">
        <v>1</v>
      </c>
      <c r="E110" s="15">
        <v>0</v>
      </c>
      <c r="F110" s="5">
        <v>0</v>
      </c>
      <c r="G110" s="16">
        <f t="shared" si="4"/>
        <v>7.8</v>
      </c>
      <c r="H110" s="18">
        <f t="shared" si="5"/>
        <v>2440.6019776244984</v>
      </c>
      <c r="I110" s="18">
        <f t="shared" si="6"/>
        <v>0.99959043283501392</v>
      </c>
      <c r="J110" s="20">
        <f t="shared" si="7"/>
        <v>-7.8004096510604528</v>
      </c>
    </row>
    <row r="111" spans="1:10">
      <c r="A111" s="1">
        <v>1</v>
      </c>
      <c r="B111" s="15">
        <v>266</v>
      </c>
      <c r="C111" s="15">
        <v>2</v>
      </c>
      <c r="D111" s="15">
        <v>6</v>
      </c>
      <c r="E111" s="15">
        <v>0</v>
      </c>
      <c r="F111" s="5">
        <v>0</v>
      </c>
      <c r="G111" s="16">
        <f t="shared" si="4"/>
        <v>13.8</v>
      </c>
      <c r="H111" s="18">
        <f t="shared" si="5"/>
        <v>984609.11122903565</v>
      </c>
      <c r="I111" s="18">
        <f t="shared" si="6"/>
        <v>0.99999898436956047</v>
      </c>
      <c r="J111" s="20">
        <f t="shared" si="7"/>
        <v>-13.800001015600667</v>
      </c>
    </row>
    <row r="112" spans="1:10">
      <c r="A112" s="1">
        <v>1</v>
      </c>
      <c r="B112" s="15">
        <v>258</v>
      </c>
      <c r="C112" s="15">
        <v>12</v>
      </c>
      <c r="D112" s="15">
        <v>1</v>
      </c>
      <c r="E112" s="15">
        <v>0</v>
      </c>
      <c r="F112" s="5">
        <v>0</v>
      </c>
      <c r="G112" s="16">
        <f t="shared" si="4"/>
        <v>13.65</v>
      </c>
      <c r="H112" s="18">
        <f t="shared" si="5"/>
        <v>847460.91569561767</v>
      </c>
      <c r="I112" s="18">
        <f t="shared" si="6"/>
        <v>0.9999988200059714</v>
      </c>
      <c r="J112" s="20">
        <f t="shared" si="7"/>
        <v>-13.650001180008426</v>
      </c>
    </row>
    <row r="113" spans="1:10">
      <c r="A113" s="1">
        <v>0</v>
      </c>
      <c r="B113" s="15">
        <v>196</v>
      </c>
      <c r="C113" s="15">
        <v>2</v>
      </c>
      <c r="D113" s="15">
        <v>2</v>
      </c>
      <c r="E113" s="15">
        <v>0</v>
      </c>
      <c r="F113" s="5">
        <v>0</v>
      </c>
      <c r="G113" s="16">
        <f t="shared" si="4"/>
        <v>10.050000000000001</v>
      </c>
      <c r="H113" s="18">
        <f t="shared" si="5"/>
        <v>23155.786845395465</v>
      </c>
      <c r="I113" s="18">
        <f t="shared" si="6"/>
        <v>0.99995681611586806</v>
      </c>
      <c r="J113" s="20">
        <f t="shared" si="7"/>
        <v>-10.050043184817074</v>
      </c>
    </row>
    <row r="114" spans="1:10">
      <c r="A114" s="1">
        <v>1</v>
      </c>
      <c r="B114" s="15">
        <v>31</v>
      </c>
      <c r="C114" s="15">
        <v>6</v>
      </c>
      <c r="D114" s="15">
        <v>1</v>
      </c>
      <c r="E114" s="15">
        <v>0</v>
      </c>
      <c r="F114" s="5">
        <v>0</v>
      </c>
      <c r="G114" s="16">
        <f t="shared" si="4"/>
        <v>2</v>
      </c>
      <c r="H114" s="18">
        <f t="shared" si="5"/>
        <v>7.3890560989306504</v>
      </c>
      <c r="I114" s="18">
        <f t="shared" si="6"/>
        <v>0.88079707797788243</v>
      </c>
      <c r="J114" s="20">
        <f t="shared" si="7"/>
        <v>-2.1269280110429722</v>
      </c>
    </row>
    <row r="115" spans="1:10">
      <c r="A115" s="1">
        <v>1</v>
      </c>
      <c r="B115" s="15">
        <v>284</v>
      </c>
      <c r="C115" s="15">
        <v>10</v>
      </c>
      <c r="D115" s="15">
        <v>1</v>
      </c>
      <c r="E115" s="15">
        <v>0</v>
      </c>
      <c r="F115" s="5">
        <v>0</v>
      </c>
      <c r="G115" s="16">
        <f t="shared" si="4"/>
        <v>14.850000000000001</v>
      </c>
      <c r="H115" s="18">
        <f t="shared" si="5"/>
        <v>2813669.3275588336</v>
      </c>
      <c r="I115" s="18">
        <f t="shared" si="6"/>
        <v>0.99999964459233548</v>
      </c>
      <c r="J115" s="20">
        <f t="shared" si="7"/>
        <v>-14.850000355558878</v>
      </c>
    </row>
    <row r="116" spans="1:10">
      <c r="A116" s="1">
        <v>1</v>
      </c>
      <c r="B116" s="15">
        <v>268</v>
      </c>
      <c r="C116" s="15">
        <v>14</v>
      </c>
      <c r="D116" s="15">
        <v>2</v>
      </c>
      <c r="E116" s="15">
        <v>0</v>
      </c>
      <c r="F116" s="5">
        <v>0</v>
      </c>
      <c r="G116" s="16">
        <f t="shared" si="4"/>
        <v>14.299999999999999</v>
      </c>
      <c r="H116" s="18">
        <f t="shared" si="5"/>
        <v>1623345.9850084567</v>
      </c>
      <c r="I116" s="18">
        <f t="shared" si="6"/>
        <v>0.99999938398875332</v>
      </c>
      <c r="J116" s="20">
        <f t="shared" si="7"/>
        <v>-14.300000615983627</v>
      </c>
    </row>
    <row r="117" spans="1:10">
      <c r="A117" s="1">
        <v>1</v>
      </c>
      <c r="B117" s="15">
        <v>189</v>
      </c>
      <c r="C117" s="15">
        <v>12</v>
      </c>
      <c r="D117" s="15">
        <v>1</v>
      </c>
      <c r="E117" s="15">
        <v>0</v>
      </c>
      <c r="F117" s="5">
        <v>0</v>
      </c>
      <c r="G117" s="16">
        <f t="shared" si="4"/>
        <v>10.200000000000001</v>
      </c>
      <c r="H117" s="18">
        <f t="shared" si="5"/>
        <v>26903.186074297591</v>
      </c>
      <c r="I117" s="18">
        <f t="shared" si="6"/>
        <v>0.99996283106289707</v>
      </c>
      <c r="J117" s="20">
        <f t="shared" si="7"/>
        <v>-10.200037169626871</v>
      </c>
    </row>
    <row r="118" spans="1:10">
      <c r="A118" s="1">
        <v>0</v>
      </c>
      <c r="B118" s="15">
        <v>74</v>
      </c>
      <c r="C118" s="15">
        <v>32</v>
      </c>
      <c r="D118" s="15">
        <v>2</v>
      </c>
      <c r="E118" s="15">
        <v>0</v>
      </c>
      <c r="F118" s="5">
        <v>0</v>
      </c>
      <c r="G118" s="16">
        <f t="shared" si="4"/>
        <v>5.4499999999999993</v>
      </c>
      <c r="H118" s="18">
        <f t="shared" si="5"/>
        <v>232.75816590766189</v>
      </c>
      <c r="I118" s="18">
        <f t="shared" si="6"/>
        <v>0.99572207458029505</v>
      </c>
      <c r="J118" s="20">
        <f t="shared" si="7"/>
        <v>-5.4542871019229402</v>
      </c>
    </row>
    <row r="119" spans="1:10">
      <c r="A119" s="1">
        <v>1</v>
      </c>
      <c r="B119" s="15">
        <v>145</v>
      </c>
      <c r="C119" s="15">
        <v>16</v>
      </c>
      <c r="D119" s="15">
        <v>2</v>
      </c>
      <c r="E119" s="15">
        <v>0</v>
      </c>
      <c r="F119" s="5">
        <v>0</v>
      </c>
      <c r="G119" s="16">
        <f t="shared" si="4"/>
        <v>8.25</v>
      </c>
      <c r="H119" s="18">
        <f t="shared" si="5"/>
        <v>3827.6258214399063</v>
      </c>
      <c r="I119" s="18">
        <f t="shared" si="6"/>
        <v>0.99973880968090423</v>
      </c>
      <c r="J119" s="20">
        <f t="shared" si="7"/>
        <v>-8.2502612244350271</v>
      </c>
    </row>
    <row r="120" spans="1:10">
      <c r="A120" s="1">
        <v>0</v>
      </c>
      <c r="B120" s="15">
        <v>139</v>
      </c>
      <c r="C120" s="15">
        <v>30</v>
      </c>
      <c r="D120" s="15">
        <v>2</v>
      </c>
      <c r="E120" s="15">
        <v>0</v>
      </c>
      <c r="F120" s="5">
        <v>0</v>
      </c>
      <c r="G120" s="16">
        <f t="shared" si="4"/>
        <v>8.6</v>
      </c>
      <c r="H120" s="18">
        <f t="shared" si="5"/>
        <v>5431.6595913629781</v>
      </c>
      <c r="I120" s="18">
        <f t="shared" si="6"/>
        <v>0.99981592809503661</v>
      </c>
      <c r="J120" s="20">
        <f t="shared" si="7"/>
        <v>-8.6001840888484615</v>
      </c>
    </row>
    <row r="121" spans="1:10">
      <c r="A121" s="1">
        <v>1</v>
      </c>
      <c r="B121" s="15">
        <v>252</v>
      </c>
      <c r="C121" s="15">
        <v>10</v>
      </c>
      <c r="D121" s="15">
        <v>1</v>
      </c>
      <c r="E121" s="15">
        <v>0</v>
      </c>
      <c r="F121" s="5">
        <v>0</v>
      </c>
      <c r="G121" s="16">
        <f t="shared" si="4"/>
        <v>13.250000000000002</v>
      </c>
      <c r="H121" s="18">
        <f t="shared" si="5"/>
        <v>568070.04002249229</v>
      </c>
      <c r="I121" s="18">
        <f t="shared" si="6"/>
        <v>0.99999823965678669</v>
      </c>
      <c r="J121" s="20">
        <f t="shared" si="7"/>
        <v>-13.250001760364112</v>
      </c>
    </row>
    <row r="122" spans="1:10">
      <c r="A122" s="1">
        <v>1</v>
      </c>
      <c r="B122" s="15">
        <v>60</v>
      </c>
      <c r="C122" s="15">
        <v>34</v>
      </c>
      <c r="D122" s="15">
        <v>1</v>
      </c>
      <c r="E122" s="15">
        <v>0</v>
      </c>
      <c r="F122" s="5">
        <v>0</v>
      </c>
      <c r="G122" s="16">
        <f t="shared" si="4"/>
        <v>4.8500000000000005</v>
      </c>
      <c r="H122" s="18">
        <f t="shared" si="5"/>
        <v>127.74038984602892</v>
      </c>
      <c r="I122" s="18">
        <f t="shared" si="6"/>
        <v>0.99223242992198513</v>
      </c>
      <c r="J122" s="20">
        <f t="shared" si="7"/>
        <v>-4.8577978947854197</v>
      </c>
    </row>
    <row r="123" spans="1:10">
      <c r="A123" s="1">
        <v>0</v>
      </c>
      <c r="B123" s="15">
        <v>98</v>
      </c>
      <c r="C123" s="15">
        <v>12</v>
      </c>
      <c r="D123" s="15">
        <v>2</v>
      </c>
      <c r="E123" s="15">
        <v>0</v>
      </c>
      <c r="F123" s="5">
        <v>0</v>
      </c>
      <c r="G123" s="16">
        <f t="shared" si="4"/>
        <v>5.65</v>
      </c>
      <c r="H123" s="18">
        <f t="shared" si="5"/>
        <v>284.29146582392093</v>
      </c>
      <c r="I123" s="18">
        <f t="shared" si="6"/>
        <v>0.99649481277993368</v>
      </c>
      <c r="J123" s="20">
        <f t="shared" si="7"/>
        <v>-5.6535113447819452</v>
      </c>
    </row>
    <row r="124" spans="1:10">
      <c r="A124" s="1">
        <v>1</v>
      </c>
      <c r="B124" s="15">
        <v>263</v>
      </c>
      <c r="C124" s="15">
        <v>12</v>
      </c>
      <c r="D124" s="15">
        <v>8</v>
      </c>
      <c r="E124" s="15">
        <v>0</v>
      </c>
      <c r="F124" s="5">
        <v>0</v>
      </c>
      <c r="G124" s="16">
        <f t="shared" si="4"/>
        <v>14.25</v>
      </c>
      <c r="H124" s="18">
        <f t="shared" si="5"/>
        <v>1544174.4670851405</v>
      </c>
      <c r="I124" s="18">
        <f t="shared" si="6"/>
        <v>0.99999935240520177</v>
      </c>
      <c r="J124" s="20">
        <f t="shared" si="7"/>
        <v>-14.250000647554815</v>
      </c>
    </row>
    <row r="125" spans="1:10">
      <c r="A125" s="1">
        <v>1</v>
      </c>
      <c r="B125" s="15">
        <v>312</v>
      </c>
      <c r="C125" s="15">
        <v>10</v>
      </c>
      <c r="D125" s="15">
        <v>1</v>
      </c>
      <c r="E125" s="15">
        <v>0</v>
      </c>
      <c r="F125" s="5">
        <v>0</v>
      </c>
      <c r="G125" s="16">
        <f t="shared" si="4"/>
        <v>16.250000000000004</v>
      </c>
      <c r="H125" s="18">
        <f t="shared" si="5"/>
        <v>11409991.763828484</v>
      </c>
      <c r="I125" s="18">
        <f t="shared" si="6"/>
        <v>0.9999999123575255</v>
      </c>
      <c r="J125" s="20">
        <f t="shared" si="7"/>
        <v>-16.250000087793531</v>
      </c>
    </row>
    <row r="126" spans="1:10">
      <c r="A126" s="1">
        <v>1</v>
      </c>
      <c r="B126" s="15">
        <v>257</v>
      </c>
      <c r="C126" s="15">
        <v>2</v>
      </c>
      <c r="D126" s="15">
        <v>1</v>
      </c>
      <c r="E126" s="15">
        <v>0</v>
      </c>
      <c r="F126" s="5">
        <v>0</v>
      </c>
      <c r="G126" s="16">
        <f t="shared" si="4"/>
        <v>13.100000000000001</v>
      </c>
      <c r="H126" s="18">
        <f t="shared" si="5"/>
        <v>488942.41461546073</v>
      </c>
      <c r="I126" s="18">
        <f t="shared" si="6"/>
        <v>0.99999795477355846</v>
      </c>
      <c r="J126" s="20">
        <f t="shared" si="7"/>
        <v>-13.10000204524099</v>
      </c>
    </row>
    <row r="127" spans="1:10">
      <c r="A127" s="1">
        <v>1</v>
      </c>
      <c r="B127" s="15">
        <v>205</v>
      </c>
      <c r="C127" s="15">
        <v>4</v>
      </c>
      <c r="D127" s="15">
        <v>2</v>
      </c>
      <c r="E127" s="15">
        <v>0</v>
      </c>
      <c r="F127" s="5">
        <v>0</v>
      </c>
      <c r="G127" s="16">
        <f t="shared" si="4"/>
        <v>10.649999999999999</v>
      </c>
      <c r="H127" s="18">
        <f t="shared" si="5"/>
        <v>42192.594548830224</v>
      </c>
      <c r="I127" s="18">
        <f t="shared" si="6"/>
        <v>0.99997629972011881</v>
      </c>
      <c r="J127" s="20">
        <f t="shared" si="7"/>
        <v>-10.650023700560041</v>
      </c>
    </row>
    <row r="128" spans="1:10">
      <c r="A128" s="1">
        <v>1</v>
      </c>
      <c r="B128" s="15">
        <v>285</v>
      </c>
      <c r="C128" s="15">
        <v>22</v>
      </c>
      <c r="D128" s="15">
        <v>1</v>
      </c>
      <c r="E128" s="15">
        <v>0</v>
      </c>
      <c r="F128" s="5">
        <v>0</v>
      </c>
      <c r="G128" s="16">
        <f t="shared" si="4"/>
        <v>15.5</v>
      </c>
      <c r="H128" s="18">
        <f t="shared" si="5"/>
        <v>5389698.476283012</v>
      </c>
      <c r="I128" s="18">
        <f t="shared" si="6"/>
        <v>0.99999981446089814</v>
      </c>
      <c r="J128" s="20">
        <f t="shared" si="7"/>
        <v>-15.500000185413482</v>
      </c>
    </row>
    <row r="129" spans="1:10">
      <c r="A129" s="1">
        <v>1</v>
      </c>
      <c r="B129" s="15">
        <v>122</v>
      </c>
      <c r="C129" s="15">
        <v>4</v>
      </c>
      <c r="D129" s="15">
        <v>1</v>
      </c>
      <c r="E129" s="15">
        <v>0</v>
      </c>
      <c r="F129" s="5">
        <v>0</v>
      </c>
      <c r="G129" s="16">
        <f t="shared" si="4"/>
        <v>6.45</v>
      </c>
      <c r="H129" s="18">
        <f t="shared" si="5"/>
        <v>632.70229281225352</v>
      </c>
      <c r="I129" s="18">
        <f t="shared" si="6"/>
        <v>0.99842197193959614</v>
      </c>
      <c r="J129" s="20">
        <f t="shared" si="7"/>
        <v>-6.4515792744580924</v>
      </c>
    </row>
    <row r="130" spans="1:10">
      <c r="A130" s="1">
        <v>1</v>
      </c>
      <c r="B130" s="15">
        <v>363</v>
      </c>
      <c r="C130" s="15">
        <v>2</v>
      </c>
      <c r="D130" s="15">
        <v>12</v>
      </c>
      <c r="E130" s="15">
        <v>0</v>
      </c>
      <c r="F130" s="5">
        <v>0</v>
      </c>
      <c r="G130" s="16">
        <f t="shared" si="4"/>
        <v>18.950000000000006</v>
      </c>
      <c r="H130" s="18">
        <f t="shared" si="5"/>
        <v>169777616.42877695</v>
      </c>
      <c r="I130" s="18">
        <f t="shared" si="6"/>
        <v>0.99999999410994211</v>
      </c>
      <c r="J130" s="20">
        <f t="shared" si="7"/>
        <v>-18.950000011509282</v>
      </c>
    </row>
    <row r="131" spans="1:10">
      <c r="A131" s="1">
        <v>1</v>
      </c>
      <c r="B131" s="15">
        <v>302</v>
      </c>
      <c r="C131" s="15">
        <v>10</v>
      </c>
      <c r="D131" s="15">
        <v>1</v>
      </c>
      <c r="E131" s="15">
        <v>0</v>
      </c>
      <c r="F131" s="5">
        <v>0</v>
      </c>
      <c r="G131" s="16">
        <f t="shared" ref="G131:G194" si="8">$S$2+$S$3*A131+$S$4*B131+$S$5*C131+$S$6*D131+$S$7*E131</f>
        <v>15.750000000000002</v>
      </c>
      <c r="H131" s="18">
        <f t="shared" ref="H131:H194" si="9">EXP(G131)</f>
        <v>6920509.8318305928</v>
      </c>
      <c r="I131" s="18">
        <f t="shared" ref="I131:I194" si="10">H131/(1+H131)</f>
        <v>0.99999985550199622</v>
      </c>
      <c r="J131" s="20">
        <f t="shared" ref="J131:J194" si="11">F131*LN(I131)+(1-F131)*LN(1-I131)</f>
        <v>-15.750000144128956</v>
      </c>
    </row>
    <row r="132" spans="1:10">
      <c r="A132" s="1">
        <v>1</v>
      </c>
      <c r="B132" s="15">
        <v>51</v>
      </c>
      <c r="C132" s="15">
        <v>4</v>
      </c>
      <c r="D132" s="15">
        <v>2</v>
      </c>
      <c r="E132" s="15">
        <v>0</v>
      </c>
      <c r="F132" s="5">
        <v>0</v>
      </c>
      <c r="G132" s="16">
        <f t="shared" si="8"/>
        <v>2.9500000000000006</v>
      </c>
      <c r="H132" s="18">
        <f t="shared" si="9"/>
        <v>19.105953728231658</v>
      </c>
      <c r="I132" s="18">
        <f t="shared" si="10"/>
        <v>0.95026348844144326</v>
      </c>
      <c r="J132" s="20">
        <f t="shared" si="11"/>
        <v>-3.0010159765895348</v>
      </c>
    </row>
    <row r="133" spans="1:10">
      <c r="A133" s="1">
        <v>1</v>
      </c>
      <c r="B133" s="15">
        <v>35</v>
      </c>
      <c r="C133" s="15">
        <v>18</v>
      </c>
      <c r="D133" s="15">
        <v>2</v>
      </c>
      <c r="E133" s="15">
        <v>0</v>
      </c>
      <c r="F133" s="5">
        <v>0</v>
      </c>
      <c r="G133" s="16">
        <f t="shared" si="8"/>
        <v>2.85</v>
      </c>
      <c r="H133" s="18">
        <f t="shared" si="9"/>
        <v>17.287781840567639</v>
      </c>
      <c r="I133" s="18">
        <f t="shared" si="10"/>
        <v>0.94531868278405928</v>
      </c>
      <c r="J133" s="20">
        <f t="shared" si="11"/>
        <v>-2.9062331778784838</v>
      </c>
    </row>
    <row r="134" spans="1:10">
      <c r="A134" s="1">
        <v>0</v>
      </c>
      <c r="B134" s="15">
        <v>150</v>
      </c>
      <c r="C134" s="15">
        <v>2</v>
      </c>
      <c r="D134" s="15">
        <v>10</v>
      </c>
      <c r="E134" s="15">
        <v>0</v>
      </c>
      <c r="F134" s="5">
        <v>0</v>
      </c>
      <c r="G134" s="16">
        <f t="shared" si="8"/>
        <v>8.1499999999999986</v>
      </c>
      <c r="H134" s="18">
        <f t="shared" si="9"/>
        <v>3463.3790654794489</v>
      </c>
      <c r="I134" s="18">
        <f t="shared" si="10"/>
        <v>0.9997113479844153</v>
      </c>
      <c r="J134" s="20">
        <f t="shared" si="11"/>
        <v>-8.1502886936835104</v>
      </c>
    </row>
    <row r="135" spans="1:10">
      <c r="A135" s="1">
        <v>1</v>
      </c>
      <c r="B135" s="15">
        <v>136</v>
      </c>
      <c r="C135" s="15">
        <v>6</v>
      </c>
      <c r="D135" s="15">
        <v>1</v>
      </c>
      <c r="E135" s="15">
        <v>0</v>
      </c>
      <c r="F135" s="5">
        <v>0</v>
      </c>
      <c r="G135" s="16">
        <f t="shared" si="8"/>
        <v>7.25</v>
      </c>
      <c r="H135" s="18">
        <f t="shared" si="9"/>
        <v>1408.1048482046956</v>
      </c>
      <c r="I135" s="18">
        <f t="shared" si="10"/>
        <v>0.99929032960089936</v>
      </c>
      <c r="J135" s="20">
        <f t="shared" si="11"/>
        <v>-7.2507099223342708</v>
      </c>
    </row>
    <row r="136" spans="1:10">
      <c r="A136" s="1">
        <v>1</v>
      </c>
      <c r="B136" s="15">
        <v>244</v>
      </c>
      <c r="C136" s="15">
        <v>32</v>
      </c>
      <c r="D136" s="15">
        <v>1</v>
      </c>
      <c r="E136" s="15">
        <v>0</v>
      </c>
      <c r="F136" s="5">
        <v>0</v>
      </c>
      <c r="G136" s="16">
        <f t="shared" si="8"/>
        <v>13.950000000000001</v>
      </c>
      <c r="H136" s="18">
        <f t="shared" si="9"/>
        <v>1143952.5811281549</v>
      </c>
      <c r="I136" s="18">
        <f t="shared" si="10"/>
        <v>0.99999912583865591</v>
      </c>
      <c r="J136" s="20">
        <f t="shared" si="11"/>
        <v>-13.950000874107547</v>
      </c>
    </row>
    <row r="137" spans="1:10">
      <c r="A137" s="1">
        <v>1</v>
      </c>
      <c r="B137" s="15">
        <v>64</v>
      </c>
      <c r="C137" s="15">
        <v>32</v>
      </c>
      <c r="D137" s="15">
        <v>1</v>
      </c>
      <c r="E137" s="15">
        <v>0</v>
      </c>
      <c r="F137" s="5">
        <v>0</v>
      </c>
      <c r="G137" s="16">
        <f t="shared" si="8"/>
        <v>4.95</v>
      </c>
      <c r="H137" s="18">
        <f t="shared" si="9"/>
        <v>141.17496392147686</v>
      </c>
      <c r="I137" s="18">
        <f t="shared" si="10"/>
        <v>0.99296641284500486</v>
      </c>
      <c r="J137" s="20">
        <f t="shared" si="11"/>
        <v>-4.9570584394314618</v>
      </c>
    </row>
    <row r="138" spans="1:10">
      <c r="A138" s="1">
        <v>1</v>
      </c>
      <c r="B138" s="15">
        <v>89</v>
      </c>
      <c r="C138" s="15">
        <v>4</v>
      </c>
      <c r="D138" s="15">
        <v>2</v>
      </c>
      <c r="E138" s="15">
        <v>0</v>
      </c>
      <c r="F138" s="5">
        <v>1</v>
      </c>
      <c r="G138" s="16">
        <f t="shared" si="8"/>
        <v>4.8499999999999996</v>
      </c>
      <c r="H138" s="18">
        <f t="shared" si="9"/>
        <v>127.7403898460288</v>
      </c>
      <c r="I138" s="18">
        <f t="shared" si="10"/>
        <v>0.99223242992198513</v>
      </c>
      <c r="J138" s="20">
        <f t="shared" si="11"/>
        <v>-7.7978947854033297E-3</v>
      </c>
    </row>
    <row r="139" spans="1:10">
      <c r="A139" s="1">
        <v>1</v>
      </c>
      <c r="B139" s="15">
        <v>265</v>
      </c>
      <c r="C139" s="15">
        <v>16</v>
      </c>
      <c r="D139" s="15">
        <v>1</v>
      </c>
      <c r="E139" s="15">
        <v>0</v>
      </c>
      <c r="F139" s="5">
        <v>0</v>
      </c>
      <c r="G139" s="16">
        <f t="shared" si="8"/>
        <v>14.200000000000001</v>
      </c>
      <c r="H139" s="18">
        <f t="shared" si="9"/>
        <v>1468864.1896540965</v>
      </c>
      <c r="I139" s="18">
        <f t="shared" si="10"/>
        <v>0.9999993192023291</v>
      </c>
      <c r="J139" s="20">
        <f t="shared" si="11"/>
        <v>-14.200000680808765</v>
      </c>
    </row>
    <row r="140" spans="1:10">
      <c r="A140" s="1">
        <v>0</v>
      </c>
      <c r="B140" s="15">
        <v>163</v>
      </c>
      <c r="C140" s="15">
        <v>14</v>
      </c>
      <c r="D140" s="15">
        <v>1</v>
      </c>
      <c r="E140" s="15">
        <v>0</v>
      </c>
      <c r="F140" s="5">
        <v>0</v>
      </c>
      <c r="G140" s="16">
        <f t="shared" si="8"/>
        <v>8.9500000000000011</v>
      </c>
      <c r="H140" s="18">
        <f t="shared" si="9"/>
        <v>7707.8918611085264</v>
      </c>
      <c r="I140" s="18">
        <f t="shared" si="10"/>
        <v>0.99987027966950148</v>
      </c>
      <c r="J140" s="20">
        <f t="shared" si="11"/>
        <v>-8.9501297287445816</v>
      </c>
    </row>
    <row r="141" spans="1:10">
      <c r="A141" s="1">
        <v>1</v>
      </c>
      <c r="B141" s="15">
        <v>216</v>
      </c>
      <c r="C141" s="15">
        <v>14</v>
      </c>
      <c r="D141" s="15">
        <v>2</v>
      </c>
      <c r="E141" s="15">
        <v>0</v>
      </c>
      <c r="F141" s="5">
        <v>0</v>
      </c>
      <c r="G141" s="16">
        <f t="shared" si="8"/>
        <v>11.7</v>
      </c>
      <c r="H141" s="18">
        <f t="shared" si="9"/>
        <v>120571.71498645052</v>
      </c>
      <c r="I141" s="18">
        <f t="shared" si="10"/>
        <v>0.99999170624962608</v>
      </c>
      <c r="J141" s="20">
        <f t="shared" si="11"/>
        <v>-11.700008293781076</v>
      </c>
    </row>
    <row r="142" spans="1:10">
      <c r="A142" s="1">
        <v>1</v>
      </c>
      <c r="B142" s="15">
        <v>283</v>
      </c>
      <c r="C142" s="15">
        <v>14</v>
      </c>
      <c r="D142" s="15">
        <v>9</v>
      </c>
      <c r="E142" s="15">
        <v>0</v>
      </c>
      <c r="F142" s="5">
        <v>0</v>
      </c>
      <c r="G142" s="16">
        <f t="shared" si="8"/>
        <v>15.399999999999999</v>
      </c>
      <c r="H142" s="18">
        <f t="shared" si="9"/>
        <v>4876800.8532722592</v>
      </c>
      <c r="I142" s="18">
        <f t="shared" si="10"/>
        <v>0.99999979494758451</v>
      </c>
      <c r="J142" s="20">
        <f t="shared" si="11"/>
        <v>-15.400000205164385</v>
      </c>
    </row>
    <row r="143" spans="1:10">
      <c r="A143" s="1">
        <v>1</v>
      </c>
      <c r="B143" s="15">
        <v>294</v>
      </c>
      <c r="C143" s="15">
        <v>14</v>
      </c>
      <c r="D143" s="15">
        <v>2</v>
      </c>
      <c r="E143" s="15">
        <v>0</v>
      </c>
      <c r="F143" s="5">
        <v>0</v>
      </c>
      <c r="G143" s="16">
        <f t="shared" si="8"/>
        <v>15.6</v>
      </c>
      <c r="H143" s="18">
        <f t="shared" si="9"/>
        <v>5956538.0131846135</v>
      </c>
      <c r="I143" s="18">
        <f t="shared" si="10"/>
        <v>0.99999983211727517</v>
      </c>
      <c r="J143" s="20">
        <f t="shared" si="11"/>
        <v>-15.600000167775027</v>
      </c>
    </row>
    <row r="144" spans="1:10">
      <c r="A144" s="1">
        <v>1</v>
      </c>
      <c r="B144" s="15">
        <v>307</v>
      </c>
      <c r="C144" s="15">
        <v>36</v>
      </c>
      <c r="D144" s="15">
        <v>5</v>
      </c>
      <c r="E144" s="15">
        <v>0</v>
      </c>
      <c r="F144" s="5">
        <v>0</v>
      </c>
      <c r="G144" s="16">
        <f t="shared" si="8"/>
        <v>17.5</v>
      </c>
      <c r="H144" s="18">
        <f t="shared" si="9"/>
        <v>39824784.397576228</v>
      </c>
      <c r="I144" s="18">
        <f t="shared" si="10"/>
        <v>0.99999997489000902</v>
      </c>
      <c r="J144" s="20">
        <f t="shared" si="11"/>
        <v>-17.500000023180387</v>
      </c>
    </row>
    <row r="145" spans="1:10">
      <c r="A145" s="1">
        <v>1</v>
      </c>
      <c r="B145" s="15">
        <v>131</v>
      </c>
      <c r="C145" s="15">
        <v>16</v>
      </c>
      <c r="D145" s="15">
        <v>1</v>
      </c>
      <c r="E145" s="15">
        <v>0</v>
      </c>
      <c r="F145" s="5">
        <v>0</v>
      </c>
      <c r="G145" s="16">
        <f t="shared" si="8"/>
        <v>7.5</v>
      </c>
      <c r="H145" s="18">
        <f t="shared" si="9"/>
        <v>1808.0424144560632</v>
      </c>
      <c r="I145" s="18">
        <f t="shared" si="10"/>
        <v>0.9994472213630764</v>
      </c>
      <c r="J145" s="20">
        <f t="shared" si="11"/>
        <v>-7.5005529314753581</v>
      </c>
    </row>
    <row r="146" spans="1:10">
      <c r="A146" s="1">
        <v>1</v>
      </c>
      <c r="B146" s="15">
        <v>359</v>
      </c>
      <c r="C146" s="15">
        <v>18</v>
      </c>
      <c r="D146" s="15">
        <v>9</v>
      </c>
      <c r="E146" s="15">
        <v>0</v>
      </c>
      <c r="F146" s="5">
        <v>0</v>
      </c>
      <c r="G146" s="16">
        <f t="shared" si="8"/>
        <v>19.399999999999999</v>
      </c>
      <c r="H146" s="18">
        <f t="shared" si="9"/>
        <v>266264304.66872466</v>
      </c>
      <c r="I146" s="18">
        <f t="shared" si="10"/>
        <v>0.99999999624433322</v>
      </c>
      <c r="J146" s="20">
        <f t="shared" si="11"/>
        <v>-19.399999996902419</v>
      </c>
    </row>
    <row r="147" spans="1:10">
      <c r="A147" s="1">
        <v>0</v>
      </c>
      <c r="B147" s="15">
        <v>101</v>
      </c>
      <c r="C147" s="15">
        <v>14</v>
      </c>
      <c r="D147" s="15">
        <v>4</v>
      </c>
      <c r="E147" s="15">
        <v>0</v>
      </c>
      <c r="F147" s="5">
        <v>0</v>
      </c>
      <c r="G147" s="16">
        <f t="shared" si="8"/>
        <v>6.0000000000000009</v>
      </c>
      <c r="H147" s="18">
        <f t="shared" si="9"/>
        <v>403.42879349273551</v>
      </c>
      <c r="I147" s="18">
        <f t="shared" si="10"/>
        <v>0.99752737684336523</v>
      </c>
      <c r="J147" s="20">
        <f t="shared" si="11"/>
        <v>-6.0024756851377328</v>
      </c>
    </row>
    <row r="148" spans="1:10">
      <c r="A148" s="1">
        <v>1</v>
      </c>
      <c r="B148" s="15">
        <v>246</v>
      </c>
      <c r="C148" s="15">
        <v>18</v>
      </c>
      <c r="D148" s="15">
        <v>1</v>
      </c>
      <c r="E148" s="15">
        <v>0</v>
      </c>
      <c r="F148" s="5">
        <v>0</v>
      </c>
      <c r="G148" s="16">
        <f t="shared" si="8"/>
        <v>13.350000000000001</v>
      </c>
      <c r="H148" s="18">
        <f t="shared" si="9"/>
        <v>627814.48766292748</v>
      </c>
      <c r="I148" s="18">
        <f t="shared" si="10"/>
        <v>0.99999840717532518</v>
      </c>
      <c r="J148" s="20">
        <f t="shared" si="11"/>
        <v>-13.350001592840314</v>
      </c>
    </row>
    <row r="149" spans="1:10">
      <c r="A149" s="1">
        <v>0</v>
      </c>
      <c r="B149" s="15">
        <v>285</v>
      </c>
      <c r="C149" s="15">
        <v>12</v>
      </c>
      <c r="D149" s="15">
        <v>2</v>
      </c>
      <c r="E149" s="15">
        <v>0</v>
      </c>
      <c r="F149" s="5">
        <v>0</v>
      </c>
      <c r="G149" s="16">
        <f t="shared" si="8"/>
        <v>15</v>
      </c>
      <c r="H149" s="18">
        <f t="shared" si="9"/>
        <v>3269017.3724721107</v>
      </c>
      <c r="I149" s="18">
        <f t="shared" si="10"/>
        <v>0.99999969409777312</v>
      </c>
      <c r="J149" s="20">
        <f t="shared" si="11"/>
        <v>-15.000000306043127</v>
      </c>
    </row>
    <row r="150" spans="1:10">
      <c r="A150" s="1">
        <v>1</v>
      </c>
      <c r="B150" s="15">
        <v>157</v>
      </c>
      <c r="C150" s="15">
        <v>26</v>
      </c>
      <c r="D150" s="15">
        <v>1</v>
      </c>
      <c r="E150" s="15">
        <v>0</v>
      </c>
      <c r="F150" s="5">
        <v>0</v>
      </c>
      <c r="G150" s="16">
        <f t="shared" si="8"/>
        <v>9.3000000000000007</v>
      </c>
      <c r="H150" s="18">
        <f t="shared" si="9"/>
        <v>10938.019208165191</v>
      </c>
      <c r="I150" s="18">
        <f t="shared" si="10"/>
        <v>0.9999085841261478</v>
      </c>
      <c r="J150" s="20">
        <f t="shared" si="11"/>
        <v>-9.3000914200521567</v>
      </c>
    </row>
    <row r="151" spans="1:10">
      <c r="A151" s="1">
        <v>1</v>
      </c>
      <c r="B151" s="15">
        <v>120</v>
      </c>
      <c r="C151" s="15">
        <v>8</v>
      </c>
      <c r="D151" s="15">
        <v>5</v>
      </c>
      <c r="E151" s="15">
        <v>0</v>
      </c>
      <c r="F151" s="5">
        <v>0</v>
      </c>
      <c r="G151" s="16">
        <f t="shared" si="8"/>
        <v>6.75</v>
      </c>
      <c r="H151" s="18">
        <f t="shared" si="9"/>
        <v>854.05876252615155</v>
      </c>
      <c r="I151" s="18">
        <f t="shared" si="10"/>
        <v>0.99883048973494448</v>
      </c>
      <c r="J151" s="20">
        <f t="shared" si="11"/>
        <v>-6.7511701946758524</v>
      </c>
    </row>
    <row r="152" spans="1:10">
      <c r="A152" s="1">
        <v>1</v>
      </c>
      <c r="B152" s="15">
        <v>217</v>
      </c>
      <c r="C152" s="15">
        <v>14</v>
      </c>
      <c r="D152" s="15">
        <v>2</v>
      </c>
      <c r="E152" s="15">
        <v>0</v>
      </c>
      <c r="F152" s="5">
        <v>0</v>
      </c>
      <c r="G152" s="16">
        <f t="shared" si="8"/>
        <v>11.75</v>
      </c>
      <c r="H152" s="18">
        <f t="shared" si="9"/>
        <v>126753.55900574342</v>
      </c>
      <c r="I152" s="18">
        <f t="shared" si="10"/>
        <v>0.99999211073741379</v>
      </c>
      <c r="J152" s="20">
        <f t="shared" si="11"/>
        <v>-11.750007889297679</v>
      </c>
    </row>
    <row r="153" spans="1:10">
      <c r="A153" s="1">
        <v>1</v>
      </c>
      <c r="B153" s="15">
        <v>200</v>
      </c>
      <c r="C153" s="15">
        <v>4</v>
      </c>
      <c r="D153" s="15">
        <v>9</v>
      </c>
      <c r="E153" s="15">
        <v>0</v>
      </c>
      <c r="F153" s="5">
        <v>0</v>
      </c>
      <c r="G153" s="16">
        <f t="shared" si="8"/>
        <v>10.749999999999998</v>
      </c>
      <c r="H153" s="18">
        <f t="shared" si="9"/>
        <v>46630.028453524246</v>
      </c>
      <c r="I153" s="18">
        <f t="shared" si="10"/>
        <v>0.99997855505157907</v>
      </c>
      <c r="J153" s="20">
        <f t="shared" si="11"/>
        <v>-10.75002144517741</v>
      </c>
    </row>
    <row r="154" spans="1:10">
      <c r="A154" s="1">
        <v>1</v>
      </c>
      <c r="B154" s="15">
        <v>100</v>
      </c>
      <c r="C154" s="15">
        <v>12</v>
      </c>
      <c r="D154" s="15">
        <v>4</v>
      </c>
      <c r="E154" s="15">
        <v>0</v>
      </c>
      <c r="F154" s="5">
        <v>0</v>
      </c>
      <c r="G154" s="16">
        <f t="shared" si="8"/>
        <v>5.8999999999999995</v>
      </c>
      <c r="H154" s="18">
        <f t="shared" si="9"/>
        <v>365.03746786532861</v>
      </c>
      <c r="I154" s="18">
        <f t="shared" si="10"/>
        <v>0.99726803923698892</v>
      </c>
      <c r="J154" s="20">
        <f t="shared" si="11"/>
        <v>-5.90273569937853</v>
      </c>
    </row>
    <row r="155" spans="1:10">
      <c r="A155" s="1">
        <v>1</v>
      </c>
      <c r="B155" s="15">
        <v>309</v>
      </c>
      <c r="C155" s="15">
        <v>4</v>
      </c>
      <c r="D155" s="15">
        <v>11</v>
      </c>
      <c r="E155" s="15">
        <v>0</v>
      </c>
      <c r="F155" s="5">
        <v>0</v>
      </c>
      <c r="G155" s="16">
        <f t="shared" si="8"/>
        <v>16.3</v>
      </c>
      <c r="H155" s="18">
        <f t="shared" si="9"/>
        <v>11994994.551201342</v>
      </c>
      <c r="I155" s="18">
        <f t="shared" si="10"/>
        <v>0.99999991663189902</v>
      </c>
      <c r="J155" s="20">
        <f t="shared" si="11"/>
        <v>-16.30000008302251</v>
      </c>
    </row>
    <row r="156" spans="1:10">
      <c r="A156" s="1">
        <v>0</v>
      </c>
      <c r="B156" s="15">
        <v>354</v>
      </c>
      <c r="C156" s="15">
        <v>6</v>
      </c>
      <c r="D156" s="15">
        <v>10</v>
      </c>
      <c r="E156" s="15">
        <v>0</v>
      </c>
      <c r="F156" s="5">
        <v>0</v>
      </c>
      <c r="G156" s="16">
        <f t="shared" si="8"/>
        <v>18.55</v>
      </c>
      <c r="H156" s="18">
        <f t="shared" si="9"/>
        <v>113805339.66035822</v>
      </c>
      <c r="I156" s="18">
        <f t="shared" si="10"/>
        <v>0.99999999121306615</v>
      </c>
      <c r="J156" s="20">
        <f t="shared" si="11"/>
        <v>-18.55000000894578</v>
      </c>
    </row>
    <row r="157" spans="1:10">
      <c r="A157" s="1">
        <v>1</v>
      </c>
      <c r="B157" s="15">
        <v>163</v>
      </c>
      <c r="C157" s="15">
        <v>2</v>
      </c>
      <c r="D157" s="15">
        <v>1</v>
      </c>
      <c r="E157" s="15">
        <v>0</v>
      </c>
      <c r="F157" s="5">
        <v>0</v>
      </c>
      <c r="G157" s="16">
        <f t="shared" si="8"/>
        <v>8.4</v>
      </c>
      <c r="H157" s="18">
        <f t="shared" si="9"/>
        <v>4447.0667476998578</v>
      </c>
      <c r="I157" s="18">
        <f t="shared" si="10"/>
        <v>0.99977518322976666</v>
      </c>
      <c r="J157" s="20">
        <f t="shared" si="11"/>
        <v>-8.4002248420451213</v>
      </c>
    </row>
    <row r="158" spans="1:10">
      <c r="A158" s="1">
        <v>1</v>
      </c>
      <c r="B158" s="15">
        <v>66</v>
      </c>
      <c r="C158" s="15">
        <v>12</v>
      </c>
      <c r="D158" s="15">
        <v>2</v>
      </c>
      <c r="E158" s="15">
        <v>0</v>
      </c>
      <c r="F158" s="5">
        <v>0</v>
      </c>
      <c r="G158" s="16">
        <f t="shared" si="8"/>
        <v>4.0999999999999996</v>
      </c>
      <c r="H158" s="18">
        <f t="shared" si="9"/>
        <v>60.34028759736195</v>
      </c>
      <c r="I158" s="18">
        <f t="shared" si="10"/>
        <v>0.9836975006285591</v>
      </c>
      <c r="J158" s="20">
        <f t="shared" si="11"/>
        <v>-4.1164368472529116</v>
      </c>
    </row>
    <row r="159" spans="1:10">
      <c r="A159" s="1">
        <v>1</v>
      </c>
      <c r="B159" s="15">
        <v>169</v>
      </c>
      <c r="C159" s="15">
        <v>16</v>
      </c>
      <c r="D159" s="15">
        <v>4</v>
      </c>
      <c r="E159" s="15">
        <v>0</v>
      </c>
      <c r="F159" s="5">
        <v>0</v>
      </c>
      <c r="G159" s="16">
        <f t="shared" si="8"/>
        <v>9.5500000000000007</v>
      </c>
      <c r="H159" s="18">
        <f t="shared" si="9"/>
        <v>14044.69467150283</v>
      </c>
      <c r="I159" s="18">
        <f t="shared" si="10"/>
        <v>0.99992880380619198</v>
      </c>
      <c r="J159" s="20">
        <f t="shared" si="11"/>
        <v>-9.5500711987277782</v>
      </c>
    </row>
    <row r="160" spans="1:10">
      <c r="A160" s="1">
        <v>1</v>
      </c>
      <c r="B160" s="15">
        <v>224</v>
      </c>
      <c r="C160" s="15">
        <v>4</v>
      </c>
      <c r="D160" s="15">
        <v>1</v>
      </c>
      <c r="E160" s="15">
        <v>0</v>
      </c>
      <c r="F160" s="5">
        <v>0</v>
      </c>
      <c r="G160" s="16">
        <f t="shared" si="8"/>
        <v>11.55</v>
      </c>
      <c r="H160" s="18">
        <f t="shared" si="9"/>
        <v>103777.0368200868</v>
      </c>
      <c r="I160" s="18">
        <f t="shared" si="10"/>
        <v>0.9999903640497485</v>
      </c>
      <c r="J160" s="20">
        <f t="shared" si="11"/>
        <v>-11.550009636000356</v>
      </c>
    </row>
    <row r="161" spans="1:10">
      <c r="A161" s="1">
        <v>0</v>
      </c>
      <c r="B161" s="15">
        <v>222</v>
      </c>
      <c r="C161" s="15">
        <v>16</v>
      </c>
      <c r="D161" s="15">
        <v>2</v>
      </c>
      <c r="E161" s="15">
        <v>0</v>
      </c>
      <c r="F161" s="5">
        <v>0</v>
      </c>
      <c r="G161" s="16">
        <f t="shared" si="8"/>
        <v>12.050000000000002</v>
      </c>
      <c r="H161" s="18">
        <f t="shared" si="9"/>
        <v>171099.4080155078</v>
      </c>
      <c r="I161" s="18">
        <f t="shared" si="10"/>
        <v>0.99999415547857773</v>
      </c>
      <c r="J161" s="20">
        <f t="shared" si="11"/>
        <v>-12.050005844532505</v>
      </c>
    </row>
    <row r="162" spans="1:10">
      <c r="A162" s="1">
        <v>1</v>
      </c>
      <c r="B162" s="15">
        <v>143</v>
      </c>
      <c r="C162" s="15">
        <v>10</v>
      </c>
      <c r="D162" s="15">
        <v>1</v>
      </c>
      <c r="E162" s="15">
        <v>0</v>
      </c>
      <c r="F162" s="5">
        <v>0</v>
      </c>
      <c r="G162" s="16">
        <f t="shared" si="8"/>
        <v>7.8</v>
      </c>
      <c r="H162" s="18">
        <f t="shared" si="9"/>
        <v>2440.6019776244984</v>
      </c>
      <c r="I162" s="18">
        <f t="shared" si="10"/>
        <v>0.99959043283501392</v>
      </c>
      <c r="J162" s="20">
        <f t="shared" si="11"/>
        <v>-7.8004096510604528</v>
      </c>
    </row>
    <row r="163" spans="1:10">
      <c r="A163" s="1">
        <v>1</v>
      </c>
      <c r="B163" s="15">
        <v>295</v>
      </c>
      <c r="C163" s="15">
        <v>32</v>
      </c>
      <c r="D163" s="15">
        <v>2</v>
      </c>
      <c r="E163" s="15">
        <v>0</v>
      </c>
      <c r="F163" s="5">
        <v>0</v>
      </c>
      <c r="G163" s="16">
        <f t="shared" si="8"/>
        <v>16.55</v>
      </c>
      <c r="H163" s="18">
        <f t="shared" si="9"/>
        <v>15401877.876773492</v>
      </c>
      <c r="I163" s="18">
        <f t="shared" si="10"/>
        <v>0.99999993507285645</v>
      </c>
      <c r="J163" s="20">
        <f t="shared" si="11"/>
        <v>-16.550000064148357</v>
      </c>
    </row>
    <row r="164" spans="1:10">
      <c r="A164" s="1">
        <v>1</v>
      </c>
      <c r="B164" s="15">
        <v>69</v>
      </c>
      <c r="C164" s="15">
        <v>2</v>
      </c>
      <c r="D164" s="15">
        <v>1</v>
      </c>
      <c r="E164" s="15">
        <v>0</v>
      </c>
      <c r="F164" s="5">
        <v>0</v>
      </c>
      <c r="G164" s="16">
        <f t="shared" si="8"/>
        <v>3.7</v>
      </c>
      <c r="H164" s="18">
        <f t="shared" si="9"/>
        <v>40.447304360067399</v>
      </c>
      <c r="I164" s="18">
        <f t="shared" si="10"/>
        <v>0.9758729785823308</v>
      </c>
      <c r="J164" s="20">
        <f t="shared" si="11"/>
        <v>-3.7244228459337791</v>
      </c>
    </row>
    <row r="165" spans="1:10">
      <c r="A165" s="1">
        <v>1</v>
      </c>
      <c r="B165" s="15">
        <v>275</v>
      </c>
      <c r="C165" s="15">
        <v>8</v>
      </c>
      <c r="D165" s="15">
        <v>10</v>
      </c>
      <c r="E165" s="15">
        <v>2</v>
      </c>
      <c r="F165" s="5">
        <v>0</v>
      </c>
      <c r="G165" s="16">
        <f t="shared" si="8"/>
        <v>14.85</v>
      </c>
      <c r="H165" s="18">
        <f t="shared" si="9"/>
        <v>2813669.327558829</v>
      </c>
      <c r="I165" s="18">
        <f t="shared" si="10"/>
        <v>0.99999964459233548</v>
      </c>
      <c r="J165" s="20">
        <f t="shared" si="11"/>
        <v>-14.850000355558878</v>
      </c>
    </row>
    <row r="166" spans="1:10">
      <c r="A166" s="1">
        <v>1</v>
      </c>
      <c r="B166" s="15">
        <v>54</v>
      </c>
      <c r="C166" s="15">
        <v>12</v>
      </c>
      <c r="D166" s="15">
        <v>3</v>
      </c>
      <c r="E166" s="15">
        <v>0</v>
      </c>
      <c r="F166" s="5">
        <v>0</v>
      </c>
      <c r="G166" s="16">
        <f t="shared" si="8"/>
        <v>3.5500000000000003</v>
      </c>
      <c r="H166" s="18">
        <f t="shared" si="9"/>
        <v>34.813317487602028</v>
      </c>
      <c r="I166" s="18">
        <f t="shared" si="10"/>
        <v>0.97207742621592697</v>
      </c>
      <c r="J166" s="20">
        <f t="shared" si="11"/>
        <v>-3.578319821093368</v>
      </c>
    </row>
    <row r="167" spans="1:10">
      <c r="A167" s="1">
        <v>0</v>
      </c>
      <c r="B167" s="15">
        <v>201</v>
      </c>
      <c r="C167" s="15">
        <v>34</v>
      </c>
      <c r="D167" s="15">
        <v>6</v>
      </c>
      <c r="E167" s="15">
        <v>0</v>
      </c>
      <c r="F167" s="5">
        <v>0</v>
      </c>
      <c r="G167" s="16">
        <f t="shared" si="8"/>
        <v>12.100000000000001</v>
      </c>
      <c r="H167" s="18">
        <f t="shared" si="9"/>
        <v>179871.86225375134</v>
      </c>
      <c r="I167" s="18">
        <f t="shared" si="10"/>
        <v>0.99999444051766639</v>
      </c>
      <c r="J167" s="20">
        <f t="shared" si="11"/>
        <v>-12.100005559502947</v>
      </c>
    </row>
    <row r="168" spans="1:10">
      <c r="A168" s="1">
        <v>1</v>
      </c>
      <c r="B168" s="15">
        <v>149</v>
      </c>
      <c r="C168" s="15">
        <v>8</v>
      </c>
      <c r="D168" s="15">
        <v>1</v>
      </c>
      <c r="E168" s="15">
        <v>0</v>
      </c>
      <c r="F168" s="5">
        <v>0</v>
      </c>
      <c r="G168" s="16">
        <f t="shared" si="8"/>
        <v>8</v>
      </c>
      <c r="H168" s="18">
        <f t="shared" si="9"/>
        <v>2980.9579870417283</v>
      </c>
      <c r="I168" s="18">
        <f t="shared" si="10"/>
        <v>0.99966464986953352</v>
      </c>
      <c r="J168" s="20">
        <f t="shared" si="11"/>
        <v>-8.0003354063728818</v>
      </c>
    </row>
    <row r="169" spans="1:10">
      <c r="A169" s="1">
        <v>1</v>
      </c>
      <c r="B169" s="15">
        <v>364</v>
      </c>
      <c r="C169" s="15">
        <v>14</v>
      </c>
      <c r="D169" s="15">
        <v>8</v>
      </c>
      <c r="E169" s="15">
        <v>0</v>
      </c>
      <c r="F169" s="5">
        <v>0</v>
      </c>
      <c r="G169" s="16">
        <f t="shared" si="8"/>
        <v>19.399999999999999</v>
      </c>
      <c r="H169" s="18">
        <f t="shared" si="9"/>
        <v>266264304.66872466</v>
      </c>
      <c r="I169" s="18">
        <f t="shared" si="10"/>
        <v>0.99999999624433322</v>
      </c>
      <c r="J169" s="20">
        <f t="shared" si="11"/>
        <v>-19.399999996902419</v>
      </c>
    </row>
    <row r="170" spans="1:10">
      <c r="A170" s="1">
        <v>0</v>
      </c>
      <c r="B170" s="15">
        <v>86</v>
      </c>
      <c r="C170" s="15">
        <v>14</v>
      </c>
      <c r="D170" s="15">
        <v>5</v>
      </c>
      <c r="E170" s="15">
        <v>0</v>
      </c>
      <c r="F170" s="5">
        <v>1</v>
      </c>
      <c r="G170" s="16">
        <f t="shared" si="8"/>
        <v>5.3</v>
      </c>
      <c r="H170" s="18">
        <f t="shared" si="9"/>
        <v>200.33680997479166</v>
      </c>
      <c r="I170" s="18">
        <f t="shared" si="10"/>
        <v>0.99503319834994308</v>
      </c>
      <c r="J170" s="20">
        <f t="shared" si="11"/>
        <v>-4.9791772043271867E-3</v>
      </c>
    </row>
    <row r="171" spans="1:10">
      <c r="A171" s="1">
        <v>1</v>
      </c>
      <c r="B171" s="15">
        <v>151</v>
      </c>
      <c r="C171" s="15">
        <v>12</v>
      </c>
      <c r="D171" s="15">
        <v>4</v>
      </c>
      <c r="E171" s="15">
        <v>0</v>
      </c>
      <c r="F171" s="5">
        <v>0</v>
      </c>
      <c r="G171" s="16">
        <f t="shared" si="8"/>
        <v>8.4499999999999993</v>
      </c>
      <c r="H171" s="18">
        <f t="shared" si="9"/>
        <v>4675.0727355117842</v>
      </c>
      <c r="I171" s="18">
        <f t="shared" si="10"/>
        <v>0.99978614532823551</v>
      </c>
      <c r="J171" s="20">
        <f t="shared" si="11"/>
        <v>-8.4502138775421773</v>
      </c>
    </row>
    <row r="172" spans="1:10">
      <c r="A172" s="1">
        <v>1</v>
      </c>
      <c r="B172" s="15">
        <v>229</v>
      </c>
      <c r="C172" s="15">
        <v>8</v>
      </c>
      <c r="D172" s="15">
        <v>2</v>
      </c>
      <c r="E172" s="15">
        <v>0</v>
      </c>
      <c r="F172" s="5">
        <v>0</v>
      </c>
      <c r="G172" s="16">
        <f t="shared" si="8"/>
        <v>12.05</v>
      </c>
      <c r="H172" s="18">
        <f t="shared" si="9"/>
        <v>171099.40801550748</v>
      </c>
      <c r="I172" s="18">
        <f t="shared" si="10"/>
        <v>0.99999415547857773</v>
      </c>
      <c r="J172" s="20">
        <f t="shared" si="11"/>
        <v>-12.050005844532505</v>
      </c>
    </row>
    <row r="173" spans="1:10">
      <c r="A173" s="1">
        <v>1</v>
      </c>
      <c r="B173" s="15">
        <v>227</v>
      </c>
      <c r="C173" s="15">
        <v>2</v>
      </c>
      <c r="D173" s="15">
        <v>9</v>
      </c>
      <c r="E173" s="15">
        <v>0</v>
      </c>
      <c r="F173" s="5">
        <v>0</v>
      </c>
      <c r="G173" s="16">
        <f t="shared" si="8"/>
        <v>12</v>
      </c>
      <c r="H173" s="18">
        <f t="shared" si="9"/>
        <v>162754.79141900392</v>
      </c>
      <c r="I173" s="18">
        <f t="shared" si="10"/>
        <v>0.99999385582539779</v>
      </c>
      <c r="J173" s="20">
        <f t="shared" si="11"/>
        <v>-12.000006144194687</v>
      </c>
    </row>
    <row r="174" spans="1:10">
      <c r="A174" s="1">
        <v>1</v>
      </c>
      <c r="B174" s="15">
        <v>246</v>
      </c>
      <c r="C174" s="15">
        <v>6</v>
      </c>
      <c r="D174" s="15">
        <v>1</v>
      </c>
      <c r="E174" s="15">
        <v>0</v>
      </c>
      <c r="F174" s="5">
        <v>0</v>
      </c>
      <c r="G174" s="16">
        <f t="shared" si="8"/>
        <v>12.750000000000002</v>
      </c>
      <c r="H174" s="18">
        <f t="shared" si="9"/>
        <v>344551.89613782434</v>
      </c>
      <c r="I174" s="18">
        <f t="shared" si="10"/>
        <v>0.99999709768801481</v>
      </c>
      <c r="J174" s="20">
        <f t="shared" si="11"/>
        <v>-12.750002902324583</v>
      </c>
    </row>
    <row r="175" spans="1:10">
      <c r="A175" s="1">
        <v>1</v>
      </c>
      <c r="B175" s="15">
        <v>43</v>
      </c>
      <c r="C175" s="15">
        <v>10</v>
      </c>
      <c r="D175" s="15">
        <v>2</v>
      </c>
      <c r="E175" s="15">
        <v>0</v>
      </c>
      <c r="F175" s="5">
        <v>0</v>
      </c>
      <c r="G175" s="16">
        <f t="shared" si="8"/>
        <v>2.85</v>
      </c>
      <c r="H175" s="18">
        <f t="shared" si="9"/>
        <v>17.287781840567639</v>
      </c>
      <c r="I175" s="18">
        <f t="shared" si="10"/>
        <v>0.94531868278405928</v>
      </c>
      <c r="J175" s="20">
        <f t="shared" si="11"/>
        <v>-2.9062331778784838</v>
      </c>
    </row>
    <row r="176" spans="1:10">
      <c r="A176" s="1">
        <v>1</v>
      </c>
      <c r="B176" s="15">
        <v>158</v>
      </c>
      <c r="C176" s="15">
        <v>12</v>
      </c>
      <c r="D176" s="15">
        <v>2</v>
      </c>
      <c r="E176" s="15">
        <v>0</v>
      </c>
      <c r="F176" s="5">
        <v>0</v>
      </c>
      <c r="G176" s="16">
        <f t="shared" si="8"/>
        <v>8.6999999999999993</v>
      </c>
      <c r="H176" s="18">
        <f t="shared" si="9"/>
        <v>6002.9122172610178</v>
      </c>
      <c r="I176" s="18">
        <f t="shared" si="10"/>
        <v>0.99983344193522261</v>
      </c>
      <c r="J176" s="20">
        <f t="shared" si="11"/>
        <v>-8.7001665719367942</v>
      </c>
    </row>
    <row r="177" spans="1:10">
      <c r="A177" s="1">
        <v>0</v>
      </c>
      <c r="B177" s="15">
        <v>327</v>
      </c>
      <c r="C177" s="15">
        <v>16</v>
      </c>
      <c r="D177" s="15">
        <v>2</v>
      </c>
      <c r="E177" s="15">
        <v>0</v>
      </c>
      <c r="F177" s="5">
        <v>0</v>
      </c>
      <c r="G177" s="16">
        <f t="shared" si="8"/>
        <v>17.300000000000004</v>
      </c>
      <c r="H177" s="18">
        <f t="shared" si="9"/>
        <v>32605775.720995985</v>
      </c>
      <c r="I177" s="18">
        <f t="shared" si="10"/>
        <v>0.99999996933058799</v>
      </c>
      <c r="J177" s="20">
        <f t="shared" si="11"/>
        <v>-17.30000003050646</v>
      </c>
    </row>
    <row r="178" spans="1:10">
      <c r="A178" s="1">
        <v>1</v>
      </c>
      <c r="B178" s="15">
        <v>164</v>
      </c>
      <c r="C178" s="15">
        <v>2</v>
      </c>
      <c r="D178" s="15">
        <v>3</v>
      </c>
      <c r="E178" s="15">
        <v>0</v>
      </c>
      <c r="F178" s="5">
        <v>1</v>
      </c>
      <c r="G178" s="16">
        <f t="shared" si="8"/>
        <v>8.5500000000000007</v>
      </c>
      <c r="H178" s="18">
        <f t="shared" si="9"/>
        <v>5166.7544271759953</v>
      </c>
      <c r="I178" s="18">
        <f t="shared" si="10"/>
        <v>0.99980649235289876</v>
      </c>
      <c r="J178" s="20">
        <f t="shared" si="11"/>
        <v>-1.9352637212164851E-4</v>
      </c>
    </row>
    <row r="179" spans="1:10">
      <c r="A179" s="1">
        <v>0</v>
      </c>
      <c r="B179" s="15">
        <v>158</v>
      </c>
      <c r="C179" s="15">
        <v>6</v>
      </c>
      <c r="D179" s="15">
        <v>9</v>
      </c>
      <c r="E179" s="15">
        <v>0</v>
      </c>
      <c r="F179" s="5">
        <v>1</v>
      </c>
      <c r="G179" s="16">
        <f t="shared" si="8"/>
        <v>8.6999999999999993</v>
      </c>
      <c r="H179" s="18">
        <f t="shared" si="9"/>
        <v>6002.9122172610178</v>
      </c>
      <c r="I179" s="18">
        <f t="shared" si="10"/>
        <v>0.99983344193522261</v>
      </c>
      <c r="J179" s="20">
        <f t="shared" si="11"/>
        <v>-1.6657193711224773E-4</v>
      </c>
    </row>
    <row r="180" spans="1:10">
      <c r="A180" s="1">
        <v>0</v>
      </c>
      <c r="B180" s="15">
        <v>206</v>
      </c>
      <c r="C180" s="15">
        <v>10</v>
      </c>
      <c r="D180" s="15">
        <v>2</v>
      </c>
      <c r="E180" s="15">
        <v>0</v>
      </c>
      <c r="F180" s="5">
        <v>0</v>
      </c>
      <c r="G180" s="16">
        <f t="shared" si="8"/>
        <v>10.950000000000001</v>
      </c>
      <c r="H180" s="18">
        <f t="shared" si="9"/>
        <v>56954.045366221879</v>
      </c>
      <c r="I180" s="18">
        <f t="shared" si="10"/>
        <v>0.99998244229297739</v>
      </c>
      <c r="J180" s="20">
        <f t="shared" si="11"/>
        <v>-10.950017557861662</v>
      </c>
    </row>
    <row r="181" spans="1:10">
      <c r="A181" s="1">
        <v>1</v>
      </c>
      <c r="B181" s="15">
        <v>319</v>
      </c>
      <c r="C181" s="15">
        <v>4</v>
      </c>
      <c r="D181" s="15">
        <v>2</v>
      </c>
      <c r="E181" s="15">
        <v>0</v>
      </c>
      <c r="F181" s="5">
        <v>0</v>
      </c>
      <c r="G181" s="16">
        <f t="shared" si="8"/>
        <v>16.350000000000001</v>
      </c>
      <c r="H181" s="18">
        <f t="shared" si="9"/>
        <v>12609991.072865877</v>
      </c>
      <c r="I181" s="18">
        <f t="shared" si="10"/>
        <v>0.99999992069780896</v>
      </c>
      <c r="J181" s="20">
        <f t="shared" si="11"/>
        <v>-16.350000078975643</v>
      </c>
    </row>
    <row r="182" spans="1:10">
      <c r="A182" s="1">
        <v>0</v>
      </c>
      <c r="B182" s="15">
        <v>39</v>
      </c>
      <c r="C182" s="15">
        <v>10</v>
      </c>
      <c r="D182" s="15">
        <v>1</v>
      </c>
      <c r="E182" s="15">
        <v>0</v>
      </c>
      <c r="F182" s="5">
        <v>0</v>
      </c>
      <c r="G182" s="16">
        <f t="shared" si="8"/>
        <v>2.5499999999999998</v>
      </c>
      <c r="H182" s="18">
        <f t="shared" si="9"/>
        <v>12.807103782663029</v>
      </c>
      <c r="I182" s="18">
        <f t="shared" si="10"/>
        <v>0.92757351463848225</v>
      </c>
      <c r="J182" s="20">
        <f t="shared" si="11"/>
        <v>-2.6251832265757895</v>
      </c>
    </row>
    <row r="183" spans="1:10">
      <c r="A183" s="1">
        <v>1</v>
      </c>
      <c r="B183" s="15">
        <v>295</v>
      </c>
      <c r="C183" s="15">
        <v>6</v>
      </c>
      <c r="D183" s="15">
        <v>2</v>
      </c>
      <c r="E183" s="15">
        <v>0</v>
      </c>
      <c r="F183" s="5">
        <v>0</v>
      </c>
      <c r="G183" s="16">
        <f t="shared" si="8"/>
        <v>15.25</v>
      </c>
      <c r="H183" s="18">
        <f t="shared" si="9"/>
        <v>4197501.3938479675</v>
      </c>
      <c r="I183" s="18">
        <f t="shared" si="10"/>
        <v>0.99999976176309002</v>
      </c>
      <c r="J183" s="20">
        <f t="shared" si="11"/>
        <v>-15.250000238303969</v>
      </c>
    </row>
    <row r="184" spans="1:10">
      <c r="A184" s="1">
        <v>1</v>
      </c>
      <c r="B184" s="15">
        <v>178</v>
      </c>
      <c r="C184" s="15">
        <v>14</v>
      </c>
      <c r="D184" s="15">
        <v>1</v>
      </c>
      <c r="E184" s="15">
        <v>0</v>
      </c>
      <c r="F184" s="5">
        <v>0</v>
      </c>
      <c r="G184" s="16">
        <f t="shared" si="8"/>
        <v>9.75</v>
      </c>
      <c r="H184" s="18">
        <f t="shared" si="9"/>
        <v>17154.228809290984</v>
      </c>
      <c r="I184" s="18">
        <f t="shared" si="10"/>
        <v>0.99994170873433885</v>
      </c>
      <c r="J184" s="20">
        <f t="shared" si="11"/>
        <v>-9.7500582929645052</v>
      </c>
    </row>
    <row r="185" spans="1:10">
      <c r="A185" s="1">
        <v>1</v>
      </c>
      <c r="B185" s="15">
        <v>128</v>
      </c>
      <c r="C185" s="15">
        <v>32</v>
      </c>
      <c r="D185" s="15">
        <v>5</v>
      </c>
      <c r="E185" s="15">
        <v>0</v>
      </c>
      <c r="F185" s="5">
        <v>0</v>
      </c>
      <c r="G185" s="16">
        <f t="shared" si="8"/>
        <v>8.35</v>
      </c>
      <c r="H185" s="18">
        <f t="shared" si="9"/>
        <v>4230.1807431307943</v>
      </c>
      <c r="I185" s="18">
        <f t="shared" si="10"/>
        <v>0.99976365935167777</v>
      </c>
      <c r="J185" s="20">
        <f t="shared" si="11"/>
        <v>-8.3502363685811041</v>
      </c>
    </row>
    <row r="186" spans="1:10">
      <c r="A186" s="1">
        <v>1</v>
      </c>
      <c r="B186" s="15">
        <v>311</v>
      </c>
      <c r="C186" s="15">
        <v>2</v>
      </c>
      <c r="D186" s="15">
        <v>9</v>
      </c>
      <c r="E186" s="15">
        <v>0</v>
      </c>
      <c r="F186" s="5">
        <v>0</v>
      </c>
      <c r="G186" s="16">
        <f t="shared" si="8"/>
        <v>16.2</v>
      </c>
      <c r="H186" s="18">
        <f t="shared" si="9"/>
        <v>10853519.89906441</v>
      </c>
      <c r="I186" s="18">
        <f t="shared" si="10"/>
        <v>0.99999990786400017</v>
      </c>
      <c r="J186" s="20">
        <f t="shared" si="11"/>
        <v>-16.200000092429232</v>
      </c>
    </row>
    <row r="187" spans="1:10">
      <c r="A187" s="1">
        <v>0</v>
      </c>
      <c r="B187" s="15">
        <v>88</v>
      </c>
      <c r="C187" s="15">
        <v>18</v>
      </c>
      <c r="D187" s="15">
        <v>2</v>
      </c>
      <c r="E187" s="15">
        <v>0</v>
      </c>
      <c r="F187" s="5">
        <v>0</v>
      </c>
      <c r="G187" s="16">
        <f t="shared" si="8"/>
        <v>5.45</v>
      </c>
      <c r="H187" s="18">
        <f t="shared" si="9"/>
        <v>232.75816590766209</v>
      </c>
      <c r="I187" s="18">
        <f t="shared" si="10"/>
        <v>0.99572207458029505</v>
      </c>
      <c r="J187" s="20">
        <f t="shared" si="11"/>
        <v>-5.4542871019229402</v>
      </c>
    </row>
    <row r="188" spans="1:10">
      <c r="A188" s="1">
        <v>1</v>
      </c>
      <c r="B188" s="15">
        <v>97</v>
      </c>
      <c r="C188" s="15">
        <v>2</v>
      </c>
      <c r="D188" s="15">
        <v>2</v>
      </c>
      <c r="E188" s="15">
        <v>0</v>
      </c>
      <c r="F188" s="5">
        <v>0</v>
      </c>
      <c r="G188" s="16">
        <f t="shared" si="8"/>
        <v>5.1499999999999995</v>
      </c>
      <c r="H188" s="18">
        <f t="shared" si="9"/>
        <v>172.43149031685419</v>
      </c>
      <c r="I188" s="18">
        <f t="shared" si="10"/>
        <v>0.99423403444107505</v>
      </c>
      <c r="J188" s="20">
        <f t="shared" si="11"/>
        <v>-5.1557826529150619</v>
      </c>
    </row>
    <row r="189" spans="1:10">
      <c r="A189" s="1">
        <v>0</v>
      </c>
      <c r="B189" s="15">
        <v>250</v>
      </c>
      <c r="C189" s="15">
        <v>12</v>
      </c>
      <c r="D189" s="15">
        <v>12</v>
      </c>
      <c r="E189" s="15">
        <v>1</v>
      </c>
      <c r="F189" s="5">
        <v>1</v>
      </c>
      <c r="G189" s="16">
        <f t="shared" si="8"/>
        <v>13.8</v>
      </c>
      <c r="H189" s="18">
        <f t="shared" si="9"/>
        <v>984609.11122903565</v>
      </c>
      <c r="I189" s="18">
        <f t="shared" si="10"/>
        <v>0.99999898436956047</v>
      </c>
      <c r="J189" s="20">
        <f t="shared" si="11"/>
        <v>-1.0156309552799594E-6</v>
      </c>
    </row>
    <row r="190" spans="1:10">
      <c r="A190" s="1">
        <v>1</v>
      </c>
      <c r="B190" s="15">
        <v>102</v>
      </c>
      <c r="C190" s="15">
        <v>2</v>
      </c>
      <c r="D190" s="15">
        <v>1</v>
      </c>
      <c r="E190" s="15">
        <v>0</v>
      </c>
      <c r="F190" s="5">
        <v>0</v>
      </c>
      <c r="G190" s="16">
        <f t="shared" si="8"/>
        <v>5.35</v>
      </c>
      <c r="H190" s="18">
        <f t="shared" si="9"/>
        <v>210.60829786667438</v>
      </c>
      <c r="I190" s="18">
        <f t="shared" si="10"/>
        <v>0.99527428739760448</v>
      </c>
      <c r="J190" s="20">
        <f t="shared" si="11"/>
        <v>-5.3547369140861161</v>
      </c>
    </row>
    <row r="191" spans="1:10">
      <c r="A191" s="1">
        <v>1</v>
      </c>
      <c r="B191" s="15">
        <v>273</v>
      </c>
      <c r="C191" s="15">
        <v>14</v>
      </c>
      <c r="D191" s="15">
        <v>2</v>
      </c>
      <c r="E191" s="15">
        <v>0</v>
      </c>
      <c r="F191" s="5">
        <v>0</v>
      </c>
      <c r="G191" s="16">
        <f t="shared" si="8"/>
        <v>14.549999999999999</v>
      </c>
      <c r="H191" s="18">
        <f t="shared" si="9"/>
        <v>2084417.5048288556</v>
      </c>
      <c r="I191" s="18">
        <f t="shared" si="10"/>
        <v>0.99999952024989336</v>
      </c>
      <c r="J191" s="20">
        <f t="shared" si="11"/>
        <v>-14.550000479773809</v>
      </c>
    </row>
    <row r="192" spans="1:10">
      <c r="A192" s="1">
        <v>1</v>
      </c>
      <c r="B192" s="15">
        <v>362</v>
      </c>
      <c r="C192" s="15">
        <v>14</v>
      </c>
      <c r="D192" s="15">
        <v>5</v>
      </c>
      <c r="E192" s="15">
        <v>0</v>
      </c>
      <c r="F192" s="5">
        <v>0</v>
      </c>
      <c r="G192" s="16">
        <f t="shared" si="8"/>
        <v>19.150000000000002</v>
      </c>
      <c r="H192" s="18">
        <f t="shared" si="9"/>
        <v>207366848.97996664</v>
      </c>
      <c r="I192" s="18">
        <f t="shared" si="10"/>
        <v>0.99999999517762839</v>
      </c>
      <c r="J192" s="20">
        <f t="shared" si="11"/>
        <v>-19.149999993971772</v>
      </c>
    </row>
    <row r="193" spans="1:10">
      <c r="A193" s="1">
        <v>0</v>
      </c>
      <c r="B193" s="15">
        <v>271</v>
      </c>
      <c r="C193" s="15">
        <v>12</v>
      </c>
      <c r="D193" s="15">
        <v>2</v>
      </c>
      <c r="E193" s="15">
        <v>0</v>
      </c>
      <c r="F193" s="5">
        <v>0</v>
      </c>
      <c r="G193" s="16">
        <f t="shared" si="8"/>
        <v>14.3</v>
      </c>
      <c r="H193" s="18">
        <f t="shared" si="9"/>
        <v>1623345.9850084595</v>
      </c>
      <c r="I193" s="18">
        <f t="shared" si="10"/>
        <v>0.99999938398875332</v>
      </c>
      <c r="J193" s="20">
        <f t="shared" si="11"/>
        <v>-14.300000615983627</v>
      </c>
    </row>
    <row r="194" spans="1:10">
      <c r="A194" s="1">
        <v>0</v>
      </c>
      <c r="B194" s="15">
        <v>24</v>
      </c>
      <c r="C194" s="15">
        <v>8</v>
      </c>
      <c r="D194" s="15">
        <v>1</v>
      </c>
      <c r="E194" s="15">
        <v>0</v>
      </c>
      <c r="F194" s="5">
        <v>0</v>
      </c>
      <c r="G194" s="16">
        <f t="shared" si="8"/>
        <v>1.7000000000000004</v>
      </c>
      <c r="H194" s="18">
        <f t="shared" si="9"/>
        <v>5.4739473917272017</v>
      </c>
      <c r="I194" s="18">
        <f t="shared" si="10"/>
        <v>0.84553473491646536</v>
      </c>
      <c r="J194" s="20">
        <f t="shared" si="11"/>
        <v>-1.8677860293862663</v>
      </c>
    </row>
    <row r="195" spans="1:10">
      <c r="A195" s="1">
        <v>1</v>
      </c>
      <c r="B195" s="15">
        <v>280</v>
      </c>
      <c r="C195" s="15">
        <v>14</v>
      </c>
      <c r="D195" s="15">
        <v>2</v>
      </c>
      <c r="E195" s="15">
        <v>0</v>
      </c>
      <c r="F195" s="5">
        <v>0</v>
      </c>
      <c r="G195" s="16">
        <f t="shared" ref="G195:G234" si="12">$S$2+$S$3*A195+$S$4*B195+$S$5*C195+$S$6*D195+$S$7*E195</f>
        <v>14.899999999999999</v>
      </c>
      <c r="H195" s="18">
        <f t="shared" ref="H195:H234" si="13">EXP(G195)</f>
        <v>2957929.2388223573</v>
      </c>
      <c r="I195" s="18">
        <f t="shared" ref="I195:I234" si="14">H195/(1+H195)</f>
        <v>0.99999966192576595</v>
      </c>
      <c r="J195" s="20">
        <f t="shared" ref="J195:J234" si="15">F195*LN(I195)+(1-F195)*LN(1-I195)</f>
        <v>-14.900000338205272</v>
      </c>
    </row>
    <row r="196" spans="1:10">
      <c r="A196" s="1">
        <v>1</v>
      </c>
      <c r="B196" s="15">
        <v>203</v>
      </c>
      <c r="C196" s="15">
        <v>18</v>
      </c>
      <c r="D196" s="15">
        <v>1</v>
      </c>
      <c r="E196" s="15">
        <v>0</v>
      </c>
      <c r="F196" s="5">
        <v>0</v>
      </c>
      <c r="G196" s="16">
        <f t="shared" si="12"/>
        <v>11.200000000000001</v>
      </c>
      <c r="H196" s="18">
        <f t="shared" si="13"/>
        <v>73130.441833415578</v>
      </c>
      <c r="I196" s="18">
        <f t="shared" si="14"/>
        <v>0.99998632599091541</v>
      </c>
      <c r="J196" s="20">
        <f t="shared" si="15"/>
        <v>-11.200013674103616</v>
      </c>
    </row>
    <row r="197" spans="1:10">
      <c r="A197" s="1">
        <v>1</v>
      </c>
      <c r="B197" s="15">
        <v>304</v>
      </c>
      <c r="C197" s="15">
        <v>16</v>
      </c>
      <c r="D197" s="15">
        <v>2</v>
      </c>
      <c r="E197" s="15">
        <v>0</v>
      </c>
      <c r="F197" s="5">
        <v>0</v>
      </c>
      <c r="G197" s="16">
        <f t="shared" si="12"/>
        <v>16.200000000000003</v>
      </c>
      <c r="H197" s="18">
        <f t="shared" si="13"/>
        <v>10853519.89906445</v>
      </c>
      <c r="I197" s="18">
        <f t="shared" si="14"/>
        <v>0.99999990786400017</v>
      </c>
      <c r="J197" s="20">
        <f t="shared" si="15"/>
        <v>-16.200000092429232</v>
      </c>
    </row>
    <row r="198" spans="1:10">
      <c r="A198" s="1">
        <v>0</v>
      </c>
      <c r="B198" s="15">
        <v>164</v>
      </c>
      <c r="C198" s="15">
        <v>12</v>
      </c>
      <c r="D198" s="15">
        <v>3</v>
      </c>
      <c r="E198" s="15">
        <v>0</v>
      </c>
      <c r="F198" s="5">
        <v>0</v>
      </c>
      <c r="G198" s="16">
        <f t="shared" si="12"/>
        <v>9.0000000000000018</v>
      </c>
      <c r="H198" s="18">
        <f t="shared" si="13"/>
        <v>8103.0839275753988</v>
      </c>
      <c r="I198" s="18">
        <f t="shared" si="14"/>
        <v>0.9998766054240138</v>
      </c>
      <c r="J198" s="20">
        <f t="shared" si="15"/>
        <v>-9.0001234021899634</v>
      </c>
    </row>
    <row r="199" spans="1:10">
      <c r="A199" s="1">
        <v>1</v>
      </c>
      <c r="B199" s="15">
        <v>32</v>
      </c>
      <c r="C199" s="15">
        <v>12</v>
      </c>
      <c r="D199" s="15">
        <v>1</v>
      </c>
      <c r="E199" s="15">
        <v>0</v>
      </c>
      <c r="F199" s="5">
        <v>0</v>
      </c>
      <c r="G199" s="16">
        <f t="shared" si="12"/>
        <v>2.35</v>
      </c>
      <c r="H199" s="18">
        <f t="shared" si="13"/>
        <v>10.485569724727576</v>
      </c>
      <c r="I199" s="18">
        <f t="shared" si="14"/>
        <v>0.91293422755972875</v>
      </c>
      <c r="J199" s="20">
        <f t="shared" si="15"/>
        <v>-2.4410914408948416</v>
      </c>
    </row>
    <row r="200" spans="1:10">
      <c r="A200" s="1">
        <v>1</v>
      </c>
      <c r="B200" s="15">
        <v>178</v>
      </c>
      <c r="C200" s="15">
        <v>30</v>
      </c>
      <c r="D200" s="15">
        <v>2</v>
      </c>
      <c r="E200" s="15">
        <v>0</v>
      </c>
      <c r="F200" s="5">
        <v>0</v>
      </c>
      <c r="G200" s="16">
        <f t="shared" si="12"/>
        <v>10.6</v>
      </c>
      <c r="H200" s="18">
        <f t="shared" si="13"/>
        <v>40134.837430875777</v>
      </c>
      <c r="I200" s="18">
        <f t="shared" si="14"/>
        <v>0.99997508461106055</v>
      </c>
      <c r="J200" s="20">
        <f t="shared" si="15"/>
        <v>-10.600024915698508</v>
      </c>
    </row>
    <row r="201" spans="1:10">
      <c r="A201" s="1">
        <v>1</v>
      </c>
      <c r="B201" s="15">
        <v>130</v>
      </c>
      <c r="C201" s="15">
        <v>12</v>
      </c>
      <c r="D201" s="15">
        <v>1</v>
      </c>
      <c r="E201" s="15">
        <v>0</v>
      </c>
      <c r="F201" s="5">
        <v>1</v>
      </c>
      <c r="G201" s="16">
        <f t="shared" si="12"/>
        <v>7.2499999999999991</v>
      </c>
      <c r="H201" s="18">
        <f t="shared" si="13"/>
        <v>1408.1048482046942</v>
      </c>
      <c r="I201" s="18">
        <f t="shared" si="14"/>
        <v>0.99929032960089936</v>
      </c>
      <c r="J201" s="20">
        <f t="shared" si="15"/>
        <v>-7.099223343393561E-4</v>
      </c>
    </row>
    <row r="202" spans="1:10">
      <c r="A202" s="1">
        <v>0</v>
      </c>
      <c r="B202" s="15">
        <v>177</v>
      </c>
      <c r="C202" s="15">
        <v>30</v>
      </c>
      <c r="D202" s="15">
        <v>9</v>
      </c>
      <c r="E202" s="15">
        <v>0</v>
      </c>
      <c r="F202" s="5">
        <v>0</v>
      </c>
      <c r="G202" s="16">
        <f t="shared" si="12"/>
        <v>10.85</v>
      </c>
      <c r="H202" s="18">
        <f t="shared" si="13"/>
        <v>51534.151355875038</v>
      </c>
      <c r="I202" s="18">
        <f t="shared" si="14"/>
        <v>0.99998059576864162</v>
      </c>
      <c r="J202" s="20">
        <f t="shared" si="15"/>
        <v>-10.85001940442122</v>
      </c>
    </row>
    <row r="203" spans="1:10">
      <c r="A203" s="1">
        <v>1</v>
      </c>
      <c r="B203" s="15">
        <v>90</v>
      </c>
      <c r="C203" s="15">
        <v>10</v>
      </c>
      <c r="D203" s="15">
        <v>2</v>
      </c>
      <c r="E203" s="15">
        <v>0</v>
      </c>
      <c r="F203" s="5">
        <v>0</v>
      </c>
      <c r="G203" s="16">
        <f t="shared" si="12"/>
        <v>5.1999999999999993</v>
      </c>
      <c r="H203" s="18">
        <f t="shared" si="13"/>
        <v>181.27224187515105</v>
      </c>
      <c r="I203" s="18">
        <f t="shared" si="14"/>
        <v>0.9945137011005496</v>
      </c>
      <c r="J203" s="20">
        <f t="shared" si="15"/>
        <v>-5.2055014039096577</v>
      </c>
    </row>
    <row r="204" spans="1:10">
      <c r="A204" s="1">
        <v>1</v>
      </c>
      <c r="B204" s="15">
        <v>292</v>
      </c>
      <c r="C204" s="15">
        <v>14</v>
      </c>
      <c r="D204" s="15">
        <v>1</v>
      </c>
      <c r="E204" s="15">
        <v>0</v>
      </c>
      <c r="F204" s="5">
        <v>0</v>
      </c>
      <c r="G204" s="16">
        <f t="shared" si="12"/>
        <v>15.450000000000001</v>
      </c>
      <c r="H204" s="18">
        <f t="shared" si="13"/>
        <v>5126839.7798270704</v>
      </c>
      <c r="I204" s="18">
        <f t="shared" si="14"/>
        <v>0.99999980494810681</v>
      </c>
      <c r="J204" s="20">
        <f t="shared" si="15"/>
        <v>-15.450000194849736</v>
      </c>
    </row>
    <row r="205" spans="1:10">
      <c r="A205" s="1">
        <v>1</v>
      </c>
      <c r="B205" s="15">
        <v>226</v>
      </c>
      <c r="C205" s="15">
        <v>2</v>
      </c>
      <c r="D205" s="15">
        <v>1</v>
      </c>
      <c r="E205" s="15">
        <v>0</v>
      </c>
      <c r="F205" s="5">
        <v>0</v>
      </c>
      <c r="G205" s="16">
        <f t="shared" si="12"/>
        <v>11.55</v>
      </c>
      <c r="H205" s="18">
        <f t="shared" si="13"/>
        <v>103777.0368200868</v>
      </c>
      <c r="I205" s="18">
        <f t="shared" si="14"/>
        <v>0.9999903640497485</v>
      </c>
      <c r="J205" s="20">
        <f t="shared" si="15"/>
        <v>-11.550009636000356</v>
      </c>
    </row>
    <row r="206" spans="1:10">
      <c r="A206" s="1">
        <v>1</v>
      </c>
      <c r="B206" s="15">
        <v>73</v>
      </c>
      <c r="C206" s="15">
        <v>12</v>
      </c>
      <c r="D206" s="15">
        <v>2</v>
      </c>
      <c r="E206" s="15">
        <v>0</v>
      </c>
      <c r="F206" s="5">
        <v>0</v>
      </c>
      <c r="G206" s="16">
        <f t="shared" si="12"/>
        <v>4.45</v>
      </c>
      <c r="H206" s="18">
        <f t="shared" si="13"/>
        <v>85.626944002200588</v>
      </c>
      <c r="I206" s="18">
        <f t="shared" si="14"/>
        <v>0.98845624751607775</v>
      </c>
      <c r="J206" s="20">
        <f t="shared" si="15"/>
        <v>-4.4616108988421068</v>
      </c>
    </row>
    <row r="207" spans="1:10">
      <c r="A207" s="1">
        <v>0</v>
      </c>
      <c r="B207" s="15">
        <v>123</v>
      </c>
      <c r="C207" s="15">
        <v>4</v>
      </c>
      <c r="D207" s="15">
        <v>2</v>
      </c>
      <c r="E207" s="15">
        <v>0</v>
      </c>
      <c r="F207" s="5">
        <v>0</v>
      </c>
      <c r="G207" s="16">
        <f t="shared" si="12"/>
        <v>6.5</v>
      </c>
      <c r="H207" s="18">
        <f t="shared" si="13"/>
        <v>665.14163304436181</v>
      </c>
      <c r="I207" s="18">
        <f t="shared" si="14"/>
        <v>0.99849881774326299</v>
      </c>
      <c r="J207" s="20">
        <f t="shared" si="15"/>
        <v>-6.5015023101597418</v>
      </c>
    </row>
    <row r="208" spans="1:10">
      <c r="A208" s="1">
        <v>1</v>
      </c>
      <c r="B208" s="15">
        <v>218</v>
      </c>
      <c r="C208" s="15">
        <v>22</v>
      </c>
      <c r="D208" s="15">
        <v>1</v>
      </c>
      <c r="E208" s="15">
        <v>0</v>
      </c>
      <c r="F208" s="5">
        <v>0</v>
      </c>
      <c r="G208" s="16">
        <f t="shared" si="12"/>
        <v>12.15</v>
      </c>
      <c r="H208" s="18">
        <f t="shared" si="13"/>
        <v>189094.08983869816</v>
      </c>
      <c r="I208" s="18">
        <f t="shared" si="14"/>
        <v>0.99999471165538534</v>
      </c>
      <c r="J208" s="20">
        <f t="shared" si="15"/>
        <v>-12.15000528835103</v>
      </c>
    </row>
    <row r="209" spans="1:10">
      <c r="A209" s="1">
        <v>1</v>
      </c>
      <c r="B209" s="15">
        <v>37</v>
      </c>
      <c r="C209" s="15">
        <v>16</v>
      </c>
      <c r="D209" s="15">
        <v>2</v>
      </c>
      <c r="E209" s="15">
        <v>0</v>
      </c>
      <c r="F209" s="5">
        <v>0</v>
      </c>
      <c r="G209" s="16">
        <f t="shared" si="12"/>
        <v>2.85</v>
      </c>
      <c r="H209" s="18">
        <f t="shared" si="13"/>
        <v>17.287781840567639</v>
      </c>
      <c r="I209" s="18">
        <f t="shared" si="14"/>
        <v>0.94531868278405928</v>
      </c>
      <c r="J209" s="20">
        <f t="shared" si="15"/>
        <v>-2.9062331778784838</v>
      </c>
    </row>
    <row r="210" spans="1:10">
      <c r="A210" s="1">
        <v>1</v>
      </c>
      <c r="B210" s="15">
        <v>246</v>
      </c>
      <c r="C210" s="15">
        <v>6</v>
      </c>
      <c r="D210" s="15">
        <v>9</v>
      </c>
      <c r="E210" s="15">
        <v>0</v>
      </c>
      <c r="F210" s="5">
        <v>0</v>
      </c>
      <c r="G210" s="16">
        <f t="shared" si="12"/>
        <v>13.15</v>
      </c>
      <c r="H210" s="18">
        <f t="shared" si="13"/>
        <v>514011.0282775354</v>
      </c>
      <c r="I210" s="18">
        <f t="shared" si="14"/>
        <v>0.99999805452023494</v>
      </c>
      <c r="J210" s="20">
        <f t="shared" si="15"/>
        <v>-13.150001945468102</v>
      </c>
    </row>
    <row r="211" spans="1:10">
      <c r="A211" s="1">
        <v>0</v>
      </c>
      <c r="B211" s="15">
        <v>200</v>
      </c>
      <c r="C211" s="15">
        <v>8</v>
      </c>
      <c r="D211" s="15">
        <v>3</v>
      </c>
      <c r="E211" s="15">
        <v>0</v>
      </c>
      <c r="F211" s="5">
        <v>0</v>
      </c>
      <c r="G211" s="16">
        <f t="shared" si="12"/>
        <v>10.600000000000001</v>
      </c>
      <c r="H211" s="18">
        <f t="shared" si="13"/>
        <v>40134.83743087585</v>
      </c>
      <c r="I211" s="18">
        <f t="shared" si="14"/>
        <v>0.99997508461106055</v>
      </c>
      <c r="J211" s="20">
        <f t="shared" si="15"/>
        <v>-10.600024915698508</v>
      </c>
    </row>
    <row r="212" spans="1:10">
      <c r="A212" s="1">
        <v>1</v>
      </c>
      <c r="B212" s="15">
        <v>220</v>
      </c>
      <c r="C212" s="15">
        <v>16</v>
      </c>
      <c r="D212" s="15">
        <v>3</v>
      </c>
      <c r="E212" s="15">
        <v>0</v>
      </c>
      <c r="F212" s="5">
        <v>0</v>
      </c>
      <c r="G212" s="16">
        <f t="shared" si="12"/>
        <v>12.05</v>
      </c>
      <c r="H212" s="18">
        <f t="shared" si="13"/>
        <v>171099.40801550748</v>
      </c>
      <c r="I212" s="18">
        <f t="shared" si="14"/>
        <v>0.99999415547857773</v>
      </c>
      <c r="J212" s="20">
        <f t="shared" si="15"/>
        <v>-12.050005844532505</v>
      </c>
    </row>
    <row r="213" spans="1:10">
      <c r="A213" s="1">
        <v>0</v>
      </c>
      <c r="B213" s="15">
        <v>238</v>
      </c>
      <c r="C213" s="15">
        <v>24</v>
      </c>
      <c r="D213" s="15">
        <v>1</v>
      </c>
      <c r="E213" s="15">
        <v>0</v>
      </c>
      <c r="F213" s="5">
        <v>0</v>
      </c>
      <c r="G213" s="16">
        <f t="shared" si="12"/>
        <v>13.200000000000003</v>
      </c>
      <c r="H213" s="18">
        <f t="shared" si="13"/>
        <v>540364.93724669353</v>
      </c>
      <c r="I213" s="18">
        <f t="shared" si="14"/>
        <v>0.99999814940222709</v>
      </c>
      <c r="J213" s="20">
        <f t="shared" si="15"/>
        <v>-13.20000185057315</v>
      </c>
    </row>
    <row r="214" spans="1:10">
      <c r="A214" s="1">
        <v>0</v>
      </c>
      <c r="B214" s="15">
        <v>152</v>
      </c>
      <c r="C214" s="15">
        <v>16</v>
      </c>
      <c r="D214" s="15">
        <v>9</v>
      </c>
      <c r="E214" s="15">
        <v>0</v>
      </c>
      <c r="F214" s="5">
        <v>0</v>
      </c>
      <c r="G214" s="16">
        <f t="shared" si="12"/>
        <v>8.9</v>
      </c>
      <c r="H214" s="18">
        <f t="shared" si="13"/>
        <v>7331.9735391559952</v>
      </c>
      <c r="I214" s="18">
        <f t="shared" si="14"/>
        <v>0.99986362967292053</v>
      </c>
      <c r="J214" s="20">
        <f t="shared" si="15"/>
        <v>-8.9001363796265469</v>
      </c>
    </row>
    <row r="215" spans="1:10">
      <c r="A215" s="1">
        <v>1</v>
      </c>
      <c r="B215" s="15">
        <v>361</v>
      </c>
      <c r="C215" s="15">
        <v>6</v>
      </c>
      <c r="D215" s="15">
        <v>6</v>
      </c>
      <c r="E215" s="15">
        <v>1</v>
      </c>
      <c r="F215" s="5">
        <v>1</v>
      </c>
      <c r="G215" s="16">
        <f t="shared" si="12"/>
        <v>18.800000000000004</v>
      </c>
      <c r="H215" s="18">
        <f t="shared" si="13"/>
        <v>146128948.67868194</v>
      </c>
      <c r="I215" s="18">
        <f t="shared" si="14"/>
        <v>0.99999999315672905</v>
      </c>
      <c r="J215" s="20">
        <f t="shared" si="15"/>
        <v>-6.8432709733229546E-9</v>
      </c>
    </row>
    <row r="216" spans="1:10">
      <c r="A216" s="1">
        <v>0</v>
      </c>
      <c r="B216" s="15">
        <v>60</v>
      </c>
      <c r="C216" s="15">
        <v>14</v>
      </c>
      <c r="D216" s="15">
        <v>4</v>
      </c>
      <c r="E216" s="15">
        <v>0</v>
      </c>
      <c r="F216" s="5">
        <v>0</v>
      </c>
      <c r="G216" s="16">
        <f t="shared" si="12"/>
        <v>3.95</v>
      </c>
      <c r="H216" s="18">
        <f t="shared" si="13"/>
        <v>51.935366834831441</v>
      </c>
      <c r="I216" s="18">
        <f t="shared" si="14"/>
        <v>0.9811090380629609</v>
      </c>
      <c r="J216" s="20">
        <f t="shared" si="15"/>
        <v>-3.9690716756821902</v>
      </c>
    </row>
    <row r="217" spans="1:10">
      <c r="A217" s="1">
        <v>1</v>
      </c>
      <c r="B217" s="15">
        <v>58</v>
      </c>
      <c r="C217" s="15">
        <v>2</v>
      </c>
      <c r="D217" s="15">
        <v>1</v>
      </c>
      <c r="E217" s="15">
        <v>0</v>
      </c>
      <c r="F217" s="5">
        <v>0</v>
      </c>
      <c r="G217" s="16">
        <f t="shared" si="12"/>
        <v>3.1500000000000004</v>
      </c>
      <c r="H217" s="18">
        <f t="shared" si="13"/>
        <v>23.336064580942722</v>
      </c>
      <c r="I217" s="18">
        <f t="shared" si="14"/>
        <v>0.95890872179953501</v>
      </c>
      <c r="J217" s="20">
        <f t="shared" si="15"/>
        <v>-3.1919593892339422</v>
      </c>
    </row>
    <row r="218" spans="1:10">
      <c r="A218" s="1">
        <v>0</v>
      </c>
      <c r="B218" s="15">
        <v>61</v>
      </c>
      <c r="C218" s="15">
        <v>10</v>
      </c>
      <c r="D218" s="15">
        <v>3</v>
      </c>
      <c r="E218" s="15">
        <v>0</v>
      </c>
      <c r="F218" s="5">
        <v>0</v>
      </c>
      <c r="G218" s="16">
        <f t="shared" si="12"/>
        <v>3.75</v>
      </c>
      <c r="H218" s="18">
        <f t="shared" si="13"/>
        <v>42.521082000062783</v>
      </c>
      <c r="I218" s="18">
        <f t="shared" si="14"/>
        <v>0.97702263008997436</v>
      </c>
      <c r="J218" s="20">
        <f t="shared" si="15"/>
        <v>-3.7732454643724243</v>
      </c>
    </row>
    <row r="219" spans="1:10">
      <c r="A219" s="1">
        <v>1</v>
      </c>
      <c r="B219" s="15">
        <v>194</v>
      </c>
      <c r="C219" s="15">
        <v>14</v>
      </c>
      <c r="D219" s="15">
        <v>2</v>
      </c>
      <c r="E219" s="15">
        <v>0</v>
      </c>
      <c r="F219" s="5">
        <v>0</v>
      </c>
      <c r="G219" s="16">
        <f t="shared" si="12"/>
        <v>10.6</v>
      </c>
      <c r="H219" s="18">
        <f t="shared" si="13"/>
        <v>40134.837430875777</v>
      </c>
      <c r="I219" s="18">
        <f t="shared" si="14"/>
        <v>0.99997508461106055</v>
      </c>
      <c r="J219" s="20">
        <f t="shared" si="15"/>
        <v>-10.600024915698508</v>
      </c>
    </row>
    <row r="220" spans="1:10">
      <c r="A220" s="1">
        <v>1</v>
      </c>
      <c r="B220" s="15">
        <v>239</v>
      </c>
      <c r="C220" s="15">
        <v>8</v>
      </c>
      <c r="D220" s="15">
        <v>1</v>
      </c>
      <c r="E220" s="15">
        <v>0</v>
      </c>
      <c r="F220" s="5">
        <v>0</v>
      </c>
      <c r="G220" s="16">
        <f t="shared" si="12"/>
        <v>12.500000000000002</v>
      </c>
      <c r="H220" s="18">
        <f t="shared" si="13"/>
        <v>268337.28652087494</v>
      </c>
      <c r="I220" s="18">
        <f t="shared" si="14"/>
        <v>0.99999627336071584</v>
      </c>
      <c r="J220" s="20">
        <f t="shared" si="15"/>
        <v>-12.500003726652595</v>
      </c>
    </row>
    <row r="221" spans="1:10">
      <c r="A221" s="1">
        <v>1</v>
      </c>
      <c r="B221" s="15">
        <v>68</v>
      </c>
      <c r="C221" s="15">
        <v>16</v>
      </c>
      <c r="D221" s="15">
        <v>1</v>
      </c>
      <c r="E221" s="15">
        <v>0</v>
      </c>
      <c r="F221" s="5">
        <v>0</v>
      </c>
      <c r="G221" s="16">
        <f t="shared" si="12"/>
        <v>4.3500000000000005</v>
      </c>
      <c r="H221" s="18">
        <f t="shared" si="13"/>
        <v>77.478462925260899</v>
      </c>
      <c r="I221" s="18">
        <f t="shared" si="14"/>
        <v>0.98725765053588843</v>
      </c>
      <c r="J221" s="20">
        <f t="shared" si="15"/>
        <v>-4.362824229505434</v>
      </c>
    </row>
    <row r="222" spans="1:10">
      <c r="A222" s="1">
        <v>1</v>
      </c>
      <c r="B222" s="15">
        <v>88</v>
      </c>
      <c r="C222" s="15">
        <v>16</v>
      </c>
      <c r="D222" s="15">
        <v>1</v>
      </c>
      <c r="E222" s="15">
        <v>0</v>
      </c>
      <c r="F222" s="5">
        <v>0</v>
      </c>
      <c r="G222" s="16">
        <f t="shared" si="12"/>
        <v>5.35</v>
      </c>
      <c r="H222" s="18">
        <f t="shared" si="13"/>
        <v>210.60829786667438</v>
      </c>
      <c r="I222" s="18">
        <f t="shared" si="14"/>
        <v>0.99527428739760448</v>
      </c>
      <c r="J222" s="20">
        <f t="shared" si="15"/>
        <v>-5.3547369140861161</v>
      </c>
    </row>
    <row r="223" spans="1:10">
      <c r="A223" s="1">
        <v>1</v>
      </c>
      <c r="B223" s="15">
        <v>300</v>
      </c>
      <c r="C223" s="15">
        <v>14</v>
      </c>
      <c r="D223" s="15">
        <v>1</v>
      </c>
      <c r="E223" s="15">
        <v>0</v>
      </c>
      <c r="F223" s="5">
        <v>0</v>
      </c>
      <c r="G223" s="16">
        <f t="shared" si="12"/>
        <v>15.85</v>
      </c>
      <c r="H223" s="18">
        <f t="shared" si="13"/>
        <v>7648346.2043957459</v>
      </c>
      <c r="I223" s="18">
        <f t="shared" si="14"/>
        <v>0.9999998692527976</v>
      </c>
      <c r="J223" s="20">
        <f t="shared" si="15"/>
        <v>-15.850000130802828</v>
      </c>
    </row>
    <row r="224" spans="1:10">
      <c r="A224" s="1">
        <v>0</v>
      </c>
      <c r="B224" s="15">
        <v>363</v>
      </c>
      <c r="C224" s="15">
        <v>14</v>
      </c>
      <c r="D224" s="15">
        <v>7</v>
      </c>
      <c r="E224" s="15">
        <v>0</v>
      </c>
      <c r="F224" s="5">
        <v>0</v>
      </c>
      <c r="G224" s="16">
        <f t="shared" si="12"/>
        <v>19.250000000000004</v>
      </c>
      <c r="H224" s="18">
        <f t="shared" si="13"/>
        <v>229175810.86564422</v>
      </c>
      <c r="I224" s="18">
        <f t="shared" si="14"/>
        <v>0.99999999563653774</v>
      </c>
      <c r="J224" s="20">
        <f t="shared" si="15"/>
        <v>-19.249999998799186</v>
      </c>
    </row>
    <row r="225" spans="1:10">
      <c r="A225" s="1">
        <v>1</v>
      </c>
      <c r="B225" s="15">
        <v>234</v>
      </c>
      <c r="C225" s="15">
        <v>10</v>
      </c>
      <c r="D225" s="15">
        <v>1</v>
      </c>
      <c r="E225" s="15">
        <v>0</v>
      </c>
      <c r="F225" s="5">
        <v>0</v>
      </c>
      <c r="G225" s="16">
        <f t="shared" si="12"/>
        <v>12.350000000000001</v>
      </c>
      <c r="H225" s="18">
        <f t="shared" si="13"/>
        <v>230960.04288077314</v>
      </c>
      <c r="I225" s="18">
        <f t="shared" si="14"/>
        <v>0.99999567026548064</v>
      </c>
      <c r="J225" s="20">
        <f t="shared" si="15"/>
        <v>-12.350004329755773</v>
      </c>
    </row>
    <row r="226" spans="1:10">
      <c r="A226" s="1">
        <v>1</v>
      </c>
      <c r="B226" s="15">
        <v>191</v>
      </c>
      <c r="C226" s="15">
        <v>6</v>
      </c>
      <c r="D226" s="15">
        <v>1</v>
      </c>
      <c r="E226" s="15">
        <v>0</v>
      </c>
      <c r="F226" s="5">
        <v>0</v>
      </c>
      <c r="G226" s="16">
        <f t="shared" si="12"/>
        <v>10.000000000000002</v>
      </c>
      <c r="H226" s="18">
        <f t="shared" si="13"/>
        <v>22026.465794806754</v>
      </c>
      <c r="I226" s="18">
        <f t="shared" si="14"/>
        <v>0.99995460213129761</v>
      </c>
      <c r="J226" s="20">
        <f t="shared" si="15"/>
        <v>-10.000045398900186</v>
      </c>
    </row>
    <row r="227" spans="1:10">
      <c r="A227" s="1">
        <v>1</v>
      </c>
      <c r="B227" s="15">
        <v>178</v>
      </c>
      <c r="C227" s="15">
        <v>26</v>
      </c>
      <c r="D227" s="15">
        <v>2</v>
      </c>
      <c r="E227" s="15">
        <v>0</v>
      </c>
      <c r="F227" s="5">
        <v>0</v>
      </c>
      <c r="G227" s="16">
        <f t="shared" si="12"/>
        <v>10.4</v>
      </c>
      <c r="H227" s="18">
        <f t="shared" si="13"/>
        <v>32859.625674443327</v>
      </c>
      <c r="I227" s="18">
        <f t="shared" si="14"/>
        <v>0.99996956844309948</v>
      </c>
      <c r="J227" s="20">
        <f t="shared" si="15"/>
        <v>-10.400030432021337</v>
      </c>
    </row>
    <row r="228" spans="1:10">
      <c r="A228" s="1">
        <v>1</v>
      </c>
      <c r="B228" s="15">
        <v>146</v>
      </c>
      <c r="C228" s="15">
        <v>10</v>
      </c>
      <c r="D228" s="15">
        <v>1</v>
      </c>
      <c r="E228" s="15">
        <v>0</v>
      </c>
      <c r="F228" s="5">
        <v>0</v>
      </c>
      <c r="G228" s="16">
        <f t="shared" si="12"/>
        <v>7.95</v>
      </c>
      <c r="H228" s="18">
        <f t="shared" si="13"/>
        <v>2835.5749504745104</v>
      </c>
      <c r="I228" s="18">
        <f t="shared" si="14"/>
        <v>0.99964746216212874</v>
      </c>
      <c r="J228" s="20">
        <f t="shared" si="15"/>
        <v>-7.950352599993888</v>
      </c>
    </row>
    <row r="229" spans="1:10">
      <c r="A229" s="1">
        <v>0</v>
      </c>
      <c r="B229" s="15">
        <v>109</v>
      </c>
      <c r="C229" s="15">
        <v>14</v>
      </c>
      <c r="D229" s="15">
        <v>2</v>
      </c>
      <c r="E229" s="15">
        <v>0</v>
      </c>
      <c r="F229" s="5">
        <v>0</v>
      </c>
      <c r="G229" s="16">
        <f t="shared" si="12"/>
        <v>6.3</v>
      </c>
      <c r="H229" s="18">
        <f t="shared" si="13"/>
        <v>544.57191012592898</v>
      </c>
      <c r="I229" s="18">
        <f t="shared" si="14"/>
        <v>0.99816706105750719</v>
      </c>
      <c r="J229" s="20">
        <f t="shared" si="15"/>
        <v>-6.3018346208305855</v>
      </c>
    </row>
    <row r="230" spans="1:10">
      <c r="A230" s="1">
        <v>1</v>
      </c>
      <c r="B230" s="15">
        <v>120</v>
      </c>
      <c r="C230" s="15">
        <v>14</v>
      </c>
      <c r="D230" s="15">
        <v>1</v>
      </c>
      <c r="E230" s="15">
        <v>0</v>
      </c>
      <c r="F230" s="5">
        <v>0</v>
      </c>
      <c r="G230" s="16">
        <f t="shared" si="12"/>
        <v>6.85</v>
      </c>
      <c r="H230" s="18">
        <f t="shared" si="13"/>
        <v>943.88090667157815</v>
      </c>
      <c r="I230" s="18">
        <f t="shared" si="14"/>
        <v>0.99894166556553399</v>
      </c>
      <c r="J230" s="20">
        <f t="shared" si="15"/>
        <v>-6.8510588948658055</v>
      </c>
    </row>
    <row r="231" spans="1:10">
      <c r="A231" s="1">
        <v>1</v>
      </c>
      <c r="B231" s="15">
        <v>210</v>
      </c>
      <c r="C231" s="15">
        <v>16</v>
      </c>
      <c r="D231" s="15">
        <v>1</v>
      </c>
      <c r="E231" s="15">
        <v>0</v>
      </c>
      <c r="F231" s="5">
        <v>0</v>
      </c>
      <c r="G231" s="16">
        <f t="shared" si="12"/>
        <v>11.450000000000001</v>
      </c>
      <c r="H231" s="18">
        <f t="shared" si="13"/>
        <v>93901.346047710074</v>
      </c>
      <c r="I231" s="18">
        <f t="shared" si="14"/>
        <v>0.99998935063880623</v>
      </c>
      <c r="J231" s="20">
        <f t="shared" si="15"/>
        <v>-11.450010649413379</v>
      </c>
    </row>
    <row r="232" spans="1:10">
      <c r="A232" s="1">
        <v>0</v>
      </c>
      <c r="B232" s="15">
        <v>282</v>
      </c>
      <c r="C232" s="15">
        <v>14</v>
      </c>
      <c r="D232" s="15">
        <v>2</v>
      </c>
      <c r="E232" s="15">
        <v>0</v>
      </c>
      <c r="F232" s="5">
        <v>0</v>
      </c>
      <c r="G232" s="16">
        <f t="shared" si="12"/>
        <v>14.950000000000001</v>
      </c>
      <c r="H232" s="18">
        <f t="shared" si="13"/>
        <v>3109585.5138994856</v>
      </c>
      <c r="I232" s="18">
        <f t="shared" si="14"/>
        <v>0.99999967841383552</v>
      </c>
      <c r="J232" s="20">
        <f t="shared" si="15"/>
        <v>-14.950000321476105</v>
      </c>
    </row>
    <row r="233" spans="1:10">
      <c r="A233" s="1">
        <v>1</v>
      </c>
      <c r="B233" s="15">
        <v>260</v>
      </c>
      <c r="C233" s="15">
        <v>32</v>
      </c>
      <c r="D233" s="15">
        <v>1</v>
      </c>
      <c r="E233" s="15">
        <v>0</v>
      </c>
      <c r="F233" s="5">
        <v>0</v>
      </c>
      <c r="G233" s="16">
        <f t="shared" si="12"/>
        <v>14.75</v>
      </c>
      <c r="H233" s="18">
        <f t="shared" si="13"/>
        <v>2545913.2895553061</v>
      </c>
      <c r="I233" s="18">
        <f t="shared" si="14"/>
        <v>0.99999960721379977</v>
      </c>
      <c r="J233" s="20">
        <f t="shared" si="15"/>
        <v>-14.750000392876123</v>
      </c>
    </row>
    <row r="234" spans="1:10">
      <c r="A234" s="1">
        <v>1</v>
      </c>
      <c r="B234" s="15">
        <v>340</v>
      </c>
      <c r="C234" s="15">
        <v>12</v>
      </c>
      <c r="D234" s="15">
        <v>6</v>
      </c>
      <c r="E234" s="15">
        <v>0</v>
      </c>
      <c r="F234" s="5">
        <v>0</v>
      </c>
      <c r="G234" s="16">
        <f t="shared" si="12"/>
        <v>18.000000000000004</v>
      </c>
      <c r="H234" s="18">
        <f t="shared" si="13"/>
        <v>65659969.137330748</v>
      </c>
      <c r="I234" s="18">
        <f t="shared" si="14"/>
        <v>0.9999999847700205</v>
      </c>
      <c r="J234" s="20">
        <f t="shared" si="15"/>
        <v>-18.00000001608328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4"/>
  <sheetViews>
    <sheetView workbookViewId="0">
      <selection activeCell="Q34" sqref="Q34"/>
    </sheetView>
  </sheetViews>
  <sheetFormatPr defaultColWidth="8.88671875" defaultRowHeight="15.6"/>
  <cols>
    <col min="1" max="6" width="8.88671875" style="1"/>
    <col min="7" max="9" width="8.88671875" style="2"/>
    <col min="10" max="10" width="14.33203125" style="3" customWidth="1"/>
    <col min="11" max="17" width="8.88671875" style="1"/>
    <col min="18" max="18" width="14.33203125" style="1" customWidth="1"/>
    <col min="19" max="16384" width="8.88671875" style="1"/>
  </cols>
  <sheetData>
    <row r="1" spans="1:24">
      <c r="A1" s="4" t="s">
        <v>209</v>
      </c>
      <c r="B1" s="4" t="s">
        <v>210</v>
      </c>
      <c r="C1" s="4" t="s">
        <v>211</v>
      </c>
      <c r="D1" s="4" t="s">
        <v>212</v>
      </c>
      <c r="E1" s="4" t="s">
        <v>213</v>
      </c>
      <c r="F1" s="5" t="s">
        <v>214</v>
      </c>
      <c r="G1" s="2" t="s">
        <v>215</v>
      </c>
      <c r="H1" s="2" t="s">
        <v>216</v>
      </c>
      <c r="I1" s="2" t="s">
        <v>217</v>
      </c>
      <c r="J1" s="3" t="s">
        <v>218</v>
      </c>
      <c r="R1" s="10"/>
      <c r="S1" s="10"/>
    </row>
    <row r="2" spans="1:24">
      <c r="A2" s="4">
        <v>1</v>
      </c>
      <c r="B2" s="4">
        <v>297</v>
      </c>
      <c r="C2" s="4">
        <v>14</v>
      </c>
      <c r="D2" s="4">
        <v>2</v>
      </c>
      <c r="E2" s="4">
        <v>0</v>
      </c>
      <c r="F2" s="5">
        <v>0</v>
      </c>
      <c r="G2" s="2">
        <v>29.00646004</v>
      </c>
      <c r="H2" s="6">
        <v>3960000000000</v>
      </c>
      <c r="I2" s="2">
        <v>1</v>
      </c>
      <c r="J2" s="3">
        <v>-29.006625769999999</v>
      </c>
      <c r="R2" s="10" t="s">
        <v>204</v>
      </c>
      <c r="S2" s="10">
        <v>5.0216457999999999E-2</v>
      </c>
    </row>
    <row r="3" spans="1:24">
      <c r="A3" s="4">
        <v>0</v>
      </c>
      <c r="B3" s="4">
        <v>128</v>
      </c>
      <c r="C3" s="4">
        <v>8</v>
      </c>
      <c r="D3" s="4">
        <v>2</v>
      </c>
      <c r="E3" s="4">
        <v>0</v>
      </c>
      <c r="F3" s="5">
        <v>0</v>
      </c>
      <c r="G3" s="2">
        <v>12.669489909999999</v>
      </c>
      <c r="H3" s="2">
        <v>317899.28879999998</v>
      </c>
      <c r="I3" s="2">
        <v>0.99999685400000005</v>
      </c>
      <c r="J3" s="3">
        <v>-12.669493060000001</v>
      </c>
      <c r="R3" s="10" t="s">
        <v>209</v>
      </c>
      <c r="S3" s="10">
        <v>5.0160497999999998E-2</v>
      </c>
    </row>
    <row r="4" spans="1:24">
      <c r="A4" s="4">
        <v>1</v>
      </c>
      <c r="B4" s="4">
        <v>138</v>
      </c>
      <c r="C4" s="4">
        <v>22</v>
      </c>
      <c r="D4" s="4">
        <v>7</v>
      </c>
      <c r="E4" s="4">
        <v>0</v>
      </c>
      <c r="F4" s="5">
        <v>0</v>
      </c>
      <c r="G4" s="2">
        <v>14.656524409999999</v>
      </c>
      <c r="H4" s="2">
        <v>2318716.6170000001</v>
      </c>
      <c r="I4" s="2">
        <v>0.99999956899999998</v>
      </c>
      <c r="J4" s="3">
        <v>-14.656524839999999</v>
      </c>
      <c r="R4" s="10" t="s">
        <v>219</v>
      </c>
      <c r="S4" s="10">
        <v>9.4500000000000001E-2</v>
      </c>
    </row>
    <row r="5" spans="1:24">
      <c r="A5" s="4">
        <v>1</v>
      </c>
      <c r="B5" s="4">
        <v>228</v>
      </c>
      <c r="C5" s="4">
        <v>2</v>
      </c>
      <c r="D5" s="4">
        <v>1</v>
      </c>
      <c r="E5" s="4">
        <v>0</v>
      </c>
      <c r="F5" s="5">
        <v>0</v>
      </c>
      <c r="G5" s="2">
        <v>21.80257714</v>
      </c>
      <c r="H5" s="2">
        <v>2942652255</v>
      </c>
      <c r="I5" s="2">
        <v>1</v>
      </c>
      <c r="J5" s="3">
        <v>-21.802577100000001</v>
      </c>
      <c r="K5" s="7">
        <v>0</v>
      </c>
      <c r="L5" s="7" t="s">
        <v>221</v>
      </c>
      <c r="M5" s="7"/>
      <c r="R5" s="10" t="s">
        <v>220</v>
      </c>
      <c r="S5" s="10">
        <v>5.2718270999999997E-2</v>
      </c>
      <c r="U5" s="157" t="s">
        <v>224</v>
      </c>
      <c r="V5" s="158"/>
      <c r="W5" s="158"/>
      <c r="X5" s="158"/>
    </row>
    <row r="6" spans="1:24">
      <c r="A6" s="4">
        <v>1</v>
      </c>
      <c r="B6" s="4">
        <v>257</v>
      </c>
      <c r="C6" s="4">
        <v>10</v>
      </c>
      <c r="D6" s="4">
        <v>1</v>
      </c>
      <c r="E6" s="4">
        <v>0</v>
      </c>
      <c r="F6" s="5">
        <v>0</v>
      </c>
      <c r="G6" s="2">
        <v>24.96482331</v>
      </c>
      <c r="H6" s="2">
        <v>69516036983</v>
      </c>
      <c r="I6" s="2">
        <v>1</v>
      </c>
      <c r="J6" s="3">
        <v>-24.964824019999998</v>
      </c>
      <c r="K6" s="7"/>
      <c r="L6" s="7"/>
      <c r="M6" s="7"/>
      <c r="R6" s="10" t="s">
        <v>66</v>
      </c>
      <c r="S6" s="10">
        <v>5.0763639999999999E-2</v>
      </c>
      <c r="U6" s="158"/>
      <c r="V6" s="158"/>
      <c r="W6" s="158"/>
      <c r="X6" s="158"/>
    </row>
    <row r="7" spans="1:24">
      <c r="A7" s="4">
        <v>1</v>
      </c>
      <c r="B7" s="4">
        <v>145</v>
      </c>
      <c r="C7" s="4">
        <v>6</v>
      </c>
      <c r="D7" s="4">
        <v>2</v>
      </c>
      <c r="E7" s="4">
        <v>0</v>
      </c>
      <c r="F7" s="5">
        <v>0</v>
      </c>
      <c r="G7" s="2">
        <v>14.22071386</v>
      </c>
      <c r="H7" s="2">
        <v>1499607.35</v>
      </c>
      <c r="I7" s="2">
        <v>0.99999933299999999</v>
      </c>
      <c r="J7" s="3">
        <v>-14.22071453</v>
      </c>
      <c r="K7" s="7">
        <v>1</v>
      </c>
      <c r="L7" s="7" t="s">
        <v>222</v>
      </c>
      <c r="M7" s="7"/>
      <c r="R7" s="10" t="s">
        <v>213</v>
      </c>
      <c r="S7" s="10">
        <v>5.0007935000000003E-2</v>
      </c>
      <c r="U7" s="158"/>
      <c r="V7" s="158"/>
      <c r="W7" s="158"/>
      <c r="X7" s="158"/>
    </row>
    <row r="8" spans="1:24">
      <c r="A8" s="4">
        <v>1</v>
      </c>
      <c r="B8" s="4">
        <v>190</v>
      </c>
      <c r="C8" s="4">
        <v>16</v>
      </c>
      <c r="D8" s="4">
        <v>1</v>
      </c>
      <c r="E8" s="4">
        <v>0</v>
      </c>
      <c r="F8" s="5">
        <v>0</v>
      </c>
      <c r="G8" s="2">
        <v>18.949632940000001</v>
      </c>
      <c r="H8" s="2">
        <v>169715309.19999999</v>
      </c>
      <c r="I8" s="2">
        <v>0.99999999399999995</v>
      </c>
      <c r="J8" s="3">
        <v>-18.949632950000002</v>
      </c>
      <c r="R8" s="10" t="s">
        <v>223</v>
      </c>
      <c r="S8" s="10">
        <v>-18.450112090000001</v>
      </c>
      <c r="U8" s="158"/>
      <c r="V8" s="158"/>
      <c r="W8" s="158"/>
      <c r="X8" s="158"/>
    </row>
    <row r="9" spans="1:24">
      <c r="A9" s="4">
        <v>1</v>
      </c>
      <c r="B9" s="4">
        <v>187</v>
      </c>
      <c r="C9" s="4">
        <v>14</v>
      </c>
      <c r="D9" s="4">
        <v>1</v>
      </c>
      <c r="E9" s="4">
        <v>0</v>
      </c>
      <c r="F9" s="5">
        <v>0</v>
      </c>
      <c r="G9" s="2">
        <v>18.560696400000001</v>
      </c>
      <c r="H9" s="2">
        <v>115029180.40000001</v>
      </c>
      <c r="I9" s="2">
        <v>0.99999999100000003</v>
      </c>
      <c r="J9" s="3">
        <v>-18.560696409999998</v>
      </c>
      <c r="R9" s="10"/>
      <c r="S9" s="10"/>
      <c r="U9" s="158"/>
      <c r="V9" s="158"/>
      <c r="W9" s="158"/>
      <c r="X9" s="158"/>
    </row>
    <row r="10" spans="1:24">
      <c r="A10" s="4">
        <v>1</v>
      </c>
      <c r="B10" s="4">
        <v>252</v>
      </c>
      <c r="C10" s="4">
        <v>10</v>
      </c>
      <c r="D10" s="4">
        <v>1</v>
      </c>
      <c r="E10" s="4">
        <v>0</v>
      </c>
      <c r="F10" s="5">
        <v>0</v>
      </c>
      <c r="G10" s="2">
        <v>24.49232331</v>
      </c>
      <c r="H10" s="2">
        <v>43339197256</v>
      </c>
      <c r="I10" s="2">
        <v>1</v>
      </c>
      <c r="J10" s="3">
        <v>-24.492324849999999</v>
      </c>
    </row>
    <row r="11" spans="1:24">
      <c r="A11" s="4">
        <v>1</v>
      </c>
      <c r="B11" s="4">
        <v>240</v>
      </c>
      <c r="C11" s="4">
        <v>6</v>
      </c>
      <c r="D11" s="4">
        <v>3</v>
      </c>
      <c r="E11" s="4">
        <v>0</v>
      </c>
      <c r="F11" s="5">
        <v>0</v>
      </c>
      <c r="G11" s="2">
        <v>23.248977499999999</v>
      </c>
      <c r="H11" s="2">
        <v>12499787795</v>
      </c>
      <c r="I11" s="2">
        <v>1</v>
      </c>
      <c r="J11" s="3">
        <v>-23.248977750000002</v>
      </c>
      <c r="M11" s="8"/>
      <c r="N11" s="8"/>
      <c r="O11" s="8"/>
      <c r="P11" s="8"/>
      <c r="Q11" s="8"/>
      <c r="R11" s="8"/>
      <c r="S11" s="8"/>
      <c r="T11" s="8"/>
    </row>
    <row r="12" spans="1:24">
      <c r="A12" s="4">
        <v>1</v>
      </c>
      <c r="B12" s="4">
        <v>275</v>
      </c>
      <c r="C12" s="4">
        <v>2</v>
      </c>
      <c r="D12" s="4">
        <v>4</v>
      </c>
      <c r="E12" s="4">
        <v>0</v>
      </c>
      <c r="F12" s="5">
        <v>0</v>
      </c>
      <c r="G12" s="2">
        <v>26.39636806</v>
      </c>
      <c r="H12" s="6">
        <v>291000000000</v>
      </c>
      <c r="I12" s="2">
        <v>1</v>
      </c>
      <c r="J12" s="3">
        <v>-26.39638154</v>
      </c>
      <c r="M12" s="8"/>
      <c r="N12" s="8"/>
      <c r="O12" s="8"/>
      <c r="P12" s="8"/>
      <c r="Q12" s="8"/>
      <c r="R12" s="8"/>
      <c r="S12" s="8"/>
      <c r="T12" s="8"/>
    </row>
    <row r="13" spans="1:24">
      <c r="A13" s="4">
        <v>0</v>
      </c>
      <c r="B13" s="4">
        <v>320</v>
      </c>
      <c r="C13" s="4">
        <v>2</v>
      </c>
      <c r="D13" s="4">
        <v>3</v>
      </c>
      <c r="E13" s="4">
        <v>0</v>
      </c>
      <c r="F13" s="5">
        <v>1</v>
      </c>
      <c r="G13" s="2">
        <v>30.547943920000002</v>
      </c>
      <c r="H13" s="6">
        <v>18500000000000</v>
      </c>
      <c r="I13" s="2">
        <v>1</v>
      </c>
      <c r="J13" s="9">
        <v>-5.4099999999999998E-14</v>
      </c>
      <c r="M13" s="8"/>
      <c r="N13" s="8"/>
      <c r="O13" s="8"/>
      <c r="P13" s="8"/>
      <c r="Q13" s="8"/>
      <c r="R13" s="8"/>
      <c r="S13" s="8"/>
      <c r="T13" s="8"/>
    </row>
    <row r="14" spans="1:24">
      <c r="A14" s="4">
        <v>1</v>
      </c>
      <c r="B14" s="4">
        <v>268</v>
      </c>
      <c r="C14" s="4">
        <v>4</v>
      </c>
      <c r="D14" s="4">
        <v>1</v>
      </c>
      <c r="E14" s="4">
        <v>0</v>
      </c>
      <c r="F14" s="5">
        <v>1</v>
      </c>
      <c r="G14" s="2">
        <v>25.688013680000001</v>
      </c>
      <c r="H14" s="6">
        <v>143000000000</v>
      </c>
      <c r="I14" s="2">
        <v>1</v>
      </c>
      <c r="J14" s="9">
        <v>-6.9799999999999997E-12</v>
      </c>
      <c r="M14" s="8"/>
      <c r="N14" s="8"/>
      <c r="O14" s="8"/>
      <c r="P14" s="8"/>
      <c r="Q14" s="8"/>
      <c r="R14" s="8"/>
      <c r="S14" s="8"/>
      <c r="T14" s="8"/>
    </row>
    <row r="15" spans="1:24">
      <c r="A15" s="4">
        <v>0</v>
      </c>
      <c r="B15" s="4">
        <v>135</v>
      </c>
      <c r="C15" s="4">
        <v>14</v>
      </c>
      <c r="D15" s="4">
        <v>1</v>
      </c>
      <c r="E15" s="4">
        <v>0</v>
      </c>
      <c r="F15" s="5">
        <v>0</v>
      </c>
      <c r="G15" s="2">
        <v>13.596535899999999</v>
      </c>
      <c r="H15" s="2">
        <v>803342.07510000002</v>
      </c>
      <c r="I15" s="2">
        <v>0.99999875500000002</v>
      </c>
      <c r="J15" s="3">
        <v>-13.596537140000001</v>
      </c>
      <c r="M15" s="8"/>
      <c r="N15" s="8"/>
      <c r="O15" s="8"/>
      <c r="P15" s="8"/>
      <c r="Q15" s="8"/>
      <c r="R15" s="8"/>
      <c r="S15" s="8"/>
      <c r="T15" s="8"/>
    </row>
    <row r="16" spans="1:24">
      <c r="A16" s="4">
        <v>1</v>
      </c>
      <c r="B16" s="4">
        <v>213</v>
      </c>
      <c r="C16" s="4">
        <v>4</v>
      </c>
      <c r="D16" s="4">
        <v>2</v>
      </c>
      <c r="E16" s="4">
        <v>0</v>
      </c>
      <c r="F16" s="5">
        <v>0</v>
      </c>
      <c r="G16" s="2">
        <v>20.541277319999999</v>
      </c>
      <c r="H16" s="2">
        <v>833610914.29999995</v>
      </c>
      <c r="I16" s="2">
        <v>0.99999999900000003</v>
      </c>
      <c r="J16" s="3">
        <v>-20.541277319999999</v>
      </c>
      <c r="M16" s="8"/>
      <c r="N16" s="8"/>
      <c r="O16" s="8"/>
      <c r="P16" s="8"/>
      <c r="Q16" s="8"/>
      <c r="R16" s="8"/>
      <c r="S16" s="8"/>
      <c r="T16" s="8"/>
    </row>
    <row r="17" spans="1:25">
      <c r="A17" s="4">
        <v>1</v>
      </c>
      <c r="B17" s="4">
        <v>256</v>
      </c>
      <c r="C17" s="4">
        <v>14</v>
      </c>
      <c r="D17" s="4">
        <v>9</v>
      </c>
      <c r="E17" s="4">
        <v>1</v>
      </c>
      <c r="F17" s="5">
        <v>0</v>
      </c>
      <c r="G17" s="2">
        <v>25.537313449999999</v>
      </c>
      <c r="H17" s="6">
        <v>123000000000</v>
      </c>
      <c r="I17" s="2">
        <v>1</v>
      </c>
      <c r="J17" s="3">
        <v>-25.53731269</v>
      </c>
      <c r="M17" s="8"/>
      <c r="N17" s="8"/>
      <c r="O17" s="8"/>
      <c r="P17" s="8"/>
      <c r="Q17" s="8"/>
      <c r="R17" s="8"/>
      <c r="S17" s="8"/>
      <c r="T17" s="8"/>
    </row>
    <row r="18" spans="1:25">
      <c r="A18" s="4">
        <v>1</v>
      </c>
      <c r="B18" s="4">
        <v>226</v>
      </c>
      <c r="C18" s="4">
        <v>14</v>
      </c>
      <c r="D18" s="4">
        <v>6</v>
      </c>
      <c r="E18" s="4">
        <v>0</v>
      </c>
      <c r="F18" s="5">
        <v>0</v>
      </c>
      <c r="G18" s="2">
        <v>22.5000146</v>
      </c>
      <c r="H18" s="2">
        <v>5910608335</v>
      </c>
      <c r="I18" s="2">
        <v>1</v>
      </c>
      <c r="J18" s="3">
        <v>-22.50001455</v>
      </c>
      <c r="M18" s="8"/>
      <c r="N18" s="8"/>
      <c r="O18" s="8"/>
      <c r="P18" s="8"/>
      <c r="Q18" s="8"/>
      <c r="R18" s="8"/>
      <c r="S18" s="8"/>
      <c r="T18" s="8"/>
    </row>
    <row r="19" spans="1:25">
      <c r="A19" s="4">
        <v>0</v>
      </c>
      <c r="B19" s="4">
        <v>81</v>
      </c>
      <c r="C19" s="4">
        <v>22</v>
      </c>
      <c r="D19" s="4">
        <v>1</v>
      </c>
      <c r="E19" s="4">
        <v>0</v>
      </c>
      <c r="F19" s="5">
        <v>0</v>
      </c>
      <c r="G19" s="2">
        <v>8.9152820699999999</v>
      </c>
      <c r="H19" s="2">
        <v>7444.8818140000003</v>
      </c>
      <c r="I19" s="2">
        <v>0.99986569800000002</v>
      </c>
      <c r="J19" s="3">
        <v>-8.9154163820000001</v>
      </c>
      <c r="M19" s="8"/>
      <c r="N19" s="8"/>
      <c r="O19" s="8"/>
      <c r="P19" s="8"/>
      <c r="Q19" s="8"/>
      <c r="R19" s="8"/>
      <c r="S19" s="8"/>
      <c r="T19" s="8"/>
    </row>
    <row r="20" spans="1:25">
      <c r="A20" s="4">
        <v>1</v>
      </c>
      <c r="B20" s="4">
        <v>330</v>
      </c>
      <c r="C20" s="4">
        <v>10</v>
      </c>
      <c r="D20" s="4">
        <v>10</v>
      </c>
      <c r="E20" s="4">
        <v>0</v>
      </c>
      <c r="F20" s="5">
        <v>0</v>
      </c>
      <c r="G20" s="2">
        <v>32.320196070000001</v>
      </c>
      <c r="H20" s="6">
        <v>109000000000000</v>
      </c>
      <c r="I20" s="2">
        <v>1</v>
      </c>
      <c r="J20" s="3">
        <v>-32.317959960000003</v>
      </c>
    </row>
    <row r="21" spans="1:25">
      <c r="A21" s="4">
        <v>1</v>
      </c>
      <c r="B21" s="4">
        <v>213</v>
      </c>
      <c r="C21" s="4">
        <v>2</v>
      </c>
      <c r="D21" s="4">
        <v>1</v>
      </c>
      <c r="E21" s="4">
        <v>0</v>
      </c>
      <c r="F21" s="5">
        <v>0</v>
      </c>
      <c r="G21" s="2">
        <v>20.38507714</v>
      </c>
      <c r="H21" s="2">
        <v>713060722.10000002</v>
      </c>
      <c r="I21" s="2">
        <v>0.99999999900000003</v>
      </c>
      <c r="J21" s="3">
        <v>-20.385077160000002</v>
      </c>
    </row>
    <row r="22" spans="1:25">
      <c r="A22" s="4">
        <v>1</v>
      </c>
      <c r="B22" s="4">
        <v>243</v>
      </c>
      <c r="C22" s="4">
        <v>10</v>
      </c>
      <c r="D22" s="4">
        <v>1</v>
      </c>
      <c r="E22" s="4">
        <v>0</v>
      </c>
      <c r="F22" s="5">
        <v>0</v>
      </c>
      <c r="G22" s="2">
        <v>23.641823309999999</v>
      </c>
      <c r="H22" s="2">
        <v>18514560451</v>
      </c>
      <c r="I22" s="2">
        <v>1</v>
      </c>
      <c r="J22" s="3">
        <v>-23.641822779999998</v>
      </c>
    </row>
    <row r="23" spans="1:25">
      <c r="A23" s="4">
        <v>1</v>
      </c>
      <c r="B23" s="4">
        <v>63</v>
      </c>
      <c r="C23" s="4">
        <v>4</v>
      </c>
      <c r="D23" s="4">
        <v>1</v>
      </c>
      <c r="E23" s="4">
        <v>0</v>
      </c>
      <c r="F23" s="5">
        <v>0</v>
      </c>
      <c r="G23" s="2">
        <v>6.3155136819999997</v>
      </c>
      <c r="H23" s="2">
        <v>553.08609799999999</v>
      </c>
      <c r="I23" s="2">
        <v>0.99819522599999999</v>
      </c>
      <c r="J23" s="3">
        <v>-6.3173200859999996</v>
      </c>
    </row>
    <row r="24" spans="1:25">
      <c r="A24" s="4">
        <v>1</v>
      </c>
      <c r="B24" s="4">
        <v>57</v>
      </c>
      <c r="C24" s="4">
        <v>2</v>
      </c>
      <c r="D24" s="4">
        <v>1</v>
      </c>
      <c r="E24" s="4">
        <v>0</v>
      </c>
      <c r="F24" s="5">
        <v>0</v>
      </c>
      <c r="G24" s="2">
        <v>5.6430771389999999</v>
      </c>
      <c r="H24" s="2">
        <v>282.33015230000001</v>
      </c>
      <c r="I24" s="2">
        <v>0.99647054899999998</v>
      </c>
      <c r="J24" s="3">
        <v>-5.6466128339999999</v>
      </c>
      <c r="Q24"/>
      <c r="R24"/>
      <c r="S24"/>
      <c r="T24"/>
      <c r="U24"/>
      <c r="V24"/>
      <c r="W24"/>
      <c r="X24"/>
      <c r="Y24"/>
    </row>
    <row r="25" spans="1:25">
      <c r="A25" s="4">
        <v>0</v>
      </c>
      <c r="B25" s="4">
        <v>260</v>
      </c>
      <c r="C25" s="4">
        <v>34</v>
      </c>
      <c r="D25" s="4">
        <v>11</v>
      </c>
      <c r="E25" s="4">
        <v>0</v>
      </c>
      <c r="F25" s="5">
        <v>0</v>
      </c>
      <c r="G25" s="2">
        <v>26.971037729999999</v>
      </c>
      <c r="H25" s="6">
        <v>517000000000</v>
      </c>
      <c r="I25" s="2">
        <v>1</v>
      </c>
      <c r="J25" s="3">
        <v>-26.97102456</v>
      </c>
      <c r="Q25"/>
      <c r="R25"/>
      <c r="S25"/>
      <c r="T25"/>
      <c r="U25"/>
      <c r="V25"/>
      <c r="W25"/>
      <c r="X25"/>
      <c r="Y25"/>
    </row>
    <row r="26" spans="1:25">
      <c r="A26" s="4">
        <v>1</v>
      </c>
      <c r="B26" s="4">
        <v>32</v>
      </c>
      <c r="C26" s="4">
        <v>26</v>
      </c>
      <c r="D26" s="4">
        <v>2</v>
      </c>
      <c r="E26" s="4">
        <v>0</v>
      </c>
      <c r="F26" s="5">
        <v>0</v>
      </c>
      <c r="G26" s="2">
        <v>4.5965792939999996</v>
      </c>
      <c r="H26" s="2">
        <v>99.144590469999997</v>
      </c>
      <c r="I26" s="2">
        <v>0.990014438</v>
      </c>
      <c r="J26" s="3">
        <v>-4.6066150459999999</v>
      </c>
      <c r="Q26" s="11"/>
      <c r="R26" s="11"/>
      <c r="S26"/>
      <c r="T26"/>
      <c r="U26"/>
      <c r="V26"/>
      <c r="W26"/>
      <c r="X26"/>
      <c r="Y26"/>
    </row>
    <row r="27" spans="1:25">
      <c r="A27" s="4">
        <v>0</v>
      </c>
      <c r="B27" s="4">
        <v>177</v>
      </c>
      <c r="C27" s="4">
        <v>24</v>
      </c>
      <c r="D27" s="4">
        <v>1</v>
      </c>
      <c r="E27" s="4">
        <v>0</v>
      </c>
      <c r="F27" s="5">
        <v>0</v>
      </c>
      <c r="G27" s="2">
        <v>18.092718609999999</v>
      </c>
      <c r="H27" s="2">
        <v>72039030</v>
      </c>
      <c r="I27" s="2">
        <v>0.99999998599999995</v>
      </c>
      <c r="J27" s="3">
        <v>-18.09271863</v>
      </c>
      <c r="Q27" s="12"/>
      <c r="R27" s="12"/>
      <c r="S27"/>
      <c r="T27"/>
      <c r="U27"/>
      <c r="V27"/>
      <c r="W27"/>
      <c r="X27"/>
      <c r="Y27"/>
    </row>
    <row r="28" spans="1:25">
      <c r="A28" s="4">
        <v>1</v>
      </c>
      <c r="B28" s="4">
        <v>33</v>
      </c>
      <c r="C28" s="4">
        <v>12</v>
      </c>
      <c r="D28" s="4">
        <v>1</v>
      </c>
      <c r="E28" s="4">
        <v>0</v>
      </c>
      <c r="F28" s="5">
        <v>0</v>
      </c>
      <c r="G28" s="2">
        <v>3.902259854</v>
      </c>
      <c r="H28" s="2">
        <v>49.51421766</v>
      </c>
      <c r="I28" s="2">
        <v>0.98020359300000004</v>
      </c>
      <c r="J28" s="3">
        <v>-3.9222548349999999</v>
      </c>
      <c r="Q28" s="12"/>
      <c r="R28" s="12"/>
      <c r="S28"/>
      <c r="T28"/>
      <c r="U28"/>
      <c r="V28"/>
      <c r="W28"/>
      <c r="X28"/>
      <c r="Y28"/>
    </row>
    <row r="29" spans="1:25">
      <c r="A29" s="4">
        <v>1</v>
      </c>
      <c r="B29" s="4">
        <v>172</v>
      </c>
      <c r="C29" s="4">
        <v>16</v>
      </c>
      <c r="D29" s="4">
        <v>1</v>
      </c>
      <c r="E29" s="4">
        <v>0</v>
      </c>
      <c r="F29" s="5">
        <v>0</v>
      </c>
      <c r="G29" s="2">
        <v>17.24863294</v>
      </c>
      <c r="H29" s="2">
        <v>30973202.09</v>
      </c>
      <c r="I29" s="2">
        <v>0.99999996800000002</v>
      </c>
      <c r="J29" s="3">
        <v>-17.248632969999999</v>
      </c>
      <c r="Q29" s="12"/>
      <c r="R29" s="12"/>
      <c r="S29"/>
      <c r="T29"/>
      <c r="U29"/>
      <c r="V29"/>
      <c r="W29"/>
      <c r="X29"/>
      <c r="Y29"/>
    </row>
    <row r="30" spans="1:25">
      <c r="A30" s="4">
        <v>1</v>
      </c>
      <c r="B30" s="4">
        <v>133</v>
      </c>
      <c r="C30" s="4">
        <v>32</v>
      </c>
      <c r="D30" s="4">
        <v>2</v>
      </c>
      <c r="E30" s="4">
        <v>0</v>
      </c>
      <c r="F30" s="5">
        <v>0</v>
      </c>
      <c r="G30" s="2">
        <v>14.45738892</v>
      </c>
      <c r="H30" s="2">
        <v>1900046.5109999999</v>
      </c>
      <c r="I30" s="2">
        <v>0.999999474</v>
      </c>
      <c r="J30" s="3">
        <v>-14.457389450000001</v>
      </c>
      <c r="Q30" s="12"/>
      <c r="R30" s="12"/>
      <c r="S30"/>
      <c r="T30"/>
      <c r="U30"/>
      <c r="V30"/>
      <c r="W30"/>
      <c r="X30"/>
      <c r="Y30"/>
    </row>
    <row r="31" spans="1:25">
      <c r="A31" s="4">
        <v>1</v>
      </c>
      <c r="B31" s="4">
        <v>194</v>
      </c>
      <c r="C31" s="4">
        <v>28</v>
      </c>
      <c r="D31" s="4">
        <v>2</v>
      </c>
      <c r="E31" s="4">
        <v>0</v>
      </c>
      <c r="F31" s="5">
        <v>0</v>
      </c>
      <c r="G31" s="2">
        <v>20.011015839999999</v>
      </c>
      <c r="H31" s="2">
        <v>490539241.80000001</v>
      </c>
      <c r="I31" s="2">
        <v>0.99999999799999995</v>
      </c>
      <c r="J31" s="3">
        <v>-20.01101585</v>
      </c>
      <c r="Q31" s="13"/>
      <c r="R31" s="13"/>
      <c r="S31"/>
      <c r="T31"/>
      <c r="U31"/>
      <c r="V31"/>
      <c r="W31"/>
      <c r="X31"/>
      <c r="Y31"/>
    </row>
    <row r="32" spans="1:25">
      <c r="A32" s="4">
        <v>0</v>
      </c>
      <c r="B32" s="4">
        <v>32</v>
      </c>
      <c r="C32" s="4">
        <v>14</v>
      </c>
      <c r="D32" s="4">
        <v>1</v>
      </c>
      <c r="E32" s="4">
        <v>0</v>
      </c>
      <c r="F32" s="5">
        <v>0</v>
      </c>
      <c r="G32" s="2">
        <v>3.8630358990000002</v>
      </c>
      <c r="H32" s="2">
        <v>47.609670319999999</v>
      </c>
      <c r="I32" s="2">
        <v>0.97942796200000004</v>
      </c>
      <c r="J32" s="3">
        <v>-3.8838224889999999</v>
      </c>
      <c r="Q32"/>
      <c r="R32"/>
      <c r="S32"/>
      <c r="T32"/>
      <c r="U32"/>
      <c r="V32"/>
      <c r="W32"/>
      <c r="X32"/>
      <c r="Y32"/>
    </row>
    <row r="33" spans="1:25">
      <c r="A33" s="4">
        <v>1</v>
      </c>
      <c r="B33" s="4">
        <v>352</v>
      </c>
      <c r="C33" s="4">
        <v>12</v>
      </c>
      <c r="D33" s="4">
        <v>11</v>
      </c>
      <c r="E33" s="4">
        <v>1</v>
      </c>
      <c r="F33" s="5">
        <v>0</v>
      </c>
      <c r="G33" s="2">
        <v>34.605404190000002</v>
      </c>
      <c r="H33" s="6">
        <v>1070000000000000</v>
      </c>
      <c r="I33" s="2">
        <v>1</v>
      </c>
      <c r="J33" s="3">
        <v>-34.657359030000002</v>
      </c>
      <c r="Q33"/>
      <c r="R33"/>
      <c r="S33"/>
      <c r="T33"/>
      <c r="U33"/>
      <c r="V33"/>
      <c r="W33"/>
      <c r="X33"/>
      <c r="Y33"/>
    </row>
    <row r="34" spans="1:25">
      <c r="A34" s="4">
        <v>1</v>
      </c>
      <c r="B34" s="4">
        <v>319</v>
      </c>
      <c r="C34" s="4">
        <v>12</v>
      </c>
      <c r="D34" s="4">
        <v>8</v>
      </c>
      <c r="E34" s="4">
        <v>0</v>
      </c>
      <c r="F34" s="5">
        <v>0</v>
      </c>
      <c r="G34" s="2">
        <v>31.284605330000002</v>
      </c>
      <c r="H34" s="6">
        <v>38600000000000</v>
      </c>
      <c r="I34" s="2">
        <v>1</v>
      </c>
      <c r="J34" s="3">
        <v>-31.285762120000001</v>
      </c>
      <c r="Q34" s="14"/>
      <c r="R34" s="14"/>
      <c r="S34" s="14"/>
      <c r="T34" s="14"/>
      <c r="U34" s="14"/>
      <c r="V34" s="14"/>
      <c r="W34"/>
      <c r="X34"/>
      <c r="Y34"/>
    </row>
    <row r="35" spans="1:25">
      <c r="A35" s="4">
        <v>1</v>
      </c>
      <c r="B35" s="4">
        <v>242</v>
      </c>
      <c r="C35" s="4">
        <v>10</v>
      </c>
      <c r="D35" s="4">
        <v>5</v>
      </c>
      <c r="E35" s="4">
        <v>0</v>
      </c>
      <c r="F35" s="5">
        <v>0</v>
      </c>
      <c r="G35" s="2">
        <v>23.750377870000001</v>
      </c>
      <c r="H35" s="2">
        <v>20637545904</v>
      </c>
      <c r="I35" s="2">
        <v>1</v>
      </c>
      <c r="J35" s="3">
        <v>-23.750378340000001</v>
      </c>
      <c r="Q35" s="12"/>
      <c r="R35" s="12"/>
      <c r="S35" s="12"/>
      <c r="T35" s="12"/>
      <c r="U35" s="12"/>
      <c r="V35" s="12"/>
      <c r="W35"/>
      <c r="X35"/>
      <c r="Y35"/>
    </row>
    <row r="36" spans="1:25">
      <c r="A36" s="4">
        <v>1</v>
      </c>
      <c r="B36" s="4">
        <v>78</v>
      </c>
      <c r="C36" s="4">
        <v>6</v>
      </c>
      <c r="D36" s="4">
        <v>2</v>
      </c>
      <c r="E36" s="4">
        <v>0</v>
      </c>
      <c r="F36" s="5">
        <v>0</v>
      </c>
      <c r="G36" s="2">
        <v>7.8892138650000003</v>
      </c>
      <c r="H36" s="2">
        <v>2668.3454160000001</v>
      </c>
      <c r="I36" s="2">
        <v>0.99962537600000001</v>
      </c>
      <c r="J36" s="3">
        <v>-7.8895885589999999</v>
      </c>
      <c r="Q36" s="12"/>
      <c r="R36" s="12"/>
      <c r="S36" s="12"/>
      <c r="T36" s="12"/>
      <c r="U36" s="12"/>
      <c r="V36" s="12"/>
      <c r="W36"/>
      <c r="X36"/>
      <c r="Y36"/>
    </row>
    <row r="37" spans="1:25">
      <c r="A37" s="4">
        <v>1</v>
      </c>
      <c r="B37" s="4">
        <v>223</v>
      </c>
      <c r="C37" s="4">
        <v>16</v>
      </c>
      <c r="D37" s="4">
        <v>7</v>
      </c>
      <c r="E37" s="4">
        <v>1</v>
      </c>
      <c r="F37" s="5">
        <v>0</v>
      </c>
      <c r="G37" s="2">
        <v>22.422722709999999</v>
      </c>
      <c r="H37" s="2">
        <v>5470975171</v>
      </c>
      <c r="I37" s="2">
        <v>1</v>
      </c>
      <c r="J37" s="3">
        <v>-22.422722610000001</v>
      </c>
      <c r="Q37" s="13"/>
      <c r="R37" s="13"/>
      <c r="S37" s="13"/>
      <c r="T37" s="13"/>
      <c r="U37" s="13"/>
      <c r="V37" s="13"/>
      <c r="W37"/>
      <c r="X37"/>
      <c r="Y37"/>
    </row>
    <row r="38" spans="1:25">
      <c r="A38" s="4">
        <v>1</v>
      </c>
      <c r="B38" s="4">
        <v>285</v>
      </c>
      <c r="C38" s="4">
        <v>14</v>
      </c>
      <c r="D38" s="4">
        <v>11</v>
      </c>
      <c r="E38" s="4">
        <v>0</v>
      </c>
      <c r="F38" s="5">
        <v>0</v>
      </c>
      <c r="G38" s="2">
        <v>28.3293328</v>
      </c>
      <c r="H38" s="6">
        <v>2010000000000</v>
      </c>
      <c r="I38" s="2">
        <v>1</v>
      </c>
      <c r="J38" s="3">
        <v>-28.32942224</v>
      </c>
      <c r="Q38"/>
      <c r="R38"/>
      <c r="S38"/>
      <c r="T38"/>
      <c r="U38"/>
      <c r="V38"/>
      <c r="W38"/>
      <c r="X38"/>
      <c r="Y38"/>
    </row>
    <row r="39" spans="1:25">
      <c r="A39" s="4">
        <v>0</v>
      </c>
      <c r="B39" s="4">
        <v>312</v>
      </c>
      <c r="C39" s="4">
        <v>36</v>
      </c>
      <c r="D39" s="4">
        <v>10</v>
      </c>
      <c r="E39" s="4">
        <v>1</v>
      </c>
      <c r="F39" s="5">
        <v>0</v>
      </c>
      <c r="G39" s="2">
        <v>31.98971856</v>
      </c>
      <c r="H39" s="6">
        <v>78200000000000</v>
      </c>
      <c r="I39" s="2">
        <v>1</v>
      </c>
      <c r="J39" s="3">
        <v>-31.991868440000001</v>
      </c>
      <c r="Q39" s="14"/>
      <c r="R39" s="14"/>
      <c r="S39" s="14"/>
      <c r="T39" s="14"/>
      <c r="U39" s="14"/>
      <c r="V39" s="14"/>
      <c r="W39" s="14"/>
      <c r="X39" s="14"/>
      <c r="Y39" s="14"/>
    </row>
    <row r="40" spans="1:25">
      <c r="A40" s="4">
        <v>0</v>
      </c>
      <c r="B40" s="4">
        <v>211</v>
      </c>
      <c r="C40" s="4">
        <v>6</v>
      </c>
      <c r="D40" s="4">
        <v>11</v>
      </c>
      <c r="E40" s="4">
        <v>1</v>
      </c>
      <c r="F40" s="5">
        <v>0</v>
      </c>
      <c r="G40" s="2">
        <v>20.914434060000001</v>
      </c>
      <c r="H40" s="2">
        <v>1210663097</v>
      </c>
      <c r="I40" s="2">
        <v>0.99999999900000003</v>
      </c>
      <c r="J40" s="3">
        <v>-20.914434079999999</v>
      </c>
      <c r="Q40" s="12"/>
      <c r="R40" s="12"/>
      <c r="S40" s="12"/>
      <c r="T40" s="12"/>
      <c r="U40" s="12"/>
      <c r="V40" s="12"/>
      <c r="W40" s="12"/>
      <c r="X40" s="12"/>
      <c r="Y40" s="12"/>
    </row>
    <row r="41" spans="1:25">
      <c r="A41" s="4">
        <v>1</v>
      </c>
      <c r="B41" s="4">
        <v>280</v>
      </c>
      <c r="C41" s="4">
        <v>30</v>
      </c>
      <c r="D41" s="4">
        <v>2</v>
      </c>
      <c r="E41" s="4">
        <v>0</v>
      </c>
      <c r="F41" s="5">
        <v>0</v>
      </c>
      <c r="G41" s="2">
        <v>28.243452380000001</v>
      </c>
      <c r="H41" s="6">
        <v>1840000000000</v>
      </c>
      <c r="I41" s="2">
        <v>1</v>
      </c>
      <c r="J41" s="3">
        <v>-28.243490319999999</v>
      </c>
      <c r="Q41" s="12"/>
      <c r="R41" s="12"/>
      <c r="S41" s="12"/>
      <c r="T41" s="12"/>
      <c r="U41" s="12"/>
      <c r="V41" s="12"/>
      <c r="W41" s="12"/>
      <c r="X41" s="12"/>
      <c r="Y41" s="12"/>
    </row>
    <row r="42" spans="1:25">
      <c r="A42" s="4">
        <v>1</v>
      </c>
      <c r="B42" s="4">
        <v>320</v>
      </c>
      <c r="C42" s="4">
        <v>28</v>
      </c>
      <c r="D42" s="4">
        <v>3</v>
      </c>
      <c r="E42" s="4">
        <v>0</v>
      </c>
      <c r="F42" s="5">
        <v>0</v>
      </c>
      <c r="G42" s="2">
        <v>31.968779479999998</v>
      </c>
      <c r="H42" s="6">
        <v>76500000000000</v>
      </c>
      <c r="I42" s="2">
        <v>1</v>
      </c>
      <c r="J42" s="3">
        <v>-31.966115949999999</v>
      </c>
      <c r="Q42" s="12"/>
      <c r="R42" s="12"/>
      <c r="S42" s="12"/>
      <c r="T42" s="12"/>
      <c r="U42" s="12"/>
      <c r="V42" s="12"/>
      <c r="W42" s="12"/>
      <c r="X42" s="12"/>
      <c r="Y42" s="12"/>
    </row>
    <row r="43" spans="1:25">
      <c r="A43" s="4">
        <v>1</v>
      </c>
      <c r="B43" s="4">
        <v>234</v>
      </c>
      <c r="C43" s="4">
        <v>4</v>
      </c>
      <c r="D43" s="4">
        <v>2</v>
      </c>
      <c r="E43" s="4">
        <v>0</v>
      </c>
      <c r="F43" s="5">
        <v>0</v>
      </c>
      <c r="G43" s="2">
        <v>22.52577732</v>
      </c>
      <c r="H43" s="2">
        <v>6064860158</v>
      </c>
      <c r="I43" s="2">
        <v>1</v>
      </c>
      <c r="J43" s="3">
        <v>-22.525777600000001</v>
      </c>
      <c r="Q43" s="12"/>
      <c r="R43" s="12"/>
      <c r="S43" s="12"/>
      <c r="T43" s="12"/>
      <c r="U43" s="12"/>
      <c r="V43" s="12"/>
      <c r="W43" s="12"/>
      <c r="X43" s="12"/>
      <c r="Y43" s="12"/>
    </row>
    <row r="44" spans="1:25">
      <c r="A44" s="4">
        <v>1</v>
      </c>
      <c r="B44" s="4">
        <v>105</v>
      </c>
      <c r="C44" s="4">
        <v>8</v>
      </c>
      <c r="D44" s="4">
        <v>7</v>
      </c>
      <c r="E44" s="4">
        <v>0</v>
      </c>
      <c r="F44" s="5">
        <v>0</v>
      </c>
      <c r="G44" s="2">
        <v>10.799968610000001</v>
      </c>
      <c r="H44" s="2">
        <v>49019.262269999999</v>
      </c>
      <c r="I44" s="2">
        <v>0.99997959999999997</v>
      </c>
      <c r="J44" s="3">
        <v>-10.799989010000001</v>
      </c>
      <c r="Q44" s="12"/>
      <c r="R44" s="12"/>
      <c r="S44" s="12"/>
      <c r="T44" s="12"/>
      <c r="U44" s="12"/>
      <c r="V44" s="12"/>
      <c r="W44" s="12"/>
      <c r="X44" s="12"/>
      <c r="Y44" s="12"/>
    </row>
    <row r="45" spans="1:25">
      <c r="A45" s="4">
        <v>0</v>
      </c>
      <c r="B45" s="4">
        <v>317</v>
      </c>
      <c r="C45" s="4">
        <v>10</v>
      </c>
      <c r="D45" s="4">
        <v>3</v>
      </c>
      <c r="E45" s="4">
        <v>0</v>
      </c>
      <c r="F45" s="5">
        <v>0</v>
      </c>
      <c r="G45" s="2">
        <v>30.68619009</v>
      </c>
      <c r="H45" s="6">
        <v>21200000000000</v>
      </c>
      <c r="I45" s="2">
        <v>1</v>
      </c>
      <c r="J45" s="3">
        <v>-30.687067110000001</v>
      </c>
      <c r="Q45" s="13"/>
      <c r="R45" s="13"/>
      <c r="S45" s="13"/>
      <c r="T45" s="13"/>
      <c r="U45" s="13"/>
      <c r="V45" s="13"/>
      <c r="W45" s="13"/>
      <c r="X45" s="13"/>
      <c r="Y45" s="13"/>
    </row>
    <row r="46" spans="1:25">
      <c r="A46" s="4">
        <v>0</v>
      </c>
      <c r="B46" s="4">
        <v>49</v>
      </c>
      <c r="C46" s="4">
        <v>22</v>
      </c>
      <c r="D46" s="4">
        <v>3</v>
      </c>
      <c r="E46" s="4">
        <v>0</v>
      </c>
      <c r="F46" s="5">
        <v>0</v>
      </c>
      <c r="G46" s="2">
        <v>5.9928093499999999</v>
      </c>
      <c r="H46" s="2">
        <v>400.5382831</v>
      </c>
      <c r="I46" s="2">
        <v>0.99750957699999998</v>
      </c>
      <c r="J46" s="3">
        <v>-5.9953028789999996</v>
      </c>
      <c r="Q46"/>
      <c r="R46"/>
      <c r="S46"/>
      <c r="T46"/>
      <c r="U46"/>
      <c r="V46"/>
      <c r="W46"/>
      <c r="X46"/>
      <c r="Y46"/>
    </row>
    <row r="47" spans="1:25">
      <c r="A47" s="4">
        <v>0</v>
      </c>
      <c r="B47" s="4">
        <v>189</v>
      </c>
      <c r="C47" s="4">
        <v>16</v>
      </c>
      <c r="D47" s="4">
        <v>9</v>
      </c>
      <c r="E47" s="4">
        <v>0</v>
      </c>
      <c r="F47" s="5">
        <v>0</v>
      </c>
      <c r="G47" s="2">
        <v>19.21108156</v>
      </c>
      <c r="H47" s="2">
        <v>220427976.19999999</v>
      </c>
      <c r="I47" s="2">
        <v>0.99999999500000003</v>
      </c>
      <c r="J47" s="3">
        <v>-19.211081570000001</v>
      </c>
      <c r="Q47"/>
      <c r="R47"/>
      <c r="S47"/>
      <c r="T47"/>
      <c r="U47"/>
      <c r="V47"/>
      <c r="W47"/>
      <c r="X47"/>
      <c r="Y47"/>
    </row>
    <row r="48" spans="1:25">
      <c r="A48" s="4">
        <v>1</v>
      </c>
      <c r="B48" s="4">
        <v>143</v>
      </c>
      <c r="C48" s="4">
        <v>14</v>
      </c>
      <c r="D48" s="4">
        <v>9</v>
      </c>
      <c r="E48" s="4">
        <v>0</v>
      </c>
      <c r="F48" s="5">
        <v>0</v>
      </c>
      <c r="G48" s="2">
        <v>14.80880552</v>
      </c>
      <c r="H48" s="2">
        <v>2700116.602</v>
      </c>
      <c r="I48" s="2">
        <v>0.99999963000000003</v>
      </c>
      <c r="J48" s="3">
        <v>-14.80880589</v>
      </c>
      <c r="Q48"/>
      <c r="R48"/>
      <c r="S48"/>
      <c r="T48"/>
      <c r="U48"/>
      <c r="V48"/>
      <c r="W48"/>
      <c r="X48"/>
      <c r="Y48"/>
    </row>
    <row r="49" spans="1:10">
      <c r="A49" s="4">
        <v>1</v>
      </c>
      <c r="B49" s="4">
        <v>254</v>
      </c>
      <c r="C49" s="4">
        <v>8</v>
      </c>
      <c r="D49" s="4">
        <v>2</v>
      </c>
      <c r="E49" s="4">
        <v>0</v>
      </c>
      <c r="F49" s="5">
        <v>0</v>
      </c>
      <c r="G49" s="2">
        <v>24.62665041</v>
      </c>
      <c r="H49" s="2">
        <v>49569938475</v>
      </c>
      <c r="I49" s="2">
        <v>1</v>
      </c>
      <c r="J49" s="3">
        <v>-24.626649789999998</v>
      </c>
    </row>
    <row r="50" spans="1:10">
      <c r="A50" s="4">
        <v>1</v>
      </c>
      <c r="B50" s="4">
        <v>355</v>
      </c>
      <c r="C50" s="4">
        <v>16</v>
      </c>
      <c r="D50" s="4">
        <v>5</v>
      </c>
      <c r="E50" s="4">
        <v>0</v>
      </c>
      <c r="F50" s="5">
        <v>0</v>
      </c>
      <c r="G50" s="2">
        <v>34.7451875</v>
      </c>
      <c r="H50" s="6">
        <v>1230000000000000</v>
      </c>
      <c r="I50" s="2">
        <v>1</v>
      </c>
      <c r="J50" s="3">
        <v>-34.790890419999997</v>
      </c>
    </row>
    <row r="51" spans="1:10">
      <c r="A51" s="4">
        <v>0</v>
      </c>
      <c r="B51" s="4">
        <v>43</v>
      </c>
      <c r="C51" s="4">
        <v>24</v>
      </c>
      <c r="D51" s="4">
        <v>2</v>
      </c>
      <c r="E51" s="4">
        <v>0</v>
      </c>
      <c r="F51" s="5">
        <v>0</v>
      </c>
      <c r="G51" s="2">
        <v>5.4804822529999999</v>
      </c>
      <c r="H51" s="2">
        <v>239.96240209999999</v>
      </c>
      <c r="I51" s="2">
        <v>0.99584997500000005</v>
      </c>
      <c r="J51" s="3">
        <v>-5.4846409139999999</v>
      </c>
    </row>
    <row r="52" spans="1:10">
      <c r="A52" s="4">
        <v>1</v>
      </c>
      <c r="B52" s="4">
        <v>233</v>
      </c>
      <c r="C52" s="4">
        <v>30</v>
      </c>
      <c r="D52" s="4">
        <v>8</v>
      </c>
      <c r="E52" s="4">
        <v>0</v>
      </c>
      <c r="F52" s="5">
        <v>0</v>
      </c>
      <c r="G52" s="2">
        <v>24.10653422</v>
      </c>
      <c r="H52" s="2">
        <v>29466923083</v>
      </c>
      <c r="I52" s="2">
        <v>1</v>
      </c>
      <c r="J52" s="3">
        <v>-24.106532659999999</v>
      </c>
    </row>
    <row r="53" spans="1:10">
      <c r="A53" s="4">
        <v>1</v>
      </c>
      <c r="B53" s="4">
        <v>210</v>
      </c>
      <c r="C53" s="4">
        <v>2</v>
      </c>
      <c r="D53" s="4">
        <v>3</v>
      </c>
      <c r="E53" s="4">
        <v>0</v>
      </c>
      <c r="F53" s="5">
        <v>0</v>
      </c>
      <c r="G53" s="2">
        <v>20.203104419999999</v>
      </c>
      <c r="H53" s="2">
        <v>594424589.29999995</v>
      </c>
      <c r="I53" s="2">
        <v>0.99999999799999995</v>
      </c>
      <c r="J53" s="3">
        <v>-20.203104410000002</v>
      </c>
    </row>
    <row r="54" spans="1:10">
      <c r="A54" s="4">
        <v>0</v>
      </c>
      <c r="B54" s="4">
        <v>310</v>
      </c>
      <c r="C54" s="4">
        <v>22</v>
      </c>
      <c r="D54" s="4">
        <v>5</v>
      </c>
      <c r="E54" s="4">
        <v>0</v>
      </c>
      <c r="F54" s="5">
        <v>0</v>
      </c>
      <c r="G54" s="2">
        <v>30.758836630000001</v>
      </c>
      <c r="H54" s="6">
        <v>22800000000000</v>
      </c>
      <c r="I54" s="2">
        <v>1</v>
      </c>
      <c r="J54" s="3">
        <v>-30.757914800000002</v>
      </c>
    </row>
    <row r="55" spans="1:10">
      <c r="A55" s="4">
        <v>1</v>
      </c>
      <c r="B55" s="4">
        <v>378</v>
      </c>
      <c r="C55" s="4">
        <v>10</v>
      </c>
      <c r="D55" s="4">
        <v>7</v>
      </c>
      <c r="E55" s="4">
        <v>0</v>
      </c>
      <c r="F55" s="5">
        <v>0</v>
      </c>
      <c r="G55" s="2">
        <v>36.703905149999997</v>
      </c>
      <c r="H55" s="6">
        <v>8720000000000000</v>
      </c>
      <c r="I55" s="2">
        <v>1</v>
      </c>
      <c r="J55" s="3">
        <v>-36.73680057</v>
      </c>
    </row>
    <row r="56" spans="1:10">
      <c r="A56" s="4">
        <v>0</v>
      </c>
      <c r="B56" s="4">
        <v>305</v>
      </c>
      <c r="C56" s="4">
        <v>6</v>
      </c>
      <c r="D56" s="4">
        <v>9</v>
      </c>
      <c r="E56" s="4">
        <v>0</v>
      </c>
      <c r="F56" s="5">
        <v>0</v>
      </c>
      <c r="G56" s="2">
        <v>29.645898849999998</v>
      </c>
      <c r="H56" s="6">
        <v>7500000000000</v>
      </c>
      <c r="I56" s="2">
        <v>1</v>
      </c>
      <c r="J56" s="3">
        <v>-29.64589075</v>
      </c>
    </row>
    <row r="57" spans="1:10">
      <c r="A57" s="4">
        <v>1</v>
      </c>
      <c r="B57" s="4">
        <v>235</v>
      </c>
      <c r="C57" s="4">
        <v>14</v>
      </c>
      <c r="D57" s="4">
        <v>1</v>
      </c>
      <c r="E57" s="4">
        <v>0</v>
      </c>
      <c r="F57" s="5">
        <v>0</v>
      </c>
      <c r="G57" s="2">
        <v>23.096696399999999</v>
      </c>
      <c r="H57" s="2">
        <v>10734153348</v>
      </c>
      <c r="I57" s="2">
        <v>1</v>
      </c>
      <c r="J57" s="3">
        <v>-23.09669633</v>
      </c>
    </row>
    <row r="58" spans="1:10">
      <c r="A58" s="4">
        <v>1</v>
      </c>
      <c r="B58" s="4">
        <v>148</v>
      </c>
      <c r="C58" s="4">
        <v>22</v>
      </c>
      <c r="D58" s="4">
        <v>3</v>
      </c>
      <c r="E58" s="4">
        <v>0</v>
      </c>
      <c r="F58" s="5">
        <v>0</v>
      </c>
      <c r="G58" s="2">
        <v>15.39846985</v>
      </c>
      <c r="H58" s="2">
        <v>4869344.3150000004</v>
      </c>
      <c r="I58" s="2">
        <v>0.99999979500000002</v>
      </c>
      <c r="J58" s="3">
        <v>-15.39847005</v>
      </c>
    </row>
    <row r="59" spans="1:10">
      <c r="A59" s="4">
        <v>1</v>
      </c>
      <c r="B59" s="4">
        <v>154</v>
      </c>
      <c r="C59" s="4">
        <v>10</v>
      </c>
      <c r="D59" s="4">
        <v>7</v>
      </c>
      <c r="E59" s="4">
        <v>0</v>
      </c>
      <c r="F59" s="5">
        <v>1</v>
      </c>
      <c r="G59" s="2">
        <v>15.53590515</v>
      </c>
      <c r="H59" s="2">
        <v>5586732.5109999999</v>
      </c>
      <c r="I59" s="2">
        <v>0.99999982099999996</v>
      </c>
      <c r="J59" s="9">
        <v>-1.79E-7</v>
      </c>
    </row>
    <row r="60" spans="1:10">
      <c r="A60" s="4">
        <v>0</v>
      </c>
      <c r="B60" s="4">
        <v>123</v>
      </c>
      <c r="C60" s="4">
        <v>12</v>
      </c>
      <c r="D60" s="4">
        <v>2</v>
      </c>
      <c r="E60" s="4">
        <v>0</v>
      </c>
      <c r="F60" s="5">
        <v>1</v>
      </c>
      <c r="G60" s="2">
        <v>12.407863000000001</v>
      </c>
      <c r="H60" s="2">
        <v>244718.2911</v>
      </c>
      <c r="I60" s="2">
        <v>0.99999591399999999</v>
      </c>
      <c r="J60" s="9">
        <v>-4.0899999999999998E-6</v>
      </c>
    </row>
    <row r="61" spans="1:10">
      <c r="A61" s="4">
        <v>1</v>
      </c>
      <c r="B61" s="4">
        <v>118</v>
      </c>
      <c r="C61" s="4">
        <v>8</v>
      </c>
      <c r="D61" s="4">
        <v>2</v>
      </c>
      <c r="E61" s="4">
        <v>0</v>
      </c>
      <c r="F61" s="5">
        <v>0</v>
      </c>
      <c r="G61" s="2">
        <v>11.77465041</v>
      </c>
      <c r="H61" s="2">
        <v>129916.91469999999</v>
      </c>
      <c r="I61" s="2">
        <v>0.99999230299999997</v>
      </c>
      <c r="J61" s="3">
        <v>-11.774658110000001</v>
      </c>
    </row>
    <row r="62" spans="1:10">
      <c r="A62" s="4">
        <v>1</v>
      </c>
      <c r="B62" s="4">
        <v>329</v>
      </c>
      <c r="C62" s="4">
        <v>12</v>
      </c>
      <c r="D62" s="4">
        <v>8</v>
      </c>
      <c r="E62" s="4">
        <v>0</v>
      </c>
      <c r="F62" s="5">
        <v>0</v>
      </c>
      <c r="G62" s="2">
        <v>32.229605329999998</v>
      </c>
      <c r="H62" s="6">
        <v>99300000000000</v>
      </c>
      <c r="I62" s="2">
        <v>1</v>
      </c>
      <c r="J62" s="3">
        <v>-32.225941059999997</v>
      </c>
    </row>
    <row r="63" spans="1:10">
      <c r="A63" s="4">
        <v>1</v>
      </c>
      <c r="B63" s="4">
        <v>350</v>
      </c>
      <c r="C63" s="4">
        <v>4</v>
      </c>
      <c r="D63" s="4">
        <v>5</v>
      </c>
      <c r="E63" s="4">
        <v>0</v>
      </c>
      <c r="F63" s="5">
        <v>0</v>
      </c>
      <c r="G63" s="2">
        <v>33.640068239999998</v>
      </c>
      <c r="H63" s="6">
        <v>407000000000000</v>
      </c>
      <c r="I63" s="2">
        <v>1</v>
      </c>
      <c r="J63" s="3">
        <v>-33.645758120000004</v>
      </c>
    </row>
    <row r="64" spans="1:10">
      <c r="A64" s="4">
        <v>1</v>
      </c>
      <c r="B64" s="4">
        <v>235</v>
      </c>
      <c r="C64" s="4">
        <v>14</v>
      </c>
      <c r="D64" s="4">
        <v>1</v>
      </c>
      <c r="E64" s="4">
        <v>0</v>
      </c>
      <c r="F64" s="5">
        <v>0</v>
      </c>
      <c r="G64" s="2">
        <v>23.096696399999999</v>
      </c>
      <c r="H64" s="2">
        <v>10734153348</v>
      </c>
      <c r="I64" s="2">
        <v>1</v>
      </c>
      <c r="J64" s="3">
        <v>-23.09669633</v>
      </c>
    </row>
    <row r="65" spans="1:10">
      <c r="A65" s="4">
        <v>1</v>
      </c>
      <c r="B65" s="4">
        <v>126</v>
      </c>
      <c r="C65" s="4">
        <v>16</v>
      </c>
      <c r="D65" s="4">
        <v>8</v>
      </c>
      <c r="E65" s="4">
        <v>0</v>
      </c>
      <c r="F65" s="5">
        <v>0</v>
      </c>
      <c r="G65" s="2">
        <v>13.256978419999999</v>
      </c>
      <c r="H65" s="2">
        <v>572048.13509999996</v>
      </c>
      <c r="I65" s="2">
        <v>0.99999825200000003</v>
      </c>
      <c r="J65" s="3">
        <v>-13.25698017</v>
      </c>
    </row>
    <row r="66" spans="1:10">
      <c r="A66" s="4">
        <v>0</v>
      </c>
      <c r="B66" s="4">
        <v>274</v>
      </c>
      <c r="C66" s="4">
        <v>34</v>
      </c>
      <c r="D66" s="4">
        <v>2</v>
      </c>
      <c r="E66" s="4">
        <v>0</v>
      </c>
      <c r="F66" s="5">
        <v>0</v>
      </c>
      <c r="G66" s="2">
        <v>27.83716497</v>
      </c>
      <c r="H66" s="6">
        <v>1230000000000</v>
      </c>
      <c r="I66" s="2">
        <v>1</v>
      </c>
      <c r="J66" s="3">
        <v>-27.837206210000002</v>
      </c>
    </row>
    <row r="67" spans="1:10">
      <c r="A67" s="4">
        <v>1</v>
      </c>
      <c r="B67" s="4">
        <v>299</v>
      </c>
      <c r="C67" s="4">
        <v>12</v>
      </c>
      <c r="D67" s="4">
        <v>3</v>
      </c>
      <c r="E67" s="4">
        <v>0</v>
      </c>
      <c r="F67" s="5">
        <v>0</v>
      </c>
      <c r="G67" s="2">
        <v>29.14078713</v>
      </c>
      <c r="H67" s="6">
        <v>4530000000000</v>
      </c>
      <c r="I67" s="2">
        <v>1</v>
      </c>
      <c r="J67" s="3">
        <v>-29.140910649999999</v>
      </c>
    </row>
    <row r="68" spans="1:10">
      <c r="A68" s="4">
        <v>0</v>
      </c>
      <c r="B68" s="4">
        <v>294</v>
      </c>
      <c r="C68" s="4">
        <v>10</v>
      </c>
      <c r="D68" s="4">
        <v>3</v>
      </c>
      <c r="E68" s="4">
        <v>0</v>
      </c>
      <c r="F68" s="5">
        <v>0</v>
      </c>
      <c r="G68" s="2">
        <v>28.51269009</v>
      </c>
      <c r="H68" s="6">
        <v>2410000000000</v>
      </c>
      <c r="I68" s="2">
        <v>1</v>
      </c>
      <c r="J68" s="3">
        <v>-28.512637059999999</v>
      </c>
    </row>
    <row r="69" spans="1:10">
      <c r="A69" s="4">
        <v>1</v>
      </c>
      <c r="B69" s="4">
        <v>135</v>
      </c>
      <c r="C69" s="4">
        <v>16</v>
      </c>
      <c r="D69" s="4">
        <v>8</v>
      </c>
      <c r="E69" s="4">
        <v>2</v>
      </c>
      <c r="F69" s="5">
        <v>0</v>
      </c>
      <c r="G69" s="2">
        <v>14.20749429</v>
      </c>
      <c r="H69" s="2">
        <v>1479913.6329999999</v>
      </c>
      <c r="I69" s="2">
        <v>0.99999932400000002</v>
      </c>
      <c r="J69" s="3">
        <v>-14.20749496</v>
      </c>
    </row>
    <row r="70" spans="1:10">
      <c r="A70" s="4">
        <v>0</v>
      </c>
      <c r="B70" s="4">
        <v>230</v>
      </c>
      <c r="C70" s="4">
        <v>10</v>
      </c>
      <c r="D70" s="4">
        <v>2</v>
      </c>
      <c r="E70" s="4">
        <v>0</v>
      </c>
      <c r="F70" s="5">
        <v>0</v>
      </c>
      <c r="G70" s="2">
        <v>22.413926450000002</v>
      </c>
      <c r="H70" s="2">
        <v>5423062082</v>
      </c>
      <c r="I70" s="2">
        <v>1</v>
      </c>
      <c r="J70" s="3">
        <v>-22.41392617</v>
      </c>
    </row>
    <row r="71" spans="1:10">
      <c r="A71" s="4">
        <v>1</v>
      </c>
      <c r="B71" s="4">
        <v>140</v>
      </c>
      <c r="C71" s="4">
        <v>2</v>
      </c>
      <c r="D71" s="4">
        <v>1</v>
      </c>
      <c r="E71" s="4">
        <v>0</v>
      </c>
      <c r="F71" s="5">
        <v>1</v>
      </c>
      <c r="G71" s="2">
        <v>13.48657714</v>
      </c>
      <c r="H71" s="2">
        <v>719690.93290000001</v>
      </c>
      <c r="I71" s="2">
        <v>0.99999861099999998</v>
      </c>
      <c r="J71" s="9">
        <v>-1.39E-6</v>
      </c>
    </row>
    <row r="72" spans="1:10">
      <c r="A72" s="4">
        <v>1</v>
      </c>
      <c r="B72" s="4">
        <v>307</v>
      </c>
      <c r="C72" s="4">
        <v>24</v>
      </c>
      <c r="D72" s="4">
        <v>9</v>
      </c>
      <c r="E72" s="4">
        <v>0</v>
      </c>
      <c r="F72" s="5">
        <v>0</v>
      </c>
      <c r="G72" s="2">
        <v>30.833988229999999</v>
      </c>
      <c r="H72" s="6">
        <v>24600000000000</v>
      </c>
      <c r="I72" s="2">
        <v>1</v>
      </c>
      <c r="J72" s="3">
        <v>-30.834167239999999</v>
      </c>
    </row>
    <row r="73" spans="1:10">
      <c r="A73" s="4">
        <v>1</v>
      </c>
      <c r="B73" s="4">
        <v>201</v>
      </c>
      <c r="C73" s="4">
        <v>8</v>
      </c>
      <c r="D73" s="4">
        <v>1</v>
      </c>
      <c r="E73" s="4">
        <v>0</v>
      </c>
      <c r="F73" s="5">
        <v>0</v>
      </c>
      <c r="G73" s="2">
        <v>19.567386769999999</v>
      </c>
      <c r="H73" s="2">
        <v>314780701.30000001</v>
      </c>
      <c r="I73" s="2">
        <v>0.99999999699999997</v>
      </c>
      <c r="J73" s="3">
        <v>-19.567386769999999</v>
      </c>
    </row>
    <row r="74" spans="1:10">
      <c r="A74" s="4">
        <v>1</v>
      </c>
      <c r="B74" s="4">
        <v>193</v>
      </c>
      <c r="C74" s="4">
        <v>16</v>
      </c>
      <c r="D74" s="4">
        <v>2</v>
      </c>
      <c r="E74" s="4">
        <v>0</v>
      </c>
      <c r="F74" s="5">
        <v>0</v>
      </c>
      <c r="G74" s="2">
        <v>19.28389658</v>
      </c>
      <c r="H74" s="2">
        <v>237077246.30000001</v>
      </c>
      <c r="I74" s="2">
        <v>0.999999996</v>
      </c>
      <c r="J74" s="3">
        <v>-19.28389658</v>
      </c>
    </row>
    <row r="75" spans="1:10">
      <c r="A75" s="4">
        <v>1</v>
      </c>
      <c r="B75" s="4">
        <v>112</v>
      </c>
      <c r="C75" s="4">
        <v>36</v>
      </c>
      <c r="D75" s="4">
        <v>1</v>
      </c>
      <c r="E75" s="4">
        <v>0</v>
      </c>
      <c r="F75" s="5">
        <v>0</v>
      </c>
      <c r="G75" s="2">
        <v>12.632998369999999</v>
      </c>
      <c r="H75" s="2">
        <v>306507.76530000003</v>
      </c>
      <c r="I75" s="2">
        <v>0.99999673700000002</v>
      </c>
      <c r="J75" s="3">
        <v>-12.633001630000001</v>
      </c>
    </row>
    <row r="76" spans="1:10">
      <c r="A76" s="4">
        <v>0</v>
      </c>
      <c r="B76" s="4">
        <v>277</v>
      </c>
      <c r="C76" s="4">
        <v>14</v>
      </c>
      <c r="D76" s="4">
        <v>1</v>
      </c>
      <c r="E76" s="4">
        <v>0</v>
      </c>
      <c r="F76" s="5">
        <v>0</v>
      </c>
      <c r="G76" s="2">
        <v>27.0155359</v>
      </c>
      <c r="H76" s="6">
        <v>540000000000</v>
      </c>
      <c r="I76" s="2">
        <v>1</v>
      </c>
      <c r="J76" s="3">
        <v>-27.01555458</v>
      </c>
    </row>
    <row r="77" spans="1:10">
      <c r="A77" s="4">
        <v>1</v>
      </c>
      <c r="B77" s="4">
        <v>49</v>
      </c>
      <c r="C77" s="4">
        <v>10</v>
      </c>
      <c r="D77" s="4">
        <v>2</v>
      </c>
      <c r="E77" s="4">
        <v>0</v>
      </c>
      <c r="F77" s="5">
        <v>0</v>
      </c>
      <c r="G77" s="2">
        <v>5.3595869509999998</v>
      </c>
      <c r="H77" s="2">
        <v>212.6370987</v>
      </c>
      <c r="I77" s="2">
        <v>0.99531916499999995</v>
      </c>
      <c r="J77" s="3">
        <v>-5.3642787749999998</v>
      </c>
    </row>
    <row r="78" spans="1:10">
      <c r="A78" s="4">
        <v>1</v>
      </c>
      <c r="B78" s="4">
        <v>149</v>
      </c>
      <c r="C78" s="4">
        <v>6</v>
      </c>
      <c r="D78" s="4">
        <v>3</v>
      </c>
      <c r="E78" s="4">
        <v>0</v>
      </c>
      <c r="F78" s="5">
        <v>0</v>
      </c>
      <c r="G78" s="2">
        <v>14.6494775</v>
      </c>
      <c r="H78" s="2">
        <v>2302434.2820000001</v>
      </c>
      <c r="I78" s="2">
        <v>0.99999956599999995</v>
      </c>
      <c r="J78" s="3">
        <v>-14.649477940000001</v>
      </c>
    </row>
    <row r="79" spans="1:10">
      <c r="A79" s="4">
        <v>1</v>
      </c>
      <c r="B79" s="4">
        <v>294</v>
      </c>
      <c r="C79" s="4">
        <v>24</v>
      </c>
      <c r="D79" s="4">
        <v>2</v>
      </c>
      <c r="E79" s="4">
        <v>0</v>
      </c>
      <c r="F79" s="5">
        <v>0</v>
      </c>
      <c r="G79" s="2">
        <v>29.250142749999998</v>
      </c>
      <c r="H79" s="6">
        <v>5050000000000</v>
      </c>
      <c r="I79" s="2">
        <v>1</v>
      </c>
      <c r="J79" s="3">
        <v>-29.250187260000001</v>
      </c>
    </row>
    <row r="80" spans="1:10">
      <c r="A80" s="4">
        <v>1</v>
      </c>
      <c r="B80" s="4">
        <v>302</v>
      </c>
      <c r="C80" s="4">
        <v>6</v>
      </c>
      <c r="D80" s="4">
        <v>5</v>
      </c>
      <c r="E80" s="4">
        <v>0</v>
      </c>
      <c r="F80" s="5">
        <v>0</v>
      </c>
      <c r="G80" s="2">
        <v>29.20950478</v>
      </c>
      <c r="H80" s="6">
        <v>4850000000000</v>
      </c>
      <c r="I80" s="2">
        <v>1</v>
      </c>
      <c r="J80" s="3">
        <v>-29.209544650000002</v>
      </c>
    </row>
    <row r="81" spans="1:10">
      <c r="A81" s="4">
        <v>1</v>
      </c>
      <c r="B81" s="4">
        <v>138</v>
      </c>
      <c r="C81" s="4">
        <v>22</v>
      </c>
      <c r="D81" s="4">
        <v>1</v>
      </c>
      <c r="E81" s="4">
        <v>0</v>
      </c>
      <c r="F81" s="5">
        <v>0</v>
      </c>
      <c r="G81" s="2">
        <v>14.35194257</v>
      </c>
      <c r="H81" s="2">
        <v>1709895.078</v>
      </c>
      <c r="I81" s="2">
        <v>0.999999415</v>
      </c>
      <c r="J81" s="3">
        <v>-14.35194315</v>
      </c>
    </row>
    <row r="82" spans="1:10">
      <c r="A82" s="4">
        <v>1</v>
      </c>
      <c r="B82" s="4">
        <v>195</v>
      </c>
      <c r="C82" s="4">
        <v>12</v>
      </c>
      <c r="D82" s="4">
        <v>2</v>
      </c>
      <c r="E82" s="4">
        <v>0</v>
      </c>
      <c r="F82" s="5">
        <v>0</v>
      </c>
      <c r="G82" s="2">
        <v>19.262023490000001</v>
      </c>
      <c r="H82" s="2">
        <v>231947936.69999999</v>
      </c>
      <c r="I82" s="2">
        <v>0.999999996</v>
      </c>
      <c r="J82" s="3">
        <v>-19.262023500000002</v>
      </c>
    </row>
    <row r="83" spans="1:10">
      <c r="A83" s="4">
        <v>1</v>
      </c>
      <c r="B83" s="4">
        <v>101</v>
      </c>
      <c r="C83" s="4">
        <v>16</v>
      </c>
      <c r="D83" s="4">
        <v>2</v>
      </c>
      <c r="E83" s="4">
        <v>0</v>
      </c>
      <c r="F83" s="5">
        <v>0</v>
      </c>
      <c r="G83" s="2">
        <v>10.58989658</v>
      </c>
      <c r="H83" s="2">
        <v>39731.37988</v>
      </c>
      <c r="I83" s="2">
        <v>0.99997483200000004</v>
      </c>
      <c r="J83" s="3">
        <v>-10.58992175</v>
      </c>
    </row>
    <row r="84" spans="1:10">
      <c r="A84" s="4">
        <v>0</v>
      </c>
      <c r="B84" s="4">
        <v>178</v>
      </c>
      <c r="C84" s="4">
        <v>26</v>
      </c>
      <c r="D84" s="4">
        <v>8</v>
      </c>
      <c r="E84" s="4">
        <v>1</v>
      </c>
      <c r="F84" s="5">
        <v>0</v>
      </c>
      <c r="G84" s="2">
        <v>18.698008569999999</v>
      </c>
      <c r="H84" s="2">
        <v>131959889.90000001</v>
      </c>
      <c r="I84" s="2">
        <v>0.999999992</v>
      </c>
      <c r="J84" s="3">
        <v>-18.69800858</v>
      </c>
    </row>
    <row r="85" spans="1:10">
      <c r="A85" s="4">
        <v>1</v>
      </c>
      <c r="B85" s="4">
        <v>128</v>
      </c>
      <c r="C85" s="4">
        <v>10</v>
      </c>
      <c r="D85" s="4">
        <v>2</v>
      </c>
      <c r="E85" s="4">
        <v>0</v>
      </c>
      <c r="F85" s="5">
        <v>0</v>
      </c>
      <c r="G85" s="2">
        <v>12.825086949999999</v>
      </c>
      <c r="H85" s="2">
        <v>371419.32179999998</v>
      </c>
      <c r="I85" s="2">
        <v>0.99999730799999997</v>
      </c>
      <c r="J85" s="3">
        <v>-12.82508964</v>
      </c>
    </row>
    <row r="86" spans="1:10">
      <c r="A86" s="4">
        <v>0</v>
      </c>
      <c r="B86" s="4">
        <v>277</v>
      </c>
      <c r="C86" s="4">
        <v>30</v>
      </c>
      <c r="D86" s="4">
        <v>11</v>
      </c>
      <c r="E86" s="4">
        <v>0</v>
      </c>
      <c r="F86" s="5">
        <v>1</v>
      </c>
      <c r="G86" s="2">
        <v>28.36666464</v>
      </c>
      <c r="H86" s="6">
        <v>2090000000000</v>
      </c>
      <c r="I86" s="2">
        <v>1</v>
      </c>
      <c r="J86" s="9">
        <v>-4.7899999999999998E-13</v>
      </c>
    </row>
    <row r="87" spans="1:10">
      <c r="A87" s="4">
        <v>1</v>
      </c>
      <c r="B87" s="4">
        <v>306</v>
      </c>
      <c r="C87" s="4">
        <v>10</v>
      </c>
      <c r="D87" s="4">
        <v>2</v>
      </c>
      <c r="E87" s="4">
        <v>0</v>
      </c>
      <c r="F87" s="5">
        <v>0</v>
      </c>
      <c r="G87" s="2">
        <v>29.646086950000001</v>
      </c>
      <c r="H87" s="6">
        <v>7500000000000</v>
      </c>
      <c r="I87" s="2">
        <v>1</v>
      </c>
      <c r="J87" s="3">
        <v>-29.64589075</v>
      </c>
    </row>
    <row r="88" spans="1:10">
      <c r="A88" s="4">
        <v>1</v>
      </c>
      <c r="B88" s="4">
        <v>292</v>
      </c>
      <c r="C88" s="4">
        <v>32</v>
      </c>
      <c r="D88" s="4">
        <v>2</v>
      </c>
      <c r="E88" s="4">
        <v>1</v>
      </c>
      <c r="F88" s="5">
        <v>0</v>
      </c>
      <c r="G88" s="2">
        <v>29.532896860000001</v>
      </c>
      <c r="H88" s="6">
        <v>6700000000000</v>
      </c>
      <c r="I88" s="2">
        <v>1</v>
      </c>
      <c r="J88" s="3">
        <v>-29.53265128</v>
      </c>
    </row>
    <row r="89" spans="1:10">
      <c r="A89" s="4">
        <v>1</v>
      </c>
      <c r="B89" s="4">
        <v>215</v>
      </c>
      <c r="C89" s="4">
        <v>2</v>
      </c>
      <c r="D89" s="4">
        <v>8</v>
      </c>
      <c r="E89" s="4">
        <v>0</v>
      </c>
      <c r="F89" s="5">
        <v>1</v>
      </c>
      <c r="G89" s="2">
        <v>20.92942262</v>
      </c>
      <c r="H89" s="2">
        <v>1228945865</v>
      </c>
      <c r="I89" s="2">
        <v>0.99999999900000003</v>
      </c>
      <c r="J89" s="9">
        <v>-8.1399999999999998E-10</v>
      </c>
    </row>
    <row r="90" spans="1:10">
      <c r="A90" s="4">
        <v>1</v>
      </c>
      <c r="B90" s="4">
        <v>240</v>
      </c>
      <c r="C90" s="4">
        <v>20</v>
      </c>
      <c r="D90" s="4">
        <v>1</v>
      </c>
      <c r="E90" s="4">
        <v>0</v>
      </c>
      <c r="F90" s="5">
        <v>0</v>
      </c>
      <c r="G90" s="2">
        <v>23.885506029999998</v>
      </c>
      <c r="H90" s="2">
        <v>23623457700</v>
      </c>
      <c r="I90" s="2">
        <v>1</v>
      </c>
      <c r="J90" s="3">
        <v>-23.885506029999998</v>
      </c>
    </row>
    <row r="91" spans="1:10">
      <c r="A91" s="4">
        <v>0</v>
      </c>
      <c r="B91" s="4">
        <v>208</v>
      </c>
      <c r="C91" s="4">
        <v>4</v>
      </c>
      <c r="D91" s="4">
        <v>1</v>
      </c>
      <c r="E91" s="4">
        <v>0</v>
      </c>
      <c r="F91" s="5">
        <v>0</v>
      </c>
      <c r="G91" s="2">
        <v>19.967853179999999</v>
      </c>
      <c r="H91" s="2">
        <v>469816703.39999998</v>
      </c>
      <c r="I91" s="2">
        <v>0.99999999799999995</v>
      </c>
      <c r="J91" s="3">
        <v>-19.967853160000001</v>
      </c>
    </row>
    <row r="92" spans="1:10">
      <c r="A92" s="4">
        <v>1</v>
      </c>
      <c r="B92" s="4">
        <v>141</v>
      </c>
      <c r="C92" s="4">
        <v>10</v>
      </c>
      <c r="D92" s="4">
        <v>1</v>
      </c>
      <c r="E92" s="4">
        <v>0</v>
      </c>
      <c r="F92" s="5">
        <v>0</v>
      </c>
      <c r="G92" s="2">
        <v>14.00282331</v>
      </c>
      <c r="H92" s="2">
        <v>1206004.4069999999</v>
      </c>
      <c r="I92" s="2">
        <v>0.99999917100000002</v>
      </c>
      <c r="J92" s="3">
        <v>-14.00282414</v>
      </c>
    </row>
    <row r="93" spans="1:10">
      <c r="A93" s="4">
        <v>0</v>
      </c>
      <c r="B93" s="4">
        <v>253</v>
      </c>
      <c r="C93" s="4">
        <v>2</v>
      </c>
      <c r="D93" s="4">
        <v>1</v>
      </c>
      <c r="E93" s="4">
        <v>0</v>
      </c>
      <c r="F93" s="5">
        <v>0</v>
      </c>
      <c r="G93" s="2">
        <v>24.114916640000001</v>
      </c>
      <c r="H93" s="2">
        <v>29714965384</v>
      </c>
      <c r="I93" s="2">
        <v>1</v>
      </c>
      <c r="J93" s="3">
        <v>-24.114916520000001</v>
      </c>
    </row>
    <row r="94" spans="1:10">
      <c r="A94" s="4">
        <v>1</v>
      </c>
      <c r="B94" s="4">
        <v>258</v>
      </c>
      <c r="C94" s="4">
        <v>14</v>
      </c>
      <c r="D94" s="4">
        <v>5</v>
      </c>
      <c r="E94" s="4">
        <v>0</v>
      </c>
      <c r="F94" s="5">
        <v>0</v>
      </c>
      <c r="G94" s="2">
        <v>25.473250960000001</v>
      </c>
      <c r="H94" s="6">
        <v>116000000000</v>
      </c>
      <c r="I94" s="2">
        <v>1</v>
      </c>
      <c r="J94" s="3">
        <v>-25.473247130000001</v>
      </c>
    </row>
    <row r="95" spans="1:10">
      <c r="A95" s="4">
        <v>1</v>
      </c>
      <c r="B95" s="4">
        <v>240</v>
      </c>
      <c r="C95" s="4">
        <v>12</v>
      </c>
      <c r="D95" s="4">
        <v>1</v>
      </c>
      <c r="E95" s="4">
        <v>0</v>
      </c>
      <c r="F95" s="5">
        <v>0</v>
      </c>
      <c r="G95" s="2">
        <v>23.463759849999999</v>
      </c>
      <c r="H95" s="2">
        <v>15494637818</v>
      </c>
      <c r="I95" s="2">
        <v>1</v>
      </c>
      <c r="J95" s="3">
        <v>-23.46375939</v>
      </c>
    </row>
    <row r="96" spans="1:10">
      <c r="A96" s="4">
        <v>0</v>
      </c>
      <c r="B96" s="4">
        <v>187</v>
      </c>
      <c r="C96" s="4">
        <v>10</v>
      </c>
      <c r="D96" s="4">
        <v>7</v>
      </c>
      <c r="E96" s="4">
        <v>0</v>
      </c>
      <c r="F96" s="5">
        <v>1</v>
      </c>
      <c r="G96" s="2">
        <v>18.604244649999998</v>
      </c>
      <c r="H96" s="2">
        <v>120149174.8</v>
      </c>
      <c r="I96" s="2">
        <v>0.999999992</v>
      </c>
      <c r="J96" s="9">
        <v>-8.3199999999999994E-9</v>
      </c>
    </row>
    <row r="97" spans="1:10">
      <c r="A97" s="4">
        <v>0</v>
      </c>
      <c r="B97" s="4">
        <v>271</v>
      </c>
      <c r="C97" s="4">
        <v>10</v>
      </c>
      <c r="D97" s="4">
        <v>2</v>
      </c>
      <c r="E97" s="4">
        <v>0</v>
      </c>
      <c r="F97" s="5">
        <v>0</v>
      </c>
      <c r="G97" s="2">
        <v>26.288426449999999</v>
      </c>
      <c r="H97" s="6">
        <v>261000000000</v>
      </c>
      <c r="I97" s="2">
        <v>1</v>
      </c>
      <c r="J97" s="3">
        <v>-26.288433850000001</v>
      </c>
    </row>
    <row r="98" spans="1:10">
      <c r="A98" s="4">
        <v>1</v>
      </c>
      <c r="B98" s="4">
        <v>288</v>
      </c>
      <c r="C98" s="4">
        <v>22</v>
      </c>
      <c r="D98" s="4">
        <v>1</v>
      </c>
      <c r="E98" s="4">
        <v>0</v>
      </c>
      <c r="F98" s="5">
        <v>0</v>
      </c>
      <c r="G98" s="2">
        <v>28.526942569999999</v>
      </c>
      <c r="H98" s="6">
        <v>2450000000000</v>
      </c>
      <c r="I98" s="2">
        <v>1</v>
      </c>
      <c r="J98" s="3">
        <v>-28.526948090000001</v>
      </c>
    </row>
    <row r="99" spans="1:10">
      <c r="A99" s="4">
        <v>0</v>
      </c>
      <c r="B99" s="4">
        <v>194</v>
      </c>
      <c r="C99" s="4">
        <v>12</v>
      </c>
      <c r="D99" s="4">
        <v>10</v>
      </c>
      <c r="E99" s="4">
        <v>0</v>
      </c>
      <c r="F99" s="5">
        <v>0</v>
      </c>
      <c r="G99" s="2">
        <v>19.52347211</v>
      </c>
      <c r="H99" s="2">
        <v>301256348</v>
      </c>
      <c r="I99" s="2">
        <v>0.99999999699999997</v>
      </c>
      <c r="J99" s="3">
        <v>-19.523472129999998</v>
      </c>
    </row>
    <row r="100" spans="1:10">
      <c r="A100" s="4">
        <v>1</v>
      </c>
      <c r="B100" s="4">
        <v>274</v>
      </c>
      <c r="C100" s="4">
        <v>14</v>
      </c>
      <c r="D100" s="4">
        <v>11</v>
      </c>
      <c r="E100" s="4">
        <v>1</v>
      </c>
      <c r="F100" s="5">
        <v>0</v>
      </c>
      <c r="G100" s="2">
        <v>27.339840729999999</v>
      </c>
      <c r="H100" s="6">
        <v>747000000000</v>
      </c>
      <c r="I100" s="2">
        <v>1</v>
      </c>
      <c r="J100" s="3">
        <v>-27.339814669999999</v>
      </c>
    </row>
    <row r="101" spans="1:10">
      <c r="A101" s="4">
        <v>0</v>
      </c>
      <c r="B101" s="4">
        <v>176</v>
      </c>
      <c r="C101" s="4">
        <v>6</v>
      </c>
      <c r="D101" s="4">
        <v>7</v>
      </c>
      <c r="E101" s="4">
        <v>0</v>
      </c>
      <c r="F101" s="5">
        <v>0</v>
      </c>
      <c r="G101" s="2">
        <v>17.353871569999999</v>
      </c>
      <c r="H101" s="2">
        <v>34410474.460000001</v>
      </c>
      <c r="I101" s="2">
        <v>0.99999997100000004</v>
      </c>
      <c r="J101" s="3">
        <v>-17.353871600000002</v>
      </c>
    </row>
    <row r="102" spans="1:10">
      <c r="A102" s="4">
        <v>1</v>
      </c>
      <c r="B102" s="4">
        <v>182</v>
      </c>
      <c r="C102" s="4">
        <v>4</v>
      </c>
      <c r="D102" s="4">
        <v>10</v>
      </c>
      <c r="E102" s="4">
        <v>0</v>
      </c>
      <c r="F102" s="5">
        <v>0</v>
      </c>
      <c r="G102" s="2">
        <v>18.017886440000002</v>
      </c>
      <c r="H102" s="2">
        <v>66844958.340000004</v>
      </c>
      <c r="I102" s="2">
        <v>0.99999998499999998</v>
      </c>
      <c r="J102" s="3">
        <v>-18.01788646</v>
      </c>
    </row>
    <row r="103" spans="1:10">
      <c r="A103" s="4">
        <v>0</v>
      </c>
      <c r="B103" s="4">
        <v>64</v>
      </c>
      <c r="C103" s="4">
        <v>6</v>
      </c>
      <c r="D103" s="4">
        <v>2</v>
      </c>
      <c r="E103" s="4">
        <v>0</v>
      </c>
      <c r="F103" s="5">
        <v>0</v>
      </c>
      <c r="G103" s="2">
        <v>6.5160533669999996</v>
      </c>
      <c r="H103" s="2">
        <v>675.90556309999999</v>
      </c>
      <c r="I103" s="2">
        <v>0.99852268899999996</v>
      </c>
      <c r="J103" s="3">
        <v>-6.5175317699999997</v>
      </c>
    </row>
    <row r="104" spans="1:10">
      <c r="A104" s="4">
        <v>0</v>
      </c>
      <c r="B104" s="4">
        <v>95</v>
      </c>
      <c r="C104" s="4">
        <v>2</v>
      </c>
      <c r="D104" s="4">
        <v>1</v>
      </c>
      <c r="E104" s="4">
        <v>0</v>
      </c>
      <c r="F104" s="5">
        <v>0</v>
      </c>
      <c r="G104" s="2">
        <v>9.1839166409999997</v>
      </c>
      <c r="H104" s="2">
        <v>9739.2232100000001</v>
      </c>
      <c r="I104" s="2">
        <v>0.99989733300000005</v>
      </c>
      <c r="J104" s="3">
        <v>-9.1840193130000003</v>
      </c>
    </row>
    <row r="105" spans="1:10">
      <c r="A105" s="4">
        <v>1</v>
      </c>
      <c r="B105" s="4">
        <v>308</v>
      </c>
      <c r="C105" s="4">
        <v>16</v>
      </c>
      <c r="D105" s="4">
        <v>1</v>
      </c>
      <c r="E105" s="4">
        <v>0</v>
      </c>
      <c r="F105" s="5">
        <v>0</v>
      </c>
      <c r="G105" s="2">
        <v>30.100632940000001</v>
      </c>
      <c r="H105" s="6">
        <v>11800000000000</v>
      </c>
      <c r="I105" s="2">
        <v>1</v>
      </c>
      <c r="J105" s="3">
        <v>-30.100854009999999</v>
      </c>
    </row>
    <row r="106" spans="1:10">
      <c r="A106" s="4">
        <v>1</v>
      </c>
      <c r="B106" s="4">
        <v>166</v>
      </c>
      <c r="C106" s="4">
        <v>16</v>
      </c>
      <c r="D106" s="4">
        <v>1</v>
      </c>
      <c r="E106" s="4">
        <v>0</v>
      </c>
      <c r="F106" s="5">
        <v>0</v>
      </c>
      <c r="G106" s="2">
        <v>16.68163294</v>
      </c>
      <c r="H106" s="2">
        <v>17568761</v>
      </c>
      <c r="I106" s="2">
        <v>0.99999994299999995</v>
      </c>
      <c r="J106" s="3">
        <v>-16.681633000000001</v>
      </c>
    </row>
    <row r="107" spans="1:10">
      <c r="A107" s="4">
        <v>1</v>
      </c>
      <c r="B107" s="4">
        <v>224</v>
      </c>
      <c r="C107" s="4">
        <v>28</v>
      </c>
      <c r="D107" s="4">
        <v>2</v>
      </c>
      <c r="E107" s="4">
        <v>1</v>
      </c>
      <c r="F107" s="5">
        <v>0</v>
      </c>
      <c r="G107" s="2">
        <v>22.896023769999999</v>
      </c>
      <c r="H107" s="2">
        <v>8782472158</v>
      </c>
      <c r="I107" s="2">
        <v>1</v>
      </c>
      <c r="J107" s="3">
        <v>-22.89602391</v>
      </c>
    </row>
    <row r="108" spans="1:10">
      <c r="A108" s="4">
        <v>0</v>
      </c>
      <c r="B108" s="4">
        <v>123</v>
      </c>
      <c r="C108" s="4">
        <v>14</v>
      </c>
      <c r="D108" s="4">
        <v>4</v>
      </c>
      <c r="E108" s="4">
        <v>0</v>
      </c>
      <c r="F108" s="5">
        <v>0</v>
      </c>
      <c r="G108" s="2">
        <v>12.614826819999999</v>
      </c>
      <c r="H108" s="2">
        <v>300988.34389999998</v>
      </c>
      <c r="I108" s="2">
        <v>0.99999667800000003</v>
      </c>
      <c r="J108" s="3">
        <v>-12.61483014</v>
      </c>
    </row>
    <row r="109" spans="1:10">
      <c r="A109" s="4">
        <v>1</v>
      </c>
      <c r="B109" s="4">
        <v>75</v>
      </c>
      <c r="C109" s="4">
        <v>14</v>
      </c>
      <c r="D109" s="4">
        <v>1</v>
      </c>
      <c r="E109" s="4">
        <v>0</v>
      </c>
      <c r="F109" s="5">
        <v>0</v>
      </c>
      <c r="G109" s="2">
        <v>7.9766963970000004</v>
      </c>
      <c r="H109" s="2">
        <v>2912.2940899999999</v>
      </c>
      <c r="I109" s="2">
        <v>0.99965674599999998</v>
      </c>
      <c r="J109" s="3">
        <v>-7.9770397099999997</v>
      </c>
    </row>
    <row r="110" spans="1:10">
      <c r="A110" s="4">
        <v>1</v>
      </c>
      <c r="B110" s="4">
        <v>137</v>
      </c>
      <c r="C110" s="4">
        <v>16</v>
      </c>
      <c r="D110" s="4">
        <v>1</v>
      </c>
      <c r="E110" s="4">
        <v>0</v>
      </c>
      <c r="F110" s="5">
        <v>0</v>
      </c>
      <c r="G110" s="2">
        <v>13.941132939999999</v>
      </c>
      <c r="H110" s="2">
        <v>1133853.9240000001</v>
      </c>
      <c r="I110" s="2">
        <v>0.99999911799999996</v>
      </c>
      <c r="J110" s="3">
        <v>-13.941133819999999</v>
      </c>
    </row>
    <row r="111" spans="1:10">
      <c r="A111" s="4">
        <v>1</v>
      </c>
      <c r="B111" s="4">
        <v>266</v>
      </c>
      <c r="C111" s="4">
        <v>2</v>
      </c>
      <c r="D111" s="4">
        <v>6</v>
      </c>
      <c r="E111" s="4">
        <v>0</v>
      </c>
      <c r="F111" s="5">
        <v>0</v>
      </c>
      <c r="G111" s="2">
        <v>25.647395339999999</v>
      </c>
      <c r="H111" s="6">
        <v>138000000000</v>
      </c>
      <c r="I111" s="2">
        <v>1</v>
      </c>
      <c r="J111" s="3">
        <v>-25.64739217</v>
      </c>
    </row>
    <row r="112" spans="1:10">
      <c r="A112" s="4">
        <v>1</v>
      </c>
      <c r="B112" s="4">
        <v>258</v>
      </c>
      <c r="C112" s="4">
        <v>12</v>
      </c>
      <c r="D112" s="4">
        <v>1</v>
      </c>
      <c r="E112" s="4">
        <v>0</v>
      </c>
      <c r="F112" s="5">
        <v>0</v>
      </c>
      <c r="G112" s="2">
        <v>25.164759849999999</v>
      </c>
      <c r="H112" s="2">
        <v>84901691527</v>
      </c>
      <c r="I112" s="2">
        <v>1</v>
      </c>
      <c r="J112" s="3">
        <v>-25.1647575</v>
      </c>
    </row>
    <row r="113" spans="1:10">
      <c r="A113" s="4">
        <v>0</v>
      </c>
      <c r="B113" s="4">
        <v>196</v>
      </c>
      <c r="C113" s="4">
        <v>2</v>
      </c>
      <c r="D113" s="4">
        <v>2</v>
      </c>
      <c r="E113" s="4">
        <v>0</v>
      </c>
      <c r="F113" s="5">
        <v>0</v>
      </c>
      <c r="G113" s="2">
        <v>18.779180279999999</v>
      </c>
      <c r="H113" s="2">
        <v>143118036.90000001</v>
      </c>
      <c r="I113" s="2">
        <v>0.99999999299999998</v>
      </c>
      <c r="J113" s="3">
        <v>-18.779180289999999</v>
      </c>
    </row>
    <row r="114" spans="1:10">
      <c r="A114" s="4">
        <v>1</v>
      </c>
      <c r="B114" s="4">
        <v>31</v>
      </c>
      <c r="C114" s="4">
        <v>6</v>
      </c>
      <c r="D114" s="4">
        <v>1</v>
      </c>
      <c r="E114" s="4">
        <v>0</v>
      </c>
      <c r="F114" s="5">
        <v>0</v>
      </c>
      <c r="G114" s="2">
        <v>3.3969502249999999</v>
      </c>
      <c r="H114" s="2">
        <v>29.872855489999999</v>
      </c>
      <c r="I114" s="2">
        <v>0.96760908599999995</v>
      </c>
      <c r="J114" s="3">
        <v>-3.429877335</v>
      </c>
    </row>
    <row r="115" spans="1:10">
      <c r="A115" s="4">
        <v>1</v>
      </c>
      <c r="B115" s="4">
        <v>284</v>
      </c>
      <c r="C115" s="4">
        <v>10</v>
      </c>
      <c r="D115" s="4">
        <v>1</v>
      </c>
      <c r="E115" s="4">
        <v>0</v>
      </c>
      <c r="F115" s="5">
        <v>0</v>
      </c>
      <c r="G115" s="2">
        <v>27.516323310000001</v>
      </c>
      <c r="H115" s="6">
        <v>892000000000</v>
      </c>
      <c r="I115" s="2">
        <v>1</v>
      </c>
      <c r="J115" s="3">
        <v>-27.516311869999999</v>
      </c>
    </row>
    <row r="116" spans="1:10">
      <c r="A116" s="4">
        <v>1</v>
      </c>
      <c r="B116" s="4">
        <v>268</v>
      </c>
      <c r="C116" s="4">
        <v>14</v>
      </c>
      <c r="D116" s="4">
        <v>2</v>
      </c>
      <c r="E116" s="4">
        <v>0</v>
      </c>
      <c r="F116" s="5">
        <v>0</v>
      </c>
      <c r="G116" s="2">
        <v>26.26596004</v>
      </c>
      <c r="H116" s="6">
        <v>255000000000</v>
      </c>
      <c r="I116" s="2">
        <v>1</v>
      </c>
      <c r="J116" s="3">
        <v>-26.26595584</v>
      </c>
    </row>
    <row r="117" spans="1:10">
      <c r="A117" s="4">
        <v>1</v>
      </c>
      <c r="B117" s="4">
        <v>189</v>
      </c>
      <c r="C117" s="4">
        <v>12</v>
      </c>
      <c r="D117" s="4">
        <v>1</v>
      </c>
      <c r="E117" s="4">
        <v>0</v>
      </c>
      <c r="F117" s="5">
        <v>0</v>
      </c>
      <c r="G117" s="2">
        <v>18.644259850000001</v>
      </c>
      <c r="H117" s="2">
        <v>125054456.7</v>
      </c>
      <c r="I117" s="2">
        <v>0.999999992</v>
      </c>
      <c r="J117" s="3">
        <v>-18.644259859999998</v>
      </c>
    </row>
    <row r="118" spans="1:10">
      <c r="A118" s="4">
        <v>0</v>
      </c>
      <c r="B118" s="4">
        <v>74</v>
      </c>
      <c r="C118" s="4">
        <v>32</v>
      </c>
      <c r="D118" s="4">
        <v>2</v>
      </c>
      <c r="E118" s="4">
        <v>0</v>
      </c>
      <c r="F118" s="5">
        <v>0</v>
      </c>
      <c r="G118" s="2">
        <v>8.8317284249999997</v>
      </c>
      <c r="H118" s="2">
        <v>6848.1130430000003</v>
      </c>
      <c r="I118" s="2">
        <v>0.99985399600000002</v>
      </c>
      <c r="J118" s="3">
        <v>-8.83187444</v>
      </c>
    </row>
    <row r="119" spans="1:10">
      <c r="A119" s="4">
        <v>1</v>
      </c>
      <c r="B119" s="4">
        <v>145</v>
      </c>
      <c r="C119" s="4">
        <v>16</v>
      </c>
      <c r="D119" s="4">
        <v>2</v>
      </c>
      <c r="E119" s="4">
        <v>0</v>
      </c>
      <c r="F119" s="5">
        <v>0</v>
      </c>
      <c r="G119" s="2">
        <v>14.747896580000001</v>
      </c>
      <c r="H119" s="2">
        <v>2540563.7919999999</v>
      </c>
      <c r="I119" s="2">
        <v>0.99999960600000004</v>
      </c>
      <c r="J119" s="3">
        <v>-14.747896969999999</v>
      </c>
    </row>
    <row r="120" spans="1:10">
      <c r="A120" s="4">
        <v>0</v>
      </c>
      <c r="B120" s="4">
        <v>139</v>
      </c>
      <c r="C120" s="4">
        <v>30</v>
      </c>
      <c r="D120" s="4">
        <v>2</v>
      </c>
      <c r="E120" s="4">
        <v>0</v>
      </c>
      <c r="F120" s="5">
        <v>0</v>
      </c>
      <c r="G120" s="2">
        <v>14.86879188</v>
      </c>
      <c r="H120" s="2">
        <v>2867043.3990000002</v>
      </c>
      <c r="I120" s="2">
        <v>0.99999965099999999</v>
      </c>
      <c r="J120" s="3">
        <v>-14.86879223</v>
      </c>
    </row>
    <row r="121" spans="1:10">
      <c r="A121" s="4">
        <v>1</v>
      </c>
      <c r="B121" s="4">
        <v>252</v>
      </c>
      <c r="C121" s="4">
        <v>10</v>
      </c>
      <c r="D121" s="4">
        <v>1</v>
      </c>
      <c r="E121" s="4">
        <v>0</v>
      </c>
      <c r="F121" s="5">
        <v>0</v>
      </c>
      <c r="G121" s="2">
        <v>24.49232331</v>
      </c>
      <c r="H121" s="2">
        <v>43339197256</v>
      </c>
      <c r="I121" s="2">
        <v>1</v>
      </c>
      <c r="J121" s="3">
        <v>-24.492324849999999</v>
      </c>
    </row>
    <row r="122" spans="1:10">
      <c r="A122" s="4">
        <v>1</v>
      </c>
      <c r="B122" s="4">
        <v>60</v>
      </c>
      <c r="C122" s="4">
        <v>34</v>
      </c>
      <c r="D122" s="4">
        <v>1</v>
      </c>
      <c r="E122" s="4">
        <v>0</v>
      </c>
      <c r="F122" s="5">
        <v>0</v>
      </c>
      <c r="G122" s="2">
        <v>7.6135618259999998</v>
      </c>
      <c r="H122" s="2">
        <v>2025.4796719999999</v>
      </c>
      <c r="I122" s="2">
        <v>0.99950653300000003</v>
      </c>
      <c r="J122" s="3">
        <v>-7.6140554150000002</v>
      </c>
    </row>
    <row r="123" spans="1:10">
      <c r="A123" s="4">
        <v>0</v>
      </c>
      <c r="B123" s="4">
        <v>98</v>
      </c>
      <c r="C123" s="4">
        <v>12</v>
      </c>
      <c r="D123" s="4">
        <v>2</v>
      </c>
      <c r="E123" s="4">
        <v>0</v>
      </c>
      <c r="F123" s="5">
        <v>0</v>
      </c>
      <c r="G123" s="2">
        <v>10.045363</v>
      </c>
      <c r="H123" s="2">
        <v>23048.661919999999</v>
      </c>
      <c r="I123" s="2">
        <v>0.99995661499999999</v>
      </c>
      <c r="J123" s="3">
        <v>-10.045406379999999</v>
      </c>
    </row>
    <row r="124" spans="1:10">
      <c r="A124" s="4">
        <v>1</v>
      </c>
      <c r="B124" s="4">
        <v>263</v>
      </c>
      <c r="C124" s="4">
        <v>12</v>
      </c>
      <c r="D124" s="4">
        <v>8</v>
      </c>
      <c r="E124" s="4">
        <v>0</v>
      </c>
      <c r="F124" s="5">
        <v>0</v>
      </c>
      <c r="G124" s="2">
        <v>25.99260533</v>
      </c>
      <c r="H124" s="6">
        <v>194000000000</v>
      </c>
      <c r="I124" s="2">
        <v>1</v>
      </c>
      <c r="J124" s="3">
        <v>-25.992608270000002</v>
      </c>
    </row>
    <row r="125" spans="1:10">
      <c r="A125" s="4">
        <v>1</v>
      </c>
      <c r="B125" s="4">
        <v>312</v>
      </c>
      <c r="C125" s="4">
        <v>10</v>
      </c>
      <c r="D125" s="4">
        <v>1</v>
      </c>
      <c r="E125" s="4">
        <v>0</v>
      </c>
      <c r="F125" s="5">
        <v>0</v>
      </c>
      <c r="G125" s="2">
        <v>30.162323310000001</v>
      </c>
      <c r="H125" s="6">
        <v>12600000000000</v>
      </c>
      <c r="I125" s="2">
        <v>1</v>
      </c>
      <c r="J125" s="3">
        <v>-30.16172473</v>
      </c>
    </row>
    <row r="126" spans="1:10">
      <c r="A126" s="4">
        <v>1</v>
      </c>
      <c r="B126" s="4">
        <v>257</v>
      </c>
      <c r="C126" s="4">
        <v>2</v>
      </c>
      <c r="D126" s="4">
        <v>1</v>
      </c>
      <c r="E126" s="4">
        <v>0</v>
      </c>
      <c r="F126" s="5">
        <v>0</v>
      </c>
      <c r="G126" s="2">
        <v>24.543077140000001</v>
      </c>
      <c r="H126" s="2">
        <v>45595603713</v>
      </c>
      <c r="I126" s="2">
        <v>1</v>
      </c>
      <c r="J126" s="3">
        <v>-24.543078879999999</v>
      </c>
    </row>
    <row r="127" spans="1:10">
      <c r="A127" s="4">
        <v>1</v>
      </c>
      <c r="B127" s="4">
        <v>205</v>
      </c>
      <c r="C127" s="4">
        <v>4</v>
      </c>
      <c r="D127" s="4">
        <v>2</v>
      </c>
      <c r="E127" s="4">
        <v>0</v>
      </c>
      <c r="F127" s="5">
        <v>0</v>
      </c>
      <c r="G127" s="2">
        <v>19.785277319999999</v>
      </c>
      <c r="H127" s="2">
        <v>391414368.10000002</v>
      </c>
      <c r="I127" s="2">
        <v>0.99999999699999997</v>
      </c>
      <c r="J127" s="3">
        <v>-19.785277319999999</v>
      </c>
    </row>
    <row r="128" spans="1:10">
      <c r="A128" s="4">
        <v>1</v>
      </c>
      <c r="B128" s="4">
        <v>285</v>
      </c>
      <c r="C128" s="4">
        <v>22</v>
      </c>
      <c r="D128" s="4">
        <v>1</v>
      </c>
      <c r="E128" s="4">
        <v>0</v>
      </c>
      <c r="F128" s="5">
        <v>0</v>
      </c>
      <c r="G128" s="2">
        <v>28.243442569999999</v>
      </c>
      <c r="H128" s="6">
        <v>1840000000000</v>
      </c>
      <c r="I128" s="2">
        <v>1</v>
      </c>
      <c r="J128" s="3">
        <v>-28.243490319999999</v>
      </c>
    </row>
    <row r="129" spans="1:10">
      <c r="A129" s="4">
        <v>1</v>
      </c>
      <c r="B129" s="4">
        <v>122</v>
      </c>
      <c r="C129" s="4">
        <v>4</v>
      </c>
      <c r="D129" s="4">
        <v>1</v>
      </c>
      <c r="E129" s="4">
        <v>0</v>
      </c>
      <c r="F129" s="5">
        <v>0</v>
      </c>
      <c r="G129" s="2">
        <v>11.89101368</v>
      </c>
      <c r="H129" s="2">
        <v>145949.16889999999</v>
      </c>
      <c r="I129" s="2">
        <v>0.99999314800000005</v>
      </c>
      <c r="J129" s="3">
        <v>-11.89102053</v>
      </c>
    </row>
    <row r="130" spans="1:10">
      <c r="A130" s="4">
        <v>1</v>
      </c>
      <c r="B130" s="4">
        <v>363</v>
      </c>
      <c r="C130" s="4">
        <v>2</v>
      </c>
      <c r="D130" s="4">
        <v>12</v>
      </c>
      <c r="E130" s="4">
        <v>0</v>
      </c>
      <c r="F130" s="5">
        <v>0</v>
      </c>
      <c r="G130" s="2">
        <v>35.118477179999999</v>
      </c>
      <c r="H130" s="6">
        <v>1790000000000000</v>
      </c>
      <c r="I130" s="2">
        <v>1</v>
      </c>
      <c r="J130" s="3">
        <v>-35.127362660000003</v>
      </c>
    </row>
    <row r="131" spans="1:10">
      <c r="A131" s="4">
        <v>1</v>
      </c>
      <c r="B131" s="4">
        <v>302</v>
      </c>
      <c r="C131" s="4">
        <v>10</v>
      </c>
      <c r="D131" s="4">
        <v>1</v>
      </c>
      <c r="E131" s="4">
        <v>0</v>
      </c>
      <c r="F131" s="5">
        <v>0</v>
      </c>
      <c r="G131" s="2">
        <v>29.217323310000001</v>
      </c>
      <c r="H131" s="6">
        <v>4890000000000</v>
      </c>
      <c r="I131" s="2">
        <v>1</v>
      </c>
      <c r="J131" s="3">
        <v>-29.217108169999999</v>
      </c>
    </row>
    <row r="132" spans="1:10">
      <c r="A132" s="4">
        <v>1</v>
      </c>
      <c r="B132" s="4">
        <v>51</v>
      </c>
      <c r="C132" s="4">
        <v>4</v>
      </c>
      <c r="D132" s="4">
        <v>2</v>
      </c>
      <c r="E132" s="4">
        <v>0</v>
      </c>
      <c r="F132" s="5">
        <v>0</v>
      </c>
      <c r="G132" s="2">
        <v>5.2322773219999998</v>
      </c>
      <c r="H132" s="2">
        <v>187.21867560000001</v>
      </c>
      <c r="I132" s="2">
        <v>0.994687031</v>
      </c>
      <c r="J132" s="3">
        <v>-5.2376044549999996</v>
      </c>
    </row>
    <row r="133" spans="1:10">
      <c r="A133" s="4">
        <v>1</v>
      </c>
      <c r="B133" s="4">
        <v>35</v>
      </c>
      <c r="C133" s="4">
        <v>18</v>
      </c>
      <c r="D133" s="4">
        <v>2</v>
      </c>
      <c r="E133" s="4">
        <v>0</v>
      </c>
      <c r="F133" s="5">
        <v>0</v>
      </c>
      <c r="G133" s="2">
        <v>4.4583331230000001</v>
      </c>
      <c r="H133" s="2">
        <v>86.343465109999997</v>
      </c>
      <c r="I133" s="2">
        <v>0.98855094700000001</v>
      </c>
      <c r="J133" s="3">
        <v>-4.4698482210000003</v>
      </c>
    </row>
    <row r="134" spans="1:10">
      <c r="A134" s="4">
        <v>0</v>
      </c>
      <c r="B134" s="4">
        <v>150</v>
      </c>
      <c r="C134" s="4">
        <v>2</v>
      </c>
      <c r="D134" s="4">
        <v>10</v>
      </c>
      <c r="E134" s="4">
        <v>0</v>
      </c>
      <c r="F134" s="5">
        <v>0</v>
      </c>
      <c r="G134" s="2">
        <v>14.838289400000001</v>
      </c>
      <c r="H134" s="2">
        <v>2780911.7510000002</v>
      </c>
      <c r="I134" s="2">
        <v>0.99999963999999997</v>
      </c>
      <c r="J134" s="3">
        <v>-14.83828976</v>
      </c>
    </row>
    <row r="135" spans="1:10">
      <c r="A135" s="4">
        <v>1</v>
      </c>
      <c r="B135" s="4">
        <v>136</v>
      </c>
      <c r="C135" s="4">
        <v>6</v>
      </c>
      <c r="D135" s="4">
        <v>1</v>
      </c>
      <c r="E135" s="4">
        <v>0</v>
      </c>
      <c r="F135" s="5">
        <v>0</v>
      </c>
      <c r="G135" s="2">
        <v>13.31945022</v>
      </c>
      <c r="H135" s="2">
        <v>608924.90170000005</v>
      </c>
      <c r="I135" s="2">
        <v>0.99999835800000003</v>
      </c>
      <c r="J135" s="3">
        <v>-13.31945187</v>
      </c>
    </row>
    <row r="136" spans="1:10">
      <c r="A136" s="4">
        <v>1</v>
      </c>
      <c r="B136" s="4">
        <v>244</v>
      </c>
      <c r="C136" s="4">
        <v>32</v>
      </c>
      <c r="D136" s="4">
        <v>1</v>
      </c>
      <c r="E136" s="4">
        <v>0</v>
      </c>
      <c r="F136" s="5">
        <v>0</v>
      </c>
      <c r="G136" s="2">
        <v>24.89612528</v>
      </c>
      <c r="H136" s="2">
        <v>64900767302</v>
      </c>
      <c r="I136" s="2">
        <v>1</v>
      </c>
      <c r="J136" s="3">
        <v>-24.896126519999999</v>
      </c>
    </row>
    <row r="137" spans="1:10">
      <c r="A137" s="4">
        <v>1</v>
      </c>
      <c r="B137" s="4">
        <v>64</v>
      </c>
      <c r="C137" s="4">
        <v>32</v>
      </c>
      <c r="D137" s="4">
        <v>1</v>
      </c>
      <c r="E137" s="4">
        <v>0</v>
      </c>
      <c r="F137" s="5">
        <v>0</v>
      </c>
      <c r="G137" s="2">
        <v>7.8861252830000002</v>
      </c>
      <c r="H137" s="2">
        <v>2660.116728</v>
      </c>
      <c r="I137" s="2">
        <v>0.99962421800000001</v>
      </c>
      <c r="J137" s="3">
        <v>-7.8865011359999997</v>
      </c>
    </row>
    <row r="138" spans="1:10">
      <c r="A138" s="4">
        <v>1</v>
      </c>
      <c r="B138" s="4">
        <v>89</v>
      </c>
      <c r="C138" s="4">
        <v>4</v>
      </c>
      <c r="D138" s="4">
        <v>2</v>
      </c>
      <c r="E138" s="4">
        <v>0</v>
      </c>
      <c r="F138" s="5">
        <v>1</v>
      </c>
      <c r="G138" s="2">
        <v>8.8232773219999991</v>
      </c>
      <c r="H138" s="2">
        <v>6790.4827949999999</v>
      </c>
      <c r="I138" s="2">
        <v>0.99985275699999998</v>
      </c>
      <c r="J138" s="3">
        <v>-1.4725400000000001E-4</v>
      </c>
    </row>
    <row r="139" spans="1:10">
      <c r="A139" s="4">
        <v>1</v>
      </c>
      <c r="B139" s="4">
        <v>265</v>
      </c>
      <c r="C139" s="4">
        <v>16</v>
      </c>
      <c r="D139" s="4">
        <v>1</v>
      </c>
      <c r="E139" s="4">
        <v>0</v>
      </c>
      <c r="F139" s="5">
        <v>0</v>
      </c>
      <c r="G139" s="2">
        <v>26.037132939999999</v>
      </c>
      <c r="H139" s="6">
        <v>203000000000</v>
      </c>
      <c r="I139" s="2">
        <v>1</v>
      </c>
      <c r="J139" s="3">
        <v>-26.03713553</v>
      </c>
    </row>
    <row r="140" spans="1:10">
      <c r="A140" s="4">
        <v>0</v>
      </c>
      <c r="B140" s="4">
        <v>163</v>
      </c>
      <c r="C140" s="4">
        <v>14</v>
      </c>
      <c r="D140" s="4">
        <v>1</v>
      </c>
      <c r="E140" s="4">
        <v>0</v>
      </c>
      <c r="F140" s="5">
        <v>0</v>
      </c>
      <c r="G140" s="2">
        <v>16.2425359</v>
      </c>
      <c r="H140" s="2">
        <v>11325143.48</v>
      </c>
      <c r="I140" s="2">
        <v>0.99999991200000005</v>
      </c>
      <c r="J140" s="3">
        <v>-16.24253599</v>
      </c>
    </row>
    <row r="141" spans="1:10">
      <c r="A141" s="4">
        <v>1</v>
      </c>
      <c r="B141" s="4">
        <v>216</v>
      </c>
      <c r="C141" s="4">
        <v>14</v>
      </c>
      <c r="D141" s="4">
        <v>2</v>
      </c>
      <c r="E141" s="4">
        <v>0</v>
      </c>
      <c r="F141" s="5">
        <v>0</v>
      </c>
      <c r="G141" s="2">
        <v>21.351960040000002</v>
      </c>
      <c r="H141" s="2">
        <v>1875160395</v>
      </c>
      <c r="I141" s="2">
        <v>0.99999999900000003</v>
      </c>
      <c r="J141" s="3">
        <v>-21.351959969999999</v>
      </c>
    </row>
    <row r="142" spans="1:10">
      <c r="A142" s="4">
        <v>1</v>
      </c>
      <c r="B142" s="4">
        <v>283</v>
      </c>
      <c r="C142" s="4">
        <v>14</v>
      </c>
      <c r="D142" s="4">
        <v>9</v>
      </c>
      <c r="E142" s="4">
        <v>0</v>
      </c>
      <c r="F142" s="5">
        <v>0</v>
      </c>
      <c r="G142" s="2">
        <v>28.03880552</v>
      </c>
      <c r="H142" s="6">
        <v>1500000000000</v>
      </c>
      <c r="I142" s="2">
        <v>1</v>
      </c>
      <c r="J142" s="3">
        <v>-28.038786949999999</v>
      </c>
    </row>
    <row r="143" spans="1:10">
      <c r="A143" s="4">
        <v>1</v>
      </c>
      <c r="B143" s="4">
        <v>294</v>
      </c>
      <c r="C143" s="4">
        <v>14</v>
      </c>
      <c r="D143" s="4">
        <v>2</v>
      </c>
      <c r="E143" s="4">
        <v>0</v>
      </c>
      <c r="F143" s="5">
        <v>0</v>
      </c>
      <c r="G143" s="2">
        <v>28.72296004</v>
      </c>
      <c r="H143" s="6">
        <v>2980000000000</v>
      </c>
      <c r="I143" s="2">
        <v>1</v>
      </c>
      <c r="J143" s="3">
        <v>-28.722795569999999</v>
      </c>
    </row>
    <row r="144" spans="1:10">
      <c r="A144" s="4">
        <v>1</v>
      </c>
      <c r="B144" s="4">
        <v>307</v>
      </c>
      <c r="C144" s="4">
        <v>36</v>
      </c>
      <c r="D144" s="4">
        <v>5</v>
      </c>
      <c r="E144" s="4">
        <v>0</v>
      </c>
      <c r="F144" s="5">
        <v>0</v>
      </c>
      <c r="G144" s="2">
        <v>31.263552929999999</v>
      </c>
      <c r="H144" s="6">
        <v>37800000000000</v>
      </c>
      <c r="I144" s="2">
        <v>1</v>
      </c>
      <c r="J144" s="3">
        <v>-31.264529899999999</v>
      </c>
    </row>
    <row r="145" spans="1:10">
      <c r="A145" s="4">
        <v>1</v>
      </c>
      <c r="B145" s="4">
        <v>131</v>
      </c>
      <c r="C145" s="4">
        <v>16</v>
      </c>
      <c r="D145" s="4">
        <v>1</v>
      </c>
      <c r="E145" s="4">
        <v>0</v>
      </c>
      <c r="F145" s="5">
        <v>0</v>
      </c>
      <c r="G145" s="2">
        <v>13.374132940000001</v>
      </c>
      <c r="H145" s="2">
        <v>643149.79559999995</v>
      </c>
      <c r="I145" s="2">
        <v>0.99999844500000001</v>
      </c>
      <c r="J145" s="3">
        <v>-13.374134489999999</v>
      </c>
    </row>
    <row r="146" spans="1:10">
      <c r="A146" s="4">
        <v>1</v>
      </c>
      <c r="B146" s="4">
        <v>359</v>
      </c>
      <c r="C146" s="4">
        <v>18</v>
      </c>
      <c r="D146" s="4">
        <v>9</v>
      </c>
      <c r="E146" s="4">
        <v>0</v>
      </c>
      <c r="F146" s="5">
        <v>0</v>
      </c>
      <c r="G146" s="2">
        <v>35.431678599999998</v>
      </c>
      <c r="H146" s="6">
        <v>2440000000000000</v>
      </c>
      <c r="I146" s="2">
        <v>1</v>
      </c>
      <c r="J146" s="3">
        <v>-35.350506209999999</v>
      </c>
    </row>
    <row r="147" spans="1:10">
      <c r="A147" s="4">
        <v>0</v>
      </c>
      <c r="B147" s="4">
        <v>101</v>
      </c>
      <c r="C147" s="4">
        <v>14</v>
      </c>
      <c r="D147" s="4">
        <v>4</v>
      </c>
      <c r="E147" s="4">
        <v>0</v>
      </c>
      <c r="F147" s="5">
        <v>0</v>
      </c>
      <c r="G147" s="2">
        <v>10.53582682</v>
      </c>
      <c r="H147" s="2">
        <v>37640.159010000003</v>
      </c>
      <c r="I147" s="2">
        <v>0.99997343299999997</v>
      </c>
      <c r="J147" s="3">
        <v>-10.53585339</v>
      </c>
    </row>
    <row r="148" spans="1:10">
      <c r="A148" s="4">
        <v>1</v>
      </c>
      <c r="B148" s="4">
        <v>246</v>
      </c>
      <c r="C148" s="4">
        <v>18</v>
      </c>
      <c r="D148" s="4">
        <v>1</v>
      </c>
      <c r="E148" s="4">
        <v>0</v>
      </c>
      <c r="F148" s="5">
        <v>0</v>
      </c>
      <c r="G148" s="2">
        <v>24.347069479999998</v>
      </c>
      <c r="H148" s="2">
        <v>37479857141</v>
      </c>
      <c r="I148" s="2">
        <v>1</v>
      </c>
      <c r="J148" s="3">
        <v>-24.34706976</v>
      </c>
    </row>
    <row r="149" spans="1:10">
      <c r="A149" s="4">
        <v>0</v>
      </c>
      <c r="B149" s="4">
        <v>285</v>
      </c>
      <c r="C149" s="4">
        <v>12</v>
      </c>
      <c r="D149" s="4">
        <v>2</v>
      </c>
      <c r="E149" s="4">
        <v>0</v>
      </c>
      <c r="F149" s="5">
        <v>0</v>
      </c>
      <c r="G149" s="2">
        <v>27.716863</v>
      </c>
      <c r="H149" s="6">
        <v>1090000000000</v>
      </c>
      <c r="I149" s="2">
        <v>1</v>
      </c>
      <c r="J149" s="3">
        <v>-27.716894570000001</v>
      </c>
    </row>
    <row r="150" spans="1:10">
      <c r="A150" s="4">
        <v>1</v>
      </c>
      <c r="B150" s="4">
        <v>157</v>
      </c>
      <c r="C150" s="4">
        <v>26</v>
      </c>
      <c r="D150" s="4">
        <v>1</v>
      </c>
      <c r="E150" s="4">
        <v>0</v>
      </c>
      <c r="F150" s="5">
        <v>0</v>
      </c>
      <c r="G150" s="2">
        <v>16.358315650000002</v>
      </c>
      <c r="H150" s="2">
        <v>12715288.6</v>
      </c>
      <c r="I150" s="2">
        <v>0.99999992100000001</v>
      </c>
      <c r="J150" s="3">
        <v>-16.358315730000001</v>
      </c>
    </row>
    <row r="151" spans="1:10">
      <c r="A151" s="4">
        <v>1</v>
      </c>
      <c r="B151" s="4">
        <v>120</v>
      </c>
      <c r="C151" s="4">
        <v>8</v>
      </c>
      <c r="D151" s="4">
        <v>5</v>
      </c>
      <c r="E151" s="4">
        <v>0</v>
      </c>
      <c r="F151" s="5">
        <v>0</v>
      </c>
      <c r="G151" s="2">
        <v>12.11594133</v>
      </c>
      <c r="H151" s="2">
        <v>182762.23550000001</v>
      </c>
      <c r="I151" s="2">
        <v>0.99999452799999999</v>
      </c>
      <c r="J151" s="3">
        <v>-12.1159468</v>
      </c>
    </row>
    <row r="152" spans="1:10">
      <c r="A152" s="4">
        <v>1</v>
      </c>
      <c r="B152" s="4">
        <v>217</v>
      </c>
      <c r="C152" s="4">
        <v>14</v>
      </c>
      <c r="D152" s="4">
        <v>2</v>
      </c>
      <c r="E152" s="4">
        <v>0</v>
      </c>
      <c r="F152" s="5">
        <v>0</v>
      </c>
      <c r="G152" s="2">
        <v>21.446460040000002</v>
      </c>
      <c r="H152" s="2">
        <v>2061005972</v>
      </c>
      <c r="I152" s="2">
        <v>1</v>
      </c>
      <c r="J152" s="3">
        <v>-21.446459959999999</v>
      </c>
    </row>
    <row r="153" spans="1:10">
      <c r="A153" s="4">
        <v>1</v>
      </c>
      <c r="B153" s="4">
        <v>200</v>
      </c>
      <c r="C153" s="4">
        <v>4</v>
      </c>
      <c r="D153" s="4">
        <v>9</v>
      </c>
      <c r="E153" s="4">
        <v>0</v>
      </c>
      <c r="F153" s="5">
        <v>0</v>
      </c>
      <c r="G153" s="2">
        <v>19.668122799999999</v>
      </c>
      <c r="H153" s="2">
        <v>348142626.89999998</v>
      </c>
      <c r="I153" s="2">
        <v>0.99999999699999997</v>
      </c>
      <c r="J153" s="3">
        <v>-19.668122799999999</v>
      </c>
    </row>
    <row r="154" spans="1:10">
      <c r="A154" s="4">
        <v>1</v>
      </c>
      <c r="B154" s="4">
        <v>100</v>
      </c>
      <c r="C154" s="4">
        <v>12</v>
      </c>
      <c r="D154" s="4">
        <v>4</v>
      </c>
      <c r="E154" s="4">
        <v>0</v>
      </c>
      <c r="F154" s="5">
        <v>0</v>
      </c>
      <c r="G154" s="2">
        <v>10.386050770000001</v>
      </c>
      <c r="H154" s="2">
        <v>32404.441429999999</v>
      </c>
      <c r="I154" s="2">
        <v>0.99996914100000001</v>
      </c>
      <c r="J154" s="3">
        <v>-10.38608163</v>
      </c>
    </row>
    <row r="155" spans="1:10">
      <c r="A155" s="4">
        <v>1</v>
      </c>
      <c r="B155" s="4">
        <v>309</v>
      </c>
      <c r="C155" s="4">
        <v>4</v>
      </c>
      <c r="D155" s="4">
        <v>11</v>
      </c>
      <c r="E155" s="4">
        <v>0</v>
      </c>
      <c r="F155" s="5">
        <v>0</v>
      </c>
      <c r="G155" s="2">
        <v>30.070150080000001</v>
      </c>
      <c r="H155" s="6">
        <v>11500000000000</v>
      </c>
      <c r="I155" s="2">
        <v>1</v>
      </c>
      <c r="J155" s="3">
        <v>-30.069843779999999</v>
      </c>
    </row>
    <row r="156" spans="1:10">
      <c r="A156" s="4">
        <v>0</v>
      </c>
      <c r="B156" s="4">
        <v>354</v>
      </c>
      <c r="C156" s="4">
        <v>6</v>
      </c>
      <c r="D156" s="4">
        <v>10</v>
      </c>
      <c r="E156" s="4">
        <v>0</v>
      </c>
      <c r="F156" s="5">
        <v>0</v>
      </c>
      <c r="G156" s="2">
        <v>34.327162489999999</v>
      </c>
      <c r="H156" s="6">
        <v>809000000000000</v>
      </c>
      <c r="I156" s="2">
        <v>1</v>
      </c>
      <c r="J156" s="3">
        <v>-34.3389053</v>
      </c>
    </row>
    <row r="157" spans="1:10">
      <c r="A157" s="4">
        <v>1</v>
      </c>
      <c r="B157" s="4">
        <v>163</v>
      </c>
      <c r="C157" s="4">
        <v>2</v>
      </c>
      <c r="D157" s="4">
        <v>1</v>
      </c>
      <c r="E157" s="4">
        <v>0</v>
      </c>
      <c r="F157" s="5">
        <v>0</v>
      </c>
      <c r="G157" s="2">
        <v>15.66007714</v>
      </c>
      <c r="H157" s="2">
        <v>6325357.6660000002</v>
      </c>
      <c r="I157" s="2">
        <v>0.99999984200000003</v>
      </c>
      <c r="J157" s="3">
        <v>-15.660077299999999</v>
      </c>
    </row>
    <row r="158" spans="1:10">
      <c r="A158" s="4">
        <v>1</v>
      </c>
      <c r="B158" s="4">
        <v>66</v>
      </c>
      <c r="C158" s="4">
        <v>12</v>
      </c>
      <c r="D158" s="4">
        <v>2</v>
      </c>
      <c r="E158" s="4">
        <v>0</v>
      </c>
      <c r="F158" s="5">
        <v>0</v>
      </c>
      <c r="G158" s="2">
        <v>7.071523494</v>
      </c>
      <c r="H158" s="2">
        <v>1177.9412540000001</v>
      </c>
      <c r="I158" s="2">
        <v>0.99915178100000002</v>
      </c>
      <c r="J158" s="3">
        <v>-7.0723720720000003</v>
      </c>
    </row>
    <row r="159" spans="1:10">
      <c r="A159" s="4">
        <v>1</v>
      </c>
      <c r="B159" s="4">
        <v>169</v>
      </c>
      <c r="C159" s="4">
        <v>16</v>
      </c>
      <c r="D159" s="4">
        <v>4</v>
      </c>
      <c r="E159" s="4">
        <v>0</v>
      </c>
      <c r="F159" s="5">
        <v>0</v>
      </c>
      <c r="G159" s="2">
        <v>17.117423859999999</v>
      </c>
      <c r="H159" s="2">
        <v>27164563.23</v>
      </c>
      <c r="I159" s="2">
        <v>0.99999996300000005</v>
      </c>
      <c r="J159" s="3">
        <v>-17.117423899999999</v>
      </c>
    </row>
    <row r="160" spans="1:10">
      <c r="A160" s="4">
        <v>1</v>
      </c>
      <c r="B160" s="4">
        <v>224</v>
      </c>
      <c r="C160" s="4">
        <v>4</v>
      </c>
      <c r="D160" s="4">
        <v>1</v>
      </c>
      <c r="E160" s="4">
        <v>0</v>
      </c>
      <c r="F160" s="5">
        <v>0</v>
      </c>
      <c r="G160" s="2">
        <v>21.53001368</v>
      </c>
      <c r="H160" s="2">
        <v>2240609316</v>
      </c>
      <c r="I160" s="2">
        <v>1</v>
      </c>
      <c r="J160" s="3">
        <v>-21.530013579999999</v>
      </c>
    </row>
    <row r="161" spans="1:10">
      <c r="A161" s="4">
        <v>0</v>
      </c>
      <c r="B161" s="4">
        <v>222</v>
      </c>
      <c r="C161" s="4">
        <v>16</v>
      </c>
      <c r="D161" s="4">
        <v>2</v>
      </c>
      <c r="E161" s="4">
        <v>0</v>
      </c>
      <c r="F161" s="5">
        <v>0</v>
      </c>
      <c r="G161" s="2">
        <v>21.974236080000001</v>
      </c>
      <c r="H161" s="2">
        <v>3493731087</v>
      </c>
      <c r="I161" s="2">
        <v>1</v>
      </c>
      <c r="J161" s="3">
        <v>-21.974236149999999</v>
      </c>
    </row>
    <row r="162" spans="1:10">
      <c r="A162" s="4">
        <v>1</v>
      </c>
      <c r="B162" s="4">
        <v>143</v>
      </c>
      <c r="C162" s="4">
        <v>10</v>
      </c>
      <c r="D162" s="4">
        <v>1</v>
      </c>
      <c r="E162" s="4">
        <v>0</v>
      </c>
      <c r="F162" s="5">
        <v>0</v>
      </c>
      <c r="G162" s="2">
        <v>14.19182331</v>
      </c>
      <c r="H162" s="2">
        <v>1456902.713</v>
      </c>
      <c r="I162" s="2">
        <v>0.99999931399999997</v>
      </c>
      <c r="J162" s="3">
        <v>-14.191824</v>
      </c>
    </row>
    <row r="163" spans="1:10">
      <c r="A163" s="4">
        <v>1</v>
      </c>
      <c r="B163" s="4">
        <v>295</v>
      </c>
      <c r="C163" s="4">
        <v>32</v>
      </c>
      <c r="D163" s="4">
        <v>2</v>
      </c>
      <c r="E163" s="4">
        <v>0</v>
      </c>
      <c r="F163" s="5">
        <v>0</v>
      </c>
      <c r="G163" s="2">
        <v>29.766388920000001</v>
      </c>
      <c r="H163" s="6">
        <v>8460000000000</v>
      </c>
      <c r="I163" s="2">
        <v>1</v>
      </c>
      <c r="J163" s="3">
        <v>-29.766070490000001</v>
      </c>
    </row>
    <row r="164" spans="1:10">
      <c r="A164" s="4">
        <v>1</v>
      </c>
      <c r="B164" s="4">
        <v>69</v>
      </c>
      <c r="C164" s="4">
        <v>2</v>
      </c>
      <c r="D164" s="4">
        <v>1</v>
      </c>
      <c r="E164" s="4">
        <v>0</v>
      </c>
      <c r="F164" s="5">
        <v>0</v>
      </c>
      <c r="G164" s="2">
        <v>6.7770771390000002</v>
      </c>
      <c r="H164" s="2">
        <v>877.50016119999998</v>
      </c>
      <c r="I164" s="2">
        <v>0.99886169599999997</v>
      </c>
      <c r="J164" s="3">
        <v>-6.778216091</v>
      </c>
    </row>
    <row r="165" spans="1:10">
      <c r="A165" s="4">
        <v>1</v>
      </c>
      <c r="B165" s="4">
        <v>275</v>
      </c>
      <c r="C165" s="4">
        <v>8</v>
      </c>
      <c r="D165" s="4">
        <v>10</v>
      </c>
      <c r="E165" s="4">
        <v>2</v>
      </c>
      <c r="F165" s="5">
        <v>0</v>
      </c>
      <c r="G165" s="2">
        <v>27.1172754</v>
      </c>
      <c r="H165" s="6">
        <v>598000000000</v>
      </c>
      <c r="I165" s="2">
        <v>1</v>
      </c>
      <c r="J165" s="3">
        <v>-27.117268710000001</v>
      </c>
    </row>
    <row r="166" spans="1:10">
      <c r="A166" s="4">
        <v>1</v>
      </c>
      <c r="B166" s="4">
        <v>54</v>
      </c>
      <c r="C166" s="4">
        <v>12</v>
      </c>
      <c r="D166" s="4">
        <v>3</v>
      </c>
      <c r="E166" s="4">
        <v>0</v>
      </c>
      <c r="F166" s="5">
        <v>0</v>
      </c>
      <c r="G166" s="2">
        <v>5.9882871340000001</v>
      </c>
      <c r="H166" s="2">
        <v>398.73105170000002</v>
      </c>
      <c r="I166" s="2">
        <v>0.99749831799999999</v>
      </c>
      <c r="J166" s="3">
        <v>-5.9907919500000002</v>
      </c>
    </row>
    <row r="167" spans="1:10">
      <c r="A167" s="4">
        <v>0</v>
      </c>
      <c r="B167" s="4">
        <v>201</v>
      </c>
      <c r="C167" s="4">
        <v>34</v>
      </c>
      <c r="D167" s="4">
        <v>6</v>
      </c>
      <c r="E167" s="4">
        <v>0</v>
      </c>
      <c r="F167" s="5">
        <v>0</v>
      </c>
      <c r="G167" s="2">
        <v>21.14171953</v>
      </c>
      <c r="H167" s="2">
        <v>1519609951</v>
      </c>
      <c r="I167" s="2">
        <v>0.99999999900000003</v>
      </c>
      <c r="J167" s="3">
        <v>-21.14171953</v>
      </c>
    </row>
    <row r="168" spans="1:10">
      <c r="A168" s="4">
        <v>1</v>
      </c>
      <c r="B168" s="4">
        <v>149</v>
      </c>
      <c r="C168" s="4">
        <v>8</v>
      </c>
      <c r="D168" s="4">
        <v>1</v>
      </c>
      <c r="E168" s="4">
        <v>0</v>
      </c>
      <c r="F168" s="5">
        <v>0</v>
      </c>
      <c r="G168" s="2">
        <v>14.653386769999999</v>
      </c>
      <c r="H168" s="2">
        <v>2311452.7200000002</v>
      </c>
      <c r="I168" s="2">
        <v>0.99999956700000003</v>
      </c>
      <c r="J168" s="3">
        <v>-14.653387199999999</v>
      </c>
    </row>
    <row r="169" spans="1:10">
      <c r="A169" s="4">
        <v>1</v>
      </c>
      <c r="B169" s="4">
        <v>364</v>
      </c>
      <c r="C169" s="4">
        <v>14</v>
      </c>
      <c r="D169" s="4">
        <v>8</v>
      </c>
      <c r="E169" s="4">
        <v>0</v>
      </c>
      <c r="F169" s="5">
        <v>0</v>
      </c>
      <c r="G169" s="2">
        <v>35.642541880000003</v>
      </c>
      <c r="H169" s="6">
        <v>3020000000000000</v>
      </c>
      <c r="I169" s="2">
        <v>1</v>
      </c>
      <c r="J169" s="3">
        <v>-35.638188280000001</v>
      </c>
    </row>
    <row r="170" spans="1:10">
      <c r="A170" s="4">
        <v>0</v>
      </c>
      <c r="B170" s="4">
        <v>86</v>
      </c>
      <c r="C170" s="4">
        <v>14</v>
      </c>
      <c r="D170" s="4">
        <v>5</v>
      </c>
      <c r="E170" s="4">
        <v>0</v>
      </c>
      <c r="F170" s="5">
        <v>1</v>
      </c>
      <c r="G170" s="2">
        <v>9.1690904579999994</v>
      </c>
      <c r="H170" s="2">
        <v>9595.8928539999997</v>
      </c>
      <c r="I170" s="2">
        <v>0.9998958</v>
      </c>
      <c r="J170" s="3">
        <v>-1.04206E-4</v>
      </c>
    </row>
    <row r="171" spans="1:10">
      <c r="A171" s="4">
        <v>1</v>
      </c>
      <c r="B171" s="4">
        <v>151</v>
      </c>
      <c r="C171" s="4">
        <v>12</v>
      </c>
      <c r="D171" s="4">
        <v>4</v>
      </c>
      <c r="E171" s="4">
        <v>0</v>
      </c>
      <c r="F171" s="5">
        <v>0</v>
      </c>
      <c r="G171" s="2">
        <v>15.20555077</v>
      </c>
      <c r="H171" s="2">
        <v>4015011.5159999998</v>
      </c>
      <c r="I171" s="2">
        <v>0.99999975100000005</v>
      </c>
      <c r="J171" s="3">
        <v>-15.20555102</v>
      </c>
    </row>
    <row r="172" spans="1:10">
      <c r="A172" s="4">
        <v>1</v>
      </c>
      <c r="B172" s="4">
        <v>229</v>
      </c>
      <c r="C172" s="4">
        <v>8</v>
      </c>
      <c r="D172" s="4">
        <v>2</v>
      </c>
      <c r="E172" s="4">
        <v>0</v>
      </c>
      <c r="F172" s="5">
        <v>0</v>
      </c>
      <c r="G172" s="2">
        <v>22.264150409999999</v>
      </c>
      <c r="H172" s="2">
        <v>4668718257</v>
      </c>
      <c r="I172" s="2">
        <v>1</v>
      </c>
      <c r="J172" s="3">
        <v>-22.264150390000001</v>
      </c>
    </row>
    <row r="173" spans="1:10">
      <c r="A173" s="4">
        <v>1</v>
      </c>
      <c r="B173" s="4">
        <v>227</v>
      </c>
      <c r="C173" s="4">
        <v>2</v>
      </c>
      <c r="D173" s="4">
        <v>9</v>
      </c>
      <c r="E173" s="4">
        <v>0</v>
      </c>
      <c r="F173" s="5">
        <v>0</v>
      </c>
      <c r="G173" s="2">
        <v>22.11418626</v>
      </c>
      <c r="H173" s="2">
        <v>4018547108</v>
      </c>
      <c r="I173" s="2">
        <v>1</v>
      </c>
      <c r="J173" s="3">
        <v>-22.114186220000001</v>
      </c>
    </row>
    <row r="174" spans="1:10">
      <c r="A174" s="4">
        <v>1</v>
      </c>
      <c r="B174" s="4">
        <v>246</v>
      </c>
      <c r="C174" s="4">
        <v>6</v>
      </c>
      <c r="D174" s="4">
        <v>1</v>
      </c>
      <c r="E174" s="4">
        <v>0</v>
      </c>
      <c r="F174" s="5">
        <v>0</v>
      </c>
      <c r="G174" s="2">
        <v>23.71445022</v>
      </c>
      <c r="H174" s="2">
        <v>19909248808</v>
      </c>
      <c r="I174" s="2">
        <v>1</v>
      </c>
      <c r="J174" s="3">
        <v>-23.714449810000001</v>
      </c>
    </row>
    <row r="175" spans="1:10">
      <c r="A175" s="4">
        <v>1</v>
      </c>
      <c r="B175" s="4">
        <v>43</v>
      </c>
      <c r="C175" s="4">
        <v>10</v>
      </c>
      <c r="D175" s="4">
        <v>2</v>
      </c>
      <c r="E175" s="4">
        <v>0</v>
      </c>
      <c r="F175" s="5">
        <v>0</v>
      </c>
      <c r="G175" s="2">
        <v>4.7925869509999997</v>
      </c>
      <c r="H175" s="2">
        <v>120.61298530000001</v>
      </c>
      <c r="I175" s="2">
        <v>0.99177719399999997</v>
      </c>
      <c r="J175" s="3">
        <v>-4.8008437510000004</v>
      </c>
    </row>
    <row r="176" spans="1:10">
      <c r="A176" s="4">
        <v>1</v>
      </c>
      <c r="B176" s="4">
        <v>158</v>
      </c>
      <c r="C176" s="4">
        <v>12</v>
      </c>
      <c r="D176" s="4">
        <v>2</v>
      </c>
      <c r="E176" s="4">
        <v>0</v>
      </c>
      <c r="F176" s="5">
        <v>0</v>
      </c>
      <c r="G176" s="2">
        <v>15.76552349</v>
      </c>
      <c r="H176" s="2">
        <v>7028778.5029999996</v>
      </c>
      <c r="I176" s="2">
        <v>0.99999985800000002</v>
      </c>
      <c r="J176" s="3">
        <v>-15.76552364</v>
      </c>
    </row>
    <row r="177" spans="1:10">
      <c r="A177" s="4">
        <v>0</v>
      </c>
      <c r="B177" s="4">
        <v>327</v>
      </c>
      <c r="C177" s="4">
        <v>16</v>
      </c>
      <c r="D177" s="4">
        <v>2</v>
      </c>
      <c r="E177" s="4">
        <v>0</v>
      </c>
      <c r="F177" s="5">
        <v>0</v>
      </c>
      <c r="G177" s="2">
        <v>31.89673608</v>
      </c>
      <c r="H177" s="6">
        <v>71200000000000</v>
      </c>
      <c r="I177" s="2">
        <v>1</v>
      </c>
      <c r="J177" s="3">
        <v>-31.900518659999999</v>
      </c>
    </row>
    <row r="178" spans="1:10">
      <c r="A178" s="4">
        <v>1</v>
      </c>
      <c r="B178" s="4">
        <v>164</v>
      </c>
      <c r="C178" s="4">
        <v>2</v>
      </c>
      <c r="D178" s="4">
        <v>3</v>
      </c>
      <c r="E178" s="4">
        <v>0</v>
      </c>
      <c r="F178" s="5">
        <v>1</v>
      </c>
      <c r="G178" s="2">
        <v>15.856104419999999</v>
      </c>
      <c r="H178" s="2">
        <v>7695177.7070000004</v>
      </c>
      <c r="I178" s="2">
        <v>0.99999987000000001</v>
      </c>
      <c r="J178" s="9">
        <v>-1.3E-7</v>
      </c>
    </row>
    <row r="179" spans="1:10">
      <c r="A179" s="4">
        <v>0</v>
      </c>
      <c r="B179" s="4">
        <v>158</v>
      </c>
      <c r="C179" s="4">
        <v>6</v>
      </c>
      <c r="D179" s="4">
        <v>9</v>
      </c>
      <c r="E179" s="4">
        <v>0</v>
      </c>
      <c r="F179" s="5">
        <v>1</v>
      </c>
      <c r="G179" s="2">
        <v>15.754398849999999</v>
      </c>
      <c r="H179" s="2">
        <v>6951019.142</v>
      </c>
      <c r="I179" s="2">
        <v>0.99999985599999996</v>
      </c>
      <c r="J179" s="9">
        <v>-1.4399999999999999E-7</v>
      </c>
    </row>
    <row r="180" spans="1:10">
      <c r="A180" s="4">
        <v>0</v>
      </c>
      <c r="B180" s="4">
        <v>206</v>
      </c>
      <c r="C180" s="4">
        <v>10</v>
      </c>
      <c r="D180" s="4">
        <v>2</v>
      </c>
      <c r="E180" s="4">
        <v>0</v>
      </c>
      <c r="F180" s="5">
        <v>0</v>
      </c>
      <c r="G180" s="2">
        <v>20.145926450000001</v>
      </c>
      <c r="H180" s="2">
        <v>561390024.39999998</v>
      </c>
      <c r="I180" s="2">
        <v>0.99999999799999995</v>
      </c>
      <c r="J180" s="3">
        <v>-20.145926459999998</v>
      </c>
    </row>
    <row r="181" spans="1:10">
      <c r="A181" s="4">
        <v>1</v>
      </c>
      <c r="B181" s="4">
        <v>319</v>
      </c>
      <c r="C181" s="4">
        <v>4</v>
      </c>
      <c r="D181" s="4">
        <v>2</v>
      </c>
      <c r="E181" s="4">
        <v>0</v>
      </c>
      <c r="F181" s="5">
        <v>0</v>
      </c>
      <c r="G181" s="2">
        <v>30.558277319999998</v>
      </c>
      <c r="H181" s="6">
        <v>18700000000000</v>
      </c>
      <c r="I181" s="2">
        <v>1</v>
      </c>
      <c r="J181" s="3">
        <v>-30.558856460000001</v>
      </c>
    </row>
    <row r="182" spans="1:10">
      <c r="A182" s="4">
        <v>0</v>
      </c>
      <c r="B182" s="4">
        <v>39</v>
      </c>
      <c r="C182" s="4">
        <v>10</v>
      </c>
      <c r="D182" s="4">
        <v>1</v>
      </c>
      <c r="E182" s="4">
        <v>0</v>
      </c>
      <c r="F182" s="5">
        <v>0</v>
      </c>
      <c r="G182" s="2">
        <v>4.3136628129999997</v>
      </c>
      <c r="H182" s="2">
        <v>74.713650470000005</v>
      </c>
      <c r="I182" s="2">
        <v>0.98679234199999999</v>
      </c>
      <c r="J182" s="3">
        <v>-4.3269584669999999</v>
      </c>
    </row>
    <row r="183" spans="1:10">
      <c r="A183" s="4">
        <v>1</v>
      </c>
      <c r="B183" s="4">
        <v>295</v>
      </c>
      <c r="C183" s="4">
        <v>6</v>
      </c>
      <c r="D183" s="4">
        <v>2</v>
      </c>
      <c r="E183" s="4">
        <v>0</v>
      </c>
      <c r="F183" s="5">
        <v>0</v>
      </c>
      <c r="G183" s="2">
        <v>28.395713860000001</v>
      </c>
      <c r="H183" s="6">
        <v>2150000000000</v>
      </c>
      <c r="I183" s="2">
        <v>1</v>
      </c>
      <c r="J183" s="3">
        <v>-28.395628819999999</v>
      </c>
    </row>
    <row r="184" spans="1:10">
      <c r="A184" s="4">
        <v>1</v>
      </c>
      <c r="B184" s="4">
        <v>178</v>
      </c>
      <c r="C184" s="4">
        <v>14</v>
      </c>
      <c r="D184" s="4">
        <v>1</v>
      </c>
      <c r="E184" s="4">
        <v>0</v>
      </c>
      <c r="F184" s="5">
        <v>0</v>
      </c>
      <c r="G184" s="2">
        <v>17.710196400000001</v>
      </c>
      <c r="H184" s="2">
        <v>49140612.859999999</v>
      </c>
      <c r="I184" s="2">
        <v>0.99999998000000001</v>
      </c>
      <c r="J184" s="3">
        <v>-17.710196419999999</v>
      </c>
    </row>
    <row r="185" spans="1:10">
      <c r="A185" s="4">
        <v>1</v>
      </c>
      <c r="B185" s="4">
        <v>128</v>
      </c>
      <c r="C185" s="4">
        <v>32</v>
      </c>
      <c r="D185" s="4">
        <v>5</v>
      </c>
      <c r="E185" s="4">
        <v>0</v>
      </c>
      <c r="F185" s="5">
        <v>0</v>
      </c>
      <c r="G185" s="2">
        <v>14.13717984</v>
      </c>
      <c r="H185" s="2">
        <v>1379428.503</v>
      </c>
      <c r="I185" s="2">
        <v>0.99999927499999997</v>
      </c>
      <c r="J185" s="3">
        <v>-14.13718057</v>
      </c>
    </row>
    <row r="186" spans="1:10">
      <c r="A186" s="4">
        <v>1</v>
      </c>
      <c r="B186" s="4">
        <v>311</v>
      </c>
      <c r="C186" s="4">
        <v>2</v>
      </c>
      <c r="D186" s="4">
        <v>9</v>
      </c>
      <c r="E186" s="4">
        <v>0</v>
      </c>
      <c r="F186" s="5">
        <v>0</v>
      </c>
      <c r="G186" s="2">
        <v>30.052186259999999</v>
      </c>
      <c r="H186" s="6">
        <v>11300000000000</v>
      </c>
      <c r="I186" s="2">
        <v>1</v>
      </c>
      <c r="J186" s="3">
        <v>-30.052188839999999</v>
      </c>
    </row>
    <row r="187" spans="1:10">
      <c r="A187" s="4">
        <v>0</v>
      </c>
      <c r="B187" s="4">
        <v>88</v>
      </c>
      <c r="C187" s="4">
        <v>18</v>
      </c>
      <c r="D187" s="4">
        <v>2</v>
      </c>
      <c r="E187" s="4">
        <v>0</v>
      </c>
      <c r="F187" s="5">
        <v>0</v>
      </c>
      <c r="G187" s="2">
        <v>9.4166726240000003</v>
      </c>
      <c r="H187" s="2">
        <v>12291.61528</v>
      </c>
      <c r="I187" s="2">
        <v>0.99991865000000002</v>
      </c>
      <c r="J187" s="3">
        <v>-9.4167539770000008</v>
      </c>
    </row>
    <row r="188" spans="1:10">
      <c r="A188" s="4">
        <v>1</v>
      </c>
      <c r="B188" s="4">
        <v>97</v>
      </c>
      <c r="C188" s="4">
        <v>2</v>
      </c>
      <c r="D188" s="4">
        <v>2</v>
      </c>
      <c r="E188" s="4">
        <v>0</v>
      </c>
      <c r="F188" s="5">
        <v>0</v>
      </c>
      <c r="G188" s="2">
        <v>9.4738407789999997</v>
      </c>
      <c r="H188" s="2">
        <v>13014.778249999999</v>
      </c>
      <c r="I188" s="2">
        <v>0.99992316999999997</v>
      </c>
      <c r="J188" s="3">
        <v>-9.4739176119999993</v>
      </c>
    </row>
    <row r="189" spans="1:10">
      <c r="A189" s="4">
        <v>0</v>
      </c>
      <c r="B189" s="4">
        <v>250</v>
      </c>
      <c r="C189" s="4">
        <v>12</v>
      </c>
      <c r="D189" s="4">
        <v>12</v>
      </c>
      <c r="E189" s="4">
        <v>1</v>
      </c>
      <c r="F189" s="5">
        <v>1</v>
      </c>
      <c r="G189" s="2">
        <v>24.967007330000001</v>
      </c>
      <c r="H189" s="2">
        <v>69668027194</v>
      </c>
      <c r="I189" s="2">
        <v>1</v>
      </c>
      <c r="J189" s="9">
        <v>-1.44E-11</v>
      </c>
    </row>
    <row r="190" spans="1:10">
      <c r="A190" s="4">
        <v>1</v>
      </c>
      <c r="B190" s="4">
        <v>102</v>
      </c>
      <c r="C190" s="4">
        <v>2</v>
      </c>
      <c r="D190" s="4">
        <v>1</v>
      </c>
      <c r="E190" s="4">
        <v>0</v>
      </c>
      <c r="F190" s="5">
        <v>0</v>
      </c>
      <c r="G190" s="2">
        <v>9.8955771390000002</v>
      </c>
      <c r="H190" s="2">
        <v>19842.415830000002</v>
      </c>
      <c r="I190" s="2">
        <v>0.99994960499999996</v>
      </c>
      <c r="J190" s="3">
        <v>-9.8956275349999991</v>
      </c>
    </row>
    <row r="191" spans="1:10">
      <c r="A191" s="4">
        <v>1</v>
      </c>
      <c r="B191" s="4">
        <v>273</v>
      </c>
      <c r="C191" s="4">
        <v>14</v>
      </c>
      <c r="D191" s="4">
        <v>2</v>
      </c>
      <c r="E191" s="4">
        <v>0</v>
      </c>
      <c r="F191" s="5">
        <v>0</v>
      </c>
      <c r="G191" s="2">
        <v>26.73846004</v>
      </c>
      <c r="H191" s="6">
        <v>410000000000</v>
      </c>
      <c r="I191" s="2">
        <v>1</v>
      </c>
      <c r="J191" s="3">
        <v>-26.738457489999998</v>
      </c>
    </row>
    <row r="192" spans="1:10">
      <c r="A192" s="4">
        <v>1</v>
      </c>
      <c r="B192" s="4">
        <v>362</v>
      </c>
      <c r="C192" s="4">
        <v>14</v>
      </c>
      <c r="D192" s="4">
        <v>5</v>
      </c>
      <c r="E192" s="4">
        <v>0</v>
      </c>
      <c r="F192" s="5">
        <v>0</v>
      </c>
      <c r="G192" s="2">
        <v>35.301250959999997</v>
      </c>
      <c r="H192" s="6">
        <v>2140000000000000</v>
      </c>
      <c r="I192" s="2">
        <v>1</v>
      </c>
      <c r="J192" s="3">
        <v>-35.350506209999999</v>
      </c>
    </row>
    <row r="193" spans="1:10">
      <c r="A193" s="4">
        <v>0</v>
      </c>
      <c r="B193" s="4">
        <v>271</v>
      </c>
      <c r="C193" s="4">
        <v>12</v>
      </c>
      <c r="D193" s="4">
        <v>2</v>
      </c>
      <c r="E193" s="4">
        <v>0</v>
      </c>
      <c r="F193" s="5">
        <v>0</v>
      </c>
      <c r="G193" s="2">
        <v>26.393863</v>
      </c>
      <c r="H193" s="6">
        <v>290000000000</v>
      </c>
      <c r="I193" s="2">
        <v>1</v>
      </c>
      <c r="J193" s="3">
        <v>-26.393865250000001</v>
      </c>
    </row>
    <row r="194" spans="1:10">
      <c r="A194" s="4">
        <v>0</v>
      </c>
      <c r="B194" s="4">
        <v>24</v>
      </c>
      <c r="C194" s="4">
        <v>8</v>
      </c>
      <c r="D194" s="4">
        <v>1</v>
      </c>
      <c r="E194" s="4">
        <v>0</v>
      </c>
      <c r="F194" s="5">
        <v>0</v>
      </c>
      <c r="G194" s="2">
        <v>2.79072627</v>
      </c>
      <c r="H194" s="2">
        <v>16.292848509999999</v>
      </c>
      <c r="I194" s="2">
        <v>0.94217262700000004</v>
      </c>
      <c r="J194" s="3">
        <v>-2.850293035</v>
      </c>
    </row>
    <row r="195" spans="1:10">
      <c r="A195" s="4">
        <v>1</v>
      </c>
      <c r="B195" s="4">
        <v>280</v>
      </c>
      <c r="C195" s="4">
        <v>14</v>
      </c>
      <c r="D195" s="4">
        <v>2</v>
      </c>
      <c r="E195" s="4">
        <v>0</v>
      </c>
      <c r="F195" s="5">
        <v>0</v>
      </c>
      <c r="G195" s="2">
        <v>27.39996004</v>
      </c>
      <c r="H195" s="6">
        <v>794000000000</v>
      </c>
      <c r="I195" s="2">
        <v>1</v>
      </c>
      <c r="J195" s="3">
        <v>-27.400003770000001</v>
      </c>
    </row>
    <row r="196" spans="1:10">
      <c r="A196" s="4">
        <v>1</v>
      </c>
      <c r="B196" s="4">
        <v>203</v>
      </c>
      <c r="C196" s="4">
        <v>18</v>
      </c>
      <c r="D196" s="4">
        <v>1</v>
      </c>
      <c r="E196" s="4">
        <v>0</v>
      </c>
      <c r="F196" s="5">
        <v>0</v>
      </c>
      <c r="G196" s="2">
        <v>20.283569480000001</v>
      </c>
      <c r="H196" s="2">
        <v>644232009.70000005</v>
      </c>
      <c r="I196" s="2">
        <v>0.99999999799999995</v>
      </c>
      <c r="J196" s="3">
        <v>-20.283569499999999</v>
      </c>
    </row>
    <row r="197" spans="1:10">
      <c r="A197" s="4">
        <v>1</v>
      </c>
      <c r="B197" s="4">
        <v>304</v>
      </c>
      <c r="C197" s="4">
        <v>16</v>
      </c>
      <c r="D197" s="4">
        <v>2</v>
      </c>
      <c r="E197" s="4">
        <v>0</v>
      </c>
      <c r="F197" s="5">
        <v>0</v>
      </c>
      <c r="G197" s="2">
        <v>29.77339658</v>
      </c>
      <c r="H197" s="6">
        <v>8520000000000</v>
      </c>
      <c r="I197" s="2">
        <v>1</v>
      </c>
      <c r="J197" s="3">
        <v>-29.77361058</v>
      </c>
    </row>
    <row r="198" spans="1:10">
      <c r="A198" s="4">
        <v>0</v>
      </c>
      <c r="B198" s="4">
        <v>164</v>
      </c>
      <c r="C198" s="4">
        <v>12</v>
      </c>
      <c r="D198" s="4">
        <v>3</v>
      </c>
      <c r="E198" s="4">
        <v>0</v>
      </c>
      <c r="F198" s="5">
        <v>0</v>
      </c>
      <c r="G198" s="2">
        <v>16.33312664</v>
      </c>
      <c r="H198" s="2">
        <v>12399003.140000001</v>
      </c>
      <c r="I198" s="2">
        <v>0.99999991899999996</v>
      </c>
      <c r="J198" s="3">
        <v>-16.333126719999999</v>
      </c>
    </row>
    <row r="199" spans="1:10">
      <c r="A199" s="4">
        <v>1</v>
      </c>
      <c r="B199" s="4">
        <v>32</v>
      </c>
      <c r="C199" s="4">
        <v>12</v>
      </c>
      <c r="D199" s="4">
        <v>1</v>
      </c>
      <c r="E199" s="4">
        <v>0</v>
      </c>
      <c r="F199" s="5">
        <v>0</v>
      </c>
      <c r="G199" s="2">
        <v>3.8077598539999999</v>
      </c>
      <c r="H199" s="2">
        <v>45.049408489999998</v>
      </c>
      <c r="I199" s="2">
        <v>0.978284194</v>
      </c>
      <c r="J199" s="3">
        <v>-3.8297149180000001</v>
      </c>
    </row>
    <row r="200" spans="1:10">
      <c r="A200" s="4">
        <v>1</v>
      </c>
      <c r="B200" s="4">
        <v>178</v>
      </c>
      <c r="C200" s="4">
        <v>30</v>
      </c>
      <c r="D200" s="4">
        <v>2</v>
      </c>
      <c r="E200" s="4">
        <v>0</v>
      </c>
      <c r="F200" s="5">
        <v>0</v>
      </c>
      <c r="G200" s="2">
        <v>18.604452380000001</v>
      </c>
      <c r="H200" s="2">
        <v>120174135.8</v>
      </c>
      <c r="I200" s="2">
        <v>0.999999992</v>
      </c>
      <c r="J200" s="3">
        <v>-18.604452389999999</v>
      </c>
    </row>
    <row r="201" spans="1:10">
      <c r="A201" s="4">
        <v>1</v>
      </c>
      <c r="B201" s="4">
        <v>130</v>
      </c>
      <c r="C201" s="4">
        <v>12</v>
      </c>
      <c r="D201" s="4">
        <v>1</v>
      </c>
      <c r="E201" s="4">
        <v>0</v>
      </c>
      <c r="F201" s="5">
        <v>1</v>
      </c>
      <c r="G201" s="2">
        <v>13.068759849999999</v>
      </c>
      <c r="H201" s="2">
        <v>473903.90769999998</v>
      </c>
      <c r="I201" s="2">
        <v>0.99999788999999994</v>
      </c>
      <c r="J201" s="9">
        <v>-2.1100000000000001E-6</v>
      </c>
    </row>
    <row r="202" spans="1:10">
      <c r="A202" s="4">
        <v>0</v>
      </c>
      <c r="B202" s="4">
        <v>177</v>
      </c>
      <c r="C202" s="4">
        <v>30</v>
      </c>
      <c r="D202" s="4">
        <v>9</v>
      </c>
      <c r="E202" s="4">
        <v>0</v>
      </c>
      <c r="F202" s="5">
        <v>0</v>
      </c>
      <c r="G202" s="2">
        <v>18.815137360000001</v>
      </c>
      <c r="H202" s="2">
        <v>148357782.19999999</v>
      </c>
      <c r="I202" s="2">
        <v>0.99999999299999998</v>
      </c>
      <c r="J202" s="3">
        <v>-18.815137369999999</v>
      </c>
    </row>
    <row r="203" spans="1:10">
      <c r="A203" s="4">
        <v>1</v>
      </c>
      <c r="B203" s="4">
        <v>90</v>
      </c>
      <c r="C203" s="4">
        <v>10</v>
      </c>
      <c r="D203" s="4">
        <v>2</v>
      </c>
      <c r="E203" s="4">
        <v>0</v>
      </c>
      <c r="F203" s="5">
        <v>0</v>
      </c>
      <c r="G203" s="2">
        <v>9.2340869510000001</v>
      </c>
      <c r="H203" s="2">
        <v>10240.30774</v>
      </c>
      <c r="I203" s="2">
        <v>0.99990235599999999</v>
      </c>
      <c r="J203" s="3">
        <v>-9.2341845990000007</v>
      </c>
    </row>
    <row r="204" spans="1:10">
      <c r="A204" s="4">
        <v>1</v>
      </c>
      <c r="B204" s="4">
        <v>292</v>
      </c>
      <c r="C204" s="4">
        <v>14</v>
      </c>
      <c r="D204" s="4">
        <v>1</v>
      </c>
      <c r="E204" s="4">
        <v>0</v>
      </c>
      <c r="F204" s="5">
        <v>0</v>
      </c>
      <c r="G204" s="2">
        <v>28.483196400000001</v>
      </c>
      <c r="H204" s="6">
        <v>2340000000000</v>
      </c>
      <c r="I204" s="2">
        <v>1</v>
      </c>
      <c r="J204" s="3">
        <v>-28.48331254</v>
      </c>
    </row>
    <row r="205" spans="1:10">
      <c r="A205" s="4">
        <v>1</v>
      </c>
      <c r="B205" s="4">
        <v>226</v>
      </c>
      <c r="C205" s="4">
        <v>2</v>
      </c>
      <c r="D205" s="4">
        <v>1</v>
      </c>
      <c r="E205" s="4">
        <v>0</v>
      </c>
      <c r="F205" s="5">
        <v>0</v>
      </c>
      <c r="G205" s="2">
        <v>21.61357714</v>
      </c>
      <c r="H205" s="2">
        <v>2435887830</v>
      </c>
      <c r="I205" s="2">
        <v>1</v>
      </c>
      <c r="J205" s="3">
        <v>-21.613577110000001</v>
      </c>
    </row>
    <row r="206" spans="1:10">
      <c r="A206" s="4">
        <v>1</v>
      </c>
      <c r="B206" s="4">
        <v>73</v>
      </c>
      <c r="C206" s="4">
        <v>12</v>
      </c>
      <c r="D206" s="4">
        <v>2</v>
      </c>
      <c r="E206" s="4">
        <v>0</v>
      </c>
      <c r="F206" s="5">
        <v>0</v>
      </c>
      <c r="G206" s="2">
        <v>7.7330234940000002</v>
      </c>
      <c r="H206" s="2">
        <v>2282.4928810000001</v>
      </c>
      <c r="I206" s="2">
        <v>0.99956207399999997</v>
      </c>
      <c r="J206" s="3">
        <v>-7.7334615150000001</v>
      </c>
    </row>
    <row r="207" spans="1:10">
      <c r="A207" s="4">
        <v>0</v>
      </c>
      <c r="B207" s="4">
        <v>123</v>
      </c>
      <c r="C207" s="4">
        <v>4</v>
      </c>
      <c r="D207" s="4">
        <v>2</v>
      </c>
      <c r="E207" s="4">
        <v>0</v>
      </c>
      <c r="F207" s="5">
        <v>0</v>
      </c>
      <c r="G207" s="2">
        <v>11.986116819999999</v>
      </c>
      <c r="H207" s="2">
        <v>160510.8505</v>
      </c>
      <c r="I207" s="2">
        <v>0.99999377</v>
      </c>
      <c r="J207" s="3">
        <v>-11.98612305</v>
      </c>
    </row>
    <row r="208" spans="1:10">
      <c r="A208" s="4">
        <v>1</v>
      </c>
      <c r="B208" s="4">
        <v>218</v>
      </c>
      <c r="C208" s="4">
        <v>22</v>
      </c>
      <c r="D208" s="4">
        <v>1</v>
      </c>
      <c r="E208" s="4">
        <v>0</v>
      </c>
      <c r="F208" s="5">
        <v>0</v>
      </c>
      <c r="G208" s="2">
        <v>21.911942570000001</v>
      </c>
      <c r="H208" s="2">
        <v>3282734394</v>
      </c>
      <c r="I208" s="2">
        <v>1</v>
      </c>
      <c r="J208" s="3">
        <v>-21.911942549999999</v>
      </c>
    </row>
    <row r="209" spans="1:10">
      <c r="A209" s="4">
        <v>1</v>
      </c>
      <c r="B209" s="4">
        <v>37</v>
      </c>
      <c r="C209" s="4">
        <v>16</v>
      </c>
      <c r="D209" s="4">
        <v>2</v>
      </c>
      <c r="E209" s="4">
        <v>0</v>
      </c>
      <c r="F209" s="5">
        <v>0</v>
      </c>
      <c r="G209" s="2">
        <v>4.5418965800000004</v>
      </c>
      <c r="H209" s="2">
        <v>93.868660790000007</v>
      </c>
      <c r="I209" s="2">
        <v>0.98945911099999995</v>
      </c>
      <c r="J209" s="3">
        <v>-4.552493417</v>
      </c>
    </row>
    <row r="210" spans="1:10">
      <c r="A210" s="4">
        <v>1</v>
      </c>
      <c r="B210" s="4">
        <v>246</v>
      </c>
      <c r="C210" s="4">
        <v>6</v>
      </c>
      <c r="D210" s="4">
        <v>9</v>
      </c>
      <c r="E210" s="4">
        <v>0</v>
      </c>
      <c r="F210" s="5">
        <v>0</v>
      </c>
      <c r="G210" s="2">
        <v>24.12055934</v>
      </c>
      <c r="H210" s="2">
        <v>29883112073</v>
      </c>
      <c r="I210" s="2">
        <v>1</v>
      </c>
      <c r="J210" s="3">
        <v>-24.120560560000001</v>
      </c>
    </row>
    <row r="211" spans="1:10">
      <c r="A211" s="4">
        <v>0</v>
      </c>
      <c r="B211" s="4">
        <v>200</v>
      </c>
      <c r="C211" s="4">
        <v>8</v>
      </c>
      <c r="D211" s="4">
        <v>3</v>
      </c>
      <c r="E211" s="4">
        <v>0</v>
      </c>
      <c r="F211" s="5">
        <v>0</v>
      </c>
      <c r="G211" s="2">
        <v>19.524253550000001</v>
      </c>
      <c r="H211" s="2">
        <v>301491852.19999999</v>
      </c>
      <c r="I211" s="2">
        <v>0.99999999699999997</v>
      </c>
      <c r="J211" s="3">
        <v>-19.52425354</v>
      </c>
    </row>
    <row r="212" spans="1:10">
      <c r="A212" s="4">
        <v>1</v>
      </c>
      <c r="B212" s="4">
        <v>220</v>
      </c>
      <c r="C212" s="4">
        <v>16</v>
      </c>
      <c r="D212" s="4">
        <v>3</v>
      </c>
      <c r="E212" s="4">
        <v>0</v>
      </c>
      <c r="F212" s="5">
        <v>0</v>
      </c>
      <c r="G212" s="2">
        <v>21.886160220000001</v>
      </c>
      <c r="H212" s="2">
        <v>3199179538</v>
      </c>
      <c r="I212" s="2">
        <v>1</v>
      </c>
      <c r="J212" s="3">
        <v>-21.886160090000001</v>
      </c>
    </row>
    <row r="213" spans="1:10">
      <c r="A213" s="4">
        <v>0</v>
      </c>
      <c r="B213" s="4">
        <v>238</v>
      </c>
      <c r="C213" s="4">
        <v>24</v>
      </c>
      <c r="D213" s="4">
        <v>1</v>
      </c>
      <c r="E213" s="4">
        <v>0</v>
      </c>
      <c r="F213" s="5">
        <v>0</v>
      </c>
      <c r="G213" s="2">
        <v>23.85721861</v>
      </c>
      <c r="H213" s="2">
        <v>22964574203</v>
      </c>
      <c r="I213" s="2">
        <v>1</v>
      </c>
      <c r="J213" s="3">
        <v>-23.857219829999998</v>
      </c>
    </row>
    <row r="214" spans="1:10">
      <c r="A214" s="4">
        <v>0</v>
      </c>
      <c r="B214" s="4">
        <v>152</v>
      </c>
      <c r="C214" s="4">
        <v>16</v>
      </c>
      <c r="D214" s="4">
        <v>9</v>
      </c>
      <c r="E214" s="4">
        <v>0</v>
      </c>
      <c r="F214" s="5">
        <v>0</v>
      </c>
      <c r="G214" s="2">
        <v>15.714581559999999</v>
      </c>
      <c r="H214" s="2">
        <v>6679686.1490000002</v>
      </c>
      <c r="I214" s="2">
        <v>0.99999985000000002</v>
      </c>
      <c r="J214" s="3">
        <v>-15.714581709999999</v>
      </c>
    </row>
    <row r="215" spans="1:10">
      <c r="A215" s="4">
        <v>1</v>
      </c>
      <c r="B215" s="4">
        <v>361</v>
      </c>
      <c r="C215" s="4">
        <v>6</v>
      </c>
      <c r="D215" s="4">
        <v>6</v>
      </c>
      <c r="E215" s="4">
        <v>1</v>
      </c>
      <c r="F215" s="5">
        <v>1</v>
      </c>
      <c r="G215" s="2">
        <v>34.885776360000001</v>
      </c>
      <c r="H215" s="6">
        <v>1410000000000000</v>
      </c>
      <c r="I215" s="2">
        <v>1</v>
      </c>
      <c r="J215" s="9">
        <v>-6.6599999999999998E-16</v>
      </c>
    </row>
    <row r="216" spans="1:10">
      <c r="A216" s="4">
        <v>0</v>
      </c>
      <c r="B216" s="4">
        <v>60</v>
      </c>
      <c r="C216" s="4">
        <v>14</v>
      </c>
      <c r="D216" s="4">
        <v>4</v>
      </c>
      <c r="E216" s="4">
        <v>0</v>
      </c>
      <c r="F216" s="5">
        <v>0</v>
      </c>
      <c r="G216" s="2">
        <v>6.661326818</v>
      </c>
      <c r="H216" s="2">
        <v>781.58727380000005</v>
      </c>
      <c r="I216" s="2">
        <v>0.99872218700000004</v>
      </c>
      <c r="J216" s="3">
        <v>-6.6626054479999999</v>
      </c>
    </row>
    <row r="217" spans="1:10">
      <c r="A217" s="4">
        <v>1</v>
      </c>
      <c r="B217" s="4">
        <v>58</v>
      </c>
      <c r="C217" s="4">
        <v>2</v>
      </c>
      <c r="D217" s="4">
        <v>1</v>
      </c>
      <c r="E217" s="4">
        <v>0</v>
      </c>
      <c r="F217" s="5">
        <v>0</v>
      </c>
      <c r="G217" s="2">
        <v>5.7375771389999999</v>
      </c>
      <c r="H217" s="2">
        <v>310.3116574</v>
      </c>
      <c r="I217" s="2">
        <v>0.99678778499999998</v>
      </c>
      <c r="J217" s="3">
        <v>-5.740794524</v>
      </c>
    </row>
    <row r="218" spans="1:10">
      <c r="A218" s="4">
        <v>0</v>
      </c>
      <c r="B218" s="4">
        <v>61</v>
      </c>
      <c r="C218" s="4">
        <v>10</v>
      </c>
      <c r="D218" s="4">
        <v>3</v>
      </c>
      <c r="E218" s="4">
        <v>0</v>
      </c>
      <c r="F218" s="5">
        <v>0</v>
      </c>
      <c r="G218" s="2">
        <v>6.4941900920000002</v>
      </c>
      <c r="H218" s="2">
        <v>661.28842589999999</v>
      </c>
      <c r="I218" s="2">
        <v>0.99849008399999994</v>
      </c>
      <c r="J218" s="3">
        <v>-6.4957011500000004</v>
      </c>
    </row>
    <row r="219" spans="1:10">
      <c r="A219" s="4">
        <v>1</v>
      </c>
      <c r="B219" s="4">
        <v>194</v>
      </c>
      <c r="C219" s="4">
        <v>14</v>
      </c>
      <c r="D219" s="4">
        <v>2</v>
      </c>
      <c r="E219" s="4">
        <v>0</v>
      </c>
      <c r="F219" s="5">
        <v>0</v>
      </c>
      <c r="G219" s="2">
        <v>19.272960040000001</v>
      </c>
      <c r="H219" s="2">
        <v>234498567.40000001</v>
      </c>
      <c r="I219" s="2">
        <v>0.999999996</v>
      </c>
      <c r="J219" s="3">
        <v>-19.272960040000001</v>
      </c>
    </row>
    <row r="220" spans="1:10">
      <c r="A220" s="4">
        <v>1</v>
      </c>
      <c r="B220" s="4">
        <v>239</v>
      </c>
      <c r="C220" s="4">
        <v>8</v>
      </c>
      <c r="D220" s="4">
        <v>1</v>
      </c>
      <c r="E220" s="4">
        <v>0</v>
      </c>
      <c r="F220" s="5">
        <v>0</v>
      </c>
      <c r="G220" s="2">
        <v>23.15838677</v>
      </c>
      <c r="H220" s="2">
        <v>11417199323</v>
      </c>
      <c r="I220" s="2">
        <v>1</v>
      </c>
      <c r="J220" s="3">
        <v>-23.158386709999998</v>
      </c>
    </row>
    <row r="221" spans="1:10">
      <c r="A221" s="4">
        <v>1</v>
      </c>
      <c r="B221" s="4">
        <v>68</v>
      </c>
      <c r="C221" s="4">
        <v>16</v>
      </c>
      <c r="D221" s="4">
        <v>1</v>
      </c>
      <c r="E221" s="4">
        <v>0</v>
      </c>
      <c r="F221" s="5">
        <v>0</v>
      </c>
      <c r="G221" s="2">
        <v>7.42063294</v>
      </c>
      <c r="H221" s="2">
        <v>1670.09024</v>
      </c>
      <c r="I221" s="2">
        <v>0.99940158800000001</v>
      </c>
      <c r="J221" s="3">
        <v>-7.4212315310000001</v>
      </c>
    </row>
    <row r="222" spans="1:10">
      <c r="A222" s="4">
        <v>1</v>
      </c>
      <c r="B222" s="4">
        <v>88</v>
      </c>
      <c r="C222" s="4">
        <v>16</v>
      </c>
      <c r="D222" s="4">
        <v>1</v>
      </c>
      <c r="E222" s="4">
        <v>0</v>
      </c>
      <c r="F222" s="5">
        <v>0</v>
      </c>
      <c r="G222" s="2">
        <v>9.3106329399999996</v>
      </c>
      <c r="H222" s="2">
        <v>11054.94303</v>
      </c>
      <c r="I222" s="2">
        <v>0.99990955100000001</v>
      </c>
      <c r="J222" s="3">
        <v>-9.310723393</v>
      </c>
    </row>
    <row r="223" spans="1:10">
      <c r="A223" s="4">
        <v>1</v>
      </c>
      <c r="B223" s="4">
        <v>300</v>
      </c>
      <c r="C223" s="4">
        <v>14</v>
      </c>
      <c r="D223" s="4">
        <v>1</v>
      </c>
      <c r="E223" s="4">
        <v>0</v>
      </c>
      <c r="F223" s="5">
        <v>0</v>
      </c>
      <c r="G223" s="2">
        <v>29.239196400000001</v>
      </c>
      <c r="H223" s="6">
        <v>4990000000000</v>
      </c>
      <c r="I223" s="2">
        <v>1</v>
      </c>
      <c r="J223" s="3">
        <v>-29.239038870000002</v>
      </c>
    </row>
    <row r="224" spans="1:10">
      <c r="A224" s="4">
        <v>0</v>
      </c>
      <c r="B224" s="4">
        <v>363</v>
      </c>
      <c r="C224" s="4">
        <v>14</v>
      </c>
      <c r="D224" s="4">
        <v>7</v>
      </c>
      <c r="E224" s="4">
        <v>0</v>
      </c>
      <c r="F224" s="5">
        <v>0</v>
      </c>
      <c r="G224" s="2">
        <v>35.447117740000003</v>
      </c>
      <c r="H224" s="6">
        <v>2480000000000000</v>
      </c>
      <c r="I224" s="2">
        <v>1</v>
      </c>
      <c r="J224" s="3">
        <v>-35.350506209999999</v>
      </c>
    </row>
    <row r="225" spans="1:10">
      <c r="A225" s="4">
        <v>1</v>
      </c>
      <c r="B225" s="4">
        <v>234</v>
      </c>
      <c r="C225" s="4">
        <v>10</v>
      </c>
      <c r="D225" s="4">
        <v>1</v>
      </c>
      <c r="E225" s="4">
        <v>0</v>
      </c>
      <c r="F225" s="5">
        <v>0</v>
      </c>
      <c r="G225" s="2">
        <v>22.791323309999999</v>
      </c>
      <c r="H225" s="2">
        <v>7909443884</v>
      </c>
      <c r="I225" s="2">
        <v>1</v>
      </c>
      <c r="J225" s="3">
        <v>-22.791323720000001</v>
      </c>
    </row>
    <row r="226" spans="1:10">
      <c r="A226" s="4">
        <v>1</v>
      </c>
      <c r="B226" s="4">
        <v>191</v>
      </c>
      <c r="C226" s="4">
        <v>6</v>
      </c>
      <c r="D226" s="4">
        <v>1</v>
      </c>
      <c r="E226" s="4">
        <v>0</v>
      </c>
      <c r="F226" s="5">
        <v>0</v>
      </c>
      <c r="G226" s="2">
        <v>18.516950219999998</v>
      </c>
      <c r="H226" s="2">
        <v>110105573.8</v>
      </c>
      <c r="I226" s="2">
        <v>0.99999999100000003</v>
      </c>
      <c r="J226" s="3">
        <v>-18.51695024</v>
      </c>
    </row>
    <row r="227" spans="1:10">
      <c r="A227" s="4">
        <v>1</v>
      </c>
      <c r="B227" s="4">
        <v>178</v>
      </c>
      <c r="C227" s="4">
        <v>26</v>
      </c>
      <c r="D227" s="4">
        <v>2</v>
      </c>
      <c r="E227" s="4">
        <v>0</v>
      </c>
      <c r="F227" s="5">
        <v>0</v>
      </c>
      <c r="G227" s="2">
        <v>18.393579290000002</v>
      </c>
      <c r="H227" s="2">
        <v>97326249.950000003</v>
      </c>
      <c r="I227" s="2">
        <v>0.99999998999999995</v>
      </c>
      <c r="J227" s="3">
        <v>-18.39357931</v>
      </c>
    </row>
    <row r="228" spans="1:10">
      <c r="A228" s="4">
        <v>1</v>
      </c>
      <c r="B228" s="4">
        <v>146</v>
      </c>
      <c r="C228" s="4">
        <v>10</v>
      </c>
      <c r="D228" s="4">
        <v>1</v>
      </c>
      <c r="E228" s="4">
        <v>0</v>
      </c>
      <c r="F228" s="5">
        <v>0</v>
      </c>
      <c r="G228" s="2">
        <v>14.47532331</v>
      </c>
      <c r="H228" s="2">
        <v>1934430.084</v>
      </c>
      <c r="I228" s="2">
        <v>0.99999948299999997</v>
      </c>
      <c r="J228" s="3">
        <v>-14.475323830000001</v>
      </c>
    </row>
    <row r="229" spans="1:10">
      <c r="A229" s="4">
        <v>0</v>
      </c>
      <c r="B229" s="4">
        <v>109</v>
      </c>
      <c r="C229" s="4">
        <v>14</v>
      </c>
      <c r="D229" s="4">
        <v>2</v>
      </c>
      <c r="E229" s="4">
        <v>0</v>
      </c>
      <c r="F229" s="5">
        <v>0</v>
      </c>
      <c r="G229" s="2">
        <v>11.19029954</v>
      </c>
      <c r="H229" s="2">
        <v>72424.472450000001</v>
      </c>
      <c r="I229" s="2">
        <v>0.99998619300000002</v>
      </c>
      <c r="J229" s="3">
        <v>-11.19031335</v>
      </c>
    </row>
    <row r="230" spans="1:10">
      <c r="A230" s="4">
        <v>1</v>
      </c>
      <c r="B230" s="4">
        <v>120</v>
      </c>
      <c r="C230" s="4">
        <v>14</v>
      </c>
      <c r="D230" s="4">
        <v>1</v>
      </c>
      <c r="E230" s="4">
        <v>0</v>
      </c>
      <c r="F230" s="5">
        <v>0</v>
      </c>
      <c r="G230" s="2">
        <v>12.229196399999999</v>
      </c>
      <c r="H230" s="2">
        <v>204678.63560000001</v>
      </c>
      <c r="I230" s="2">
        <v>0.99999511399999996</v>
      </c>
      <c r="J230" s="3">
        <v>-12.22920128</v>
      </c>
    </row>
    <row r="231" spans="1:10">
      <c r="A231" s="4">
        <v>1</v>
      </c>
      <c r="B231" s="4">
        <v>210</v>
      </c>
      <c r="C231" s="4">
        <v>16</v>
      </c>
      <c r="D231" s="4">
        <v>1</v>
      </c>
      <c r="E231" s="4">
        <v>0</v>
      </c>
      <c r="F231" s="5">
        <v>0</v>
      </c>
      <c r="G231" s="2">
        <v>20.839632940000001</v>
      </c>
      <c r="H231" s="2">
        <v>1123408203</v>
      </c>
      <c r="I231" s="2">
        <v>0.99999999900000003</v>
      </c>
      <c r="J231" s="3">
        <v>-20.83963293</v>
      </c>
    </row>
    <row r="232" spans="1:10">
      <c r="A232" s="4">
        <v>0</v>
      </c>
      <c r="B232" s="4">
        <v>282</v>
      </c>
      <c r="C232" s="4">
        <v>14</v>
      </c>
      <c r="D232" s="4">
        <v>2</v>
      </c>
      <c r="E232" s="4">
        <v>0</v>
      </c>
      <c r="F232" s="5">
        <v>0</v>
      </c>
      <c r="G232" s="2">
        <v>27.538799539999999</v>
      </c>
      <c r="H232" s="6">
        <v>912000000000</v>
      </c>
      <c r="I232" s="2">
        <v>1</v>
      </c>
      <c r="J232" s="3">
        <v>-27.53883647</v>
      </c>
    </row>
    <row r="233" spans="1:10">
      <c r="A233" s="4">
        <v>1</v>
      </c>
      <c r="B233" s="4">
        <v>260</v>
      </c>
      <c r="C233" s="4">
        <v>32</v>
      </c>
      <c r="D233" s="4">
        <v>1</v>
      </c>
      <c r="E233" s="4">
        <v>0</v>
      </c>
      <c r="F233" s="5">
        <v>0</v>
      </c>
      <c r="G233" s="2">
        <v>26.40812528</v>
      </c>
      <c r="H233" s="6">
        <v>294000000000</v>
      </c>
      <c r="I233" s="2">
        <v>1</v>
      </c>
      <c r="J233" s="3">
        <v>-26.40811064</v>
      </c>
    </row>
    <row r="234" spans="1:10">
      <c r="A234" s="4">
        <v>1</v>
      </c>
      <c r="B234" s="4">
        <v>340</v>
      </c>
      <c r="C234" s="4">
        <v>12</v>
      </c>
      <c r="D234" s="4">
        <v>6</v>
      </c>
      <c r="E234" s="4">
        <v>0</v>
      </c>
      <c r="F234" s="5">
        <v>0</v>
      </c>
      <c r="G234" s="2">
        <v>33.167578050000003</v>
      </c>
      <c r="H234" s="6">
        <v>254000000000000</v>
      </c>
      <c r="I234" s="2">
        <v>1</v>
      </c>
      <c r="J234" s="3">
        <v>-33.18145251</v>
      </c>
    </row>
  </sheetData>
  <mergeCells count="1">
    <mergeCell ref="U5:X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CHI-SQUARE </vt:lpstr>
      <vt:lpstr>CHI-SQUARE-TWO VARIABLE </vt:lpstr>
      <vt:lpstr>TWO-POPULATION-TEST</vt:lpstr>
      <vt:lpstr>F-TEST</vt:lpstr>
      <vt:lpstr>ONE-WAY-ANOVA</vt:lpstr>
      <vt:lpstr>TWO-WAY-ANOVA (Without Rep)</vt:lpstr>
      <vt:lpstr>TWO-WAY-ANOVA (With Rep)</vt:lpstr>
      <vt:lpstr>Hand_Calulation_SLR</vt:lpstr>
      <vt:lpstr>MLR_From_Scratch</vt:lpstr>
      <vt:lpstr>Logistic_Regression_Without_Sol</vt:lpstr>
      <vt:lpstr>Logistic_Regression_With_Solver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2020-12-19T16:44:00Z</dcterms:created>
  <dcterms:modified xsi:type="dcterms:W3CDTF">2021-02-18T12:09:37Z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