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t2\Documents\WI2019uTO\APS1016\Case Studies\2\"/>
    </mc:Choice>
  </mc:AlternateContent>
  <xr:revisionPtr revIDLastSave="0" documentId="13_ncr:1_{FD25CAEC-14BB-499B-B9F4-1A61C9CE0A16}" xr6:coauthVersionLast="36" xr6:coauthVersionMax="36" xr10:uidLastSave="{00000000-0000-0000-0000-000000000000}"/>
  <bookViews>
    <workbookView xWindow="0" yWindow="0" windowWidth="23040" windowHeight="9060" xr2:uid="{C3CFD7A6-5BEE-4D14-87F1-51390A2F9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  <c r="I25" i="1" s="1"/>
  <c r="I22" i="1"/>
  <c r="G15" i="1"/>
  <c r="B6" i="1" l="1"/>
  <c r="B13" i="1" l="1"/>
  <c r="B1" i="1"/>
  <c r="C5" i="1"/>
  <c r="D13" i="1"/>
  <c r="E13" i="1"/>
  <c r="F13" i="1"/>
  <c r="G13" i="1"/>
  <c r="C13" i="1"/>
  <c r="B3" i="1"/>
  <c r="B8" i="1"/>
  <c r="B9" i="1" s="1"/>
  <c r="B10" i="1" s="1"/>
  <c r="D5" i="1" l="1"/>
  <c r="D6" i="1" s="1"/>
  <c r="C6" i="1"/>
  <c r="D11" i="1"/>
  <c r="D8" i="1"/>
  <c r="D9" i="1" s="1"/>
  <c r="D10" i="1" s="1"/>
  <c r="E5" i="1"/>
  <c r="E6" i="1" s="1"/>
  <c r="C11" i="1"/>
  <c r="B11" i="1"/>
  <c r="C8" i="1"/>
  <c r="C9" i="1" s="1"/>
  <c r="C10" i="1" s="1"/>
  <c r="E11" i="1" l="1"/>
  <c r="C16" i="1"/>
  <c r="C14" i="1"/>
  <c r="D14" i="1"/>
  <c r="D16" i="1" s="1"/>
  <c r="F5" i="1"/>
  <c r="F6" i="1" s="1"/>
  <c r="E8" i="1"/>
  <c r="E9" i="1" s="1"/>
  <c r="E10" i="1" s="1"/>
  <c r="E14" i="1" s="1"/>
  <c r="E16" i="1" s="1"/>
  <c r="G5" i="1" l="1"/>
  <c r="G6" i="1" s="1"/>
  <c r="F8" i="1"/>
  <c r="F9" i="1" s="1"/>
  <c r="F10" i="1" s="1"/>
  <c r="F11" i="1"/>
  <c r="F14" i="1" l="1"/>
  <c r="F16" i="1" s="1"/>
  <c r="G11" i="1"/>
  <c r="G8" i="1"/>
  <c r="G9" i="1" s="1"/>
  <c r="G10" i="1" s="1"/>
  <c r="G14" i="1" s="1"/>
  <c r="G16" i="1" l="1"/>
  <c r="B17" i="1" s="1"/>
</calcChain>
</file>

<file path=xl/sharedStrings.xml><?xml version="1.0" encoding="utf-8"?>
<sst xmlns="http://schemas.openxmlformats.org/spreadsheetml/2006/main" count="23" uniqueCount="22">
  <si>
    <t>Sales</t>
  </si>
  <si>
    <t>EBITDA</t>
  </si>
  <si>
    <t>D&amp;A</t>
  </si>
  <si>
    <t>EBIT</t>
  </si>
  <si>
    <t>Net Income</t>
  </si>
  <si>
    <t>NI + D&amp;A</t>
  </si>
  <si>
    <t>CapEx</t>
  </si>
  <si>
    <t>Δ WC</t>
  </si>
  <si>
    <t>Working Capital (WC)</t>
  </si>
  <si>
    <t>Free Cash Flow</t>
  </si>
  <si>
    <t>Terminal Value</t>
  </si>
  <si>
    <t>Total CF</t>
  </si>
  <si>
    <t>NPV</t>
  </si>
  <si>
    <t>ETR</t>
  </si>
  <si>
    <t>CapEx/Revenue</t>
  </si>
  <si>
    <t>WACC</t>
  </si>
  <si>
    <t>Cash Value</t>
  </si>
  <si>
    <t>Debt</t>
  </si>
  <si>
    <t>Preferred Stocks</t>
  </si>
  <si>
    <t>Company Value</t>
  </si>
  <si>
    <t>Outstanding shares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</si>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</sst>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5" fontId="0" fillId="0" borderId="1" xfId="0" applyNumberFormat="1" applyBorder="1"/>
    <xf numFmtId="164" fontId="0" fillId="0" borderId="1" xfId="0" applyNumberFormat="1" applyBorder="1"/>
    <xf numFmtId="164" fontId="1" fillId="2" borderId="1" xfId="1" applyNumberFormat="1" applyBorder="1"/>
    <xf numFmtId="44" fontId="0" fillId="0" borderId="1" xfId="0" applyNumberFormat="1" applyBorder="1"/>
    <xf numFmtId="7" fontId="0" fillId="0" borderId="1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610B-F857-4FDF-99CC-46369BEB4497}">
  <dimension ref="A1:I25"/>
  <sheetViews>
    <sheetView tabSelected="1" topLeftCell="A2" workbookViewId="0">
      <selection activeCell="G16" sqref="B5:G16"/>
    </sheetView>
  </sheetViews>
  <sheetFormatPr defaultColWidth="8.77734375" defaultRowHeight="14.4" x14ac:dyDescent="0.3"/>
  <cols>
    <col min="1" max="1" width="18.44140625" bestFit="1" customWidth="1"/>
    <col min="2" max="3" width="10.33203125" bestFit="1" customWidth="1"/>
    <col min="4" max="7" width="12.109375" bestFit="1" customWidth="1"/>
    <col min="8" max="8" width="16.5546875" bestFit="1" customWidth="1"/>
    <col min="9" max="9" width="10.33203125" bestFit="1" customWidth="1"/>
  </cols>
  <sheetData>
    <row r="1" spans="1:7" x14ac:dyDescent="0.3">
      <c r="A1" s="1" t="s">
        <v>15</v>
      </c>
      <c r="B1" s="1">
        <f>9.94/100</f>
        <v>9.9399999999999988E-2</v>
      </c>
    </row>
    <row r="2" spans="1:7" x14ac:dyDescent="0.3">
      <c r="A2" s="1" t="s">
        <v>13</v>
      </c>
      <c r="B2" s="1">
        <v>0.42320000000000002</v>
      </c>
    </row>
    <row r="3" spans="1:7" x14ac:dyDescent="0.3">
      <c r="A3" s="2" t="s">
        <v>14</v>
      </c>
      <c r="B3" s="2">
        <f>0.0193</f>
        <v>1.9300000000000001E-2</v>
      </c>
    </row>
    <row r="4" spans="1:7" x14ac:dyDescent="0.3">
      <c r="A4" s="1"/>
      <c r="B4" s="3">
        <v>39447</v>
      </c>
      <c r="C4" s="3">
        <v>39813</v>
      </c>
      <c r="D4" s="3">
        <v>40178</v>
      </c>
      <c r="E4" s="3">
        <v>40543</v>
      </c>
      <c r="F4" s="3">
        <v>40908</v>
      </c>
      <c r="G4" s="3">
        <v>41274</v>
      </c>
    </row>
    <row r="5" spans="1:7" x14ac:dyDescent="0.3">
      <c r="A5" s="1" t="s">
        <v>0</v>
      </c>
      <c r="B5" s="7">
        <v>913.33</v>
      </c>
      <c r="C5" s="7">
        <f>1.25*B5</f>
        <v>1141.6625000000001</v>
      </c>
      <c r="D5" s="7">
        <f t="shared" ref="D5:G5" si="0">1.25*C5</f>
        <v>1427.0781250000002</v>
      </c>
      <c r="E5" s="7">
        <f t="shared" si="0"/>
        <v>1783.8476562500002</v>
      </c>
      <c r="F5" s="7">
        <f t="shared" si="0"/>
        <v>2229.8095703125005</v>
      </c>
      <c r="G5" s="7">
        <f t="shared" si="0"/>
        <v>2787.2619628906255</v>
      </c>
    </row>
    <row r="6" spans="1:7" x14ac:dyDescent="0.3">
      <c r="A6" s="1" t="s">
        <v>1</v>
      </c>
      <c r="B6" s="7">
        <f t="shared" ref="B6:G6" si="1">0.1683*B5</f>
        <v>153.71343900000002</v>
      </c>
      <c r="C6" s="7">
        <f t="shared" si="1"/>
        <v>192.14179875000002</v>
      </c>
      <c r="D6" s="7">
        <f t="shared" si="1"/>
        <v>240.17724843750005</v>
      </c>
      <c r="E6" s="7">
        <f t="shared" si="1"/>
        <v>300.22156054687503</v>
      </c>
      <c r="F6" s="7">
        <f t="shared" si="1"/>
        <v>375.27695068359384</v>
      </c>
      <c r="G6" s="7">
        <f t="shared" si="1"/>
        <v>469.09618835449226</v>
      </c>
    </row>
    <row r="7" spans="1:7" x14ac:dyDescent="0.3">
      <c r="A7" s="1" t="s">
        <v>2</v>
      </c>
      <c r="B7" s="7">
        <v>46.8</v>
      </c>
      <c r="C7" s="7">
        <v>48</v>
      </c>
      <c r="D7" s="7">
        <v>49.2</v>
      </c>
      <c r="E7" s="7">
        <v>50.4</v>
      </c>
      <c r="F7" s="7">
        <v>51.7</v>
      </c>
      <c r="G7" s="7">
        <v>53</v>
      </c>
    </row>
    <row r="8" spans="1:7" x14ac:dyDescent="0.3">
      <c r="A8" s="1" t="s">
        <v>3</v>
      </c>
      <c r="B8" s="7">
        <f>B6-B7</f>
        <v>106.91343900000003</v>
      </c>
      <c r="C8" s="7">
        <f t="shared" ref="C8:G8" si="2">C6-C7</f>
        <v>144.14179875000002</v>
      </c>
      <c r="D8" s="7">
        <f t="shared" si="2"/>
        <v>190.97724843750007</v>
      </c>
      <c r="E8" s="7">
        <f t="shared" si="2"/>
        <v>249.82156054687502</v>
      </c>
      <c r="F8" s="7">
        <f t="shared" si="2"/>
        <v>323.57695068359385</v>
      </c>
      <c r="G8" s="7">
        <f t="shared" si="2"/>
        <v>416.09618835449226</v>
      </c>
    </row>
    <row r="9" spans="1:7" x14ac:dyDescent="0.3">
      <c r="A9" s="1" t="s">
        <v>4</v>
      </c>
      <c r="B9" s="7">
        <f>B8*(1-$B$2)</f>
        <v>61.667671615200014</v>
      </c>
      <c r="C9" s="7">
        <f t="shared" ref="C9:G9" si="3">C8*(1-$B$2)</f>
        <v>83.140989519000016</v>
      </c>
      <c r="D9" s="7">
        <f t="shared" si="3"/>
        <v>110.15567689875003</v>
      </c>
      <c r="E9" s="7">
        <f t="shared" si="3"/>
        <v>144.09707612343752</v>
      </c>
      <c r="F9" s="7">
        <f t="shared" si="3"/>
        <v>186.63918515429694</v>
      </c>
      <c r="G9" s="7">
        <f t="shared" si="3"/>
        <v>240.00428144287113</v>
      </c>
    </row>
    <row r="10" spans="1:7" x14ac:dyDescent="0.3">
      <c r="A10" s="1" t="s">
        <v>5</v>
      </c>
      <c r="B10" s="7">
        <f>B9+B7</f>
        <v>108.4676716152</v>
      </c>
      <c r="C10" s="7">
        <f t="shared" ref="C10:G10" si="4">C9+C7</f>
        <v>131.14098951900002</v>
      </c>
      <c r="D10" s="7">
        <f t="shared" si="4"/>
        <v>159.35567689875003</v>
      </c>
      <c r="E10" s="7">
        <f t="shared" si="4"/>
        <v>194.49707612343752</v>
      </c>
      <c r="F10" s="7">
        <f t="shared" si="4"/>
        <v>238.33918515429696</v>
      </c>
      <c r="G10" s="7">
        <f t="shared" si="4"/>
        <v>293.00428144287116</v>
      </c>
    </row>
    <row r="11" spans="1:7" x14ac:dyDescent="0.3">
      <c r="A11" s="1" t="s">
        <v>6</v>
      </c>
      <c r="B11" s="7">
        <f>$B$3*B5</f>
        <v>17.627269000000002</v>
      </c>
      <c r="C11" s="7">
        <f t="shared" ref="C11:G11" si="5">$B$3*C5</f>
        <v>22.034086250000005</v>
      </c>
      <c r="D11" s="7">
        <f t="shared" si="5"/>
        <v>27.542607812500005</v>
      </c>
      <c r="E11" s="7">
        <f t="shared" si="5"/>
        <v>34.428259765625008</v>
      </c>
      <c r="F11" s="7">
        <f t="shared" si="5"/>
        <v>43.035324707031265</v>
      </c>
      <c r="G11" s="7">
        <f t="shared" si="5"/>
        <v>53.794155883789074</v>
      </c>
    </row>
    <row r="12" spans="1:7" x14ac:dyDescent="0.3">
      <c r="A12" s="1" t="s">
        <v>8</v>
      </c>
      <c r="B12" s="7">
        <v>1084.5</v>
      </c>
      <c r="C12" s="7">
        <v>1093.3</v>
      </c>
      <c r="D12" s="7">
        <v>1102.3</v>
      </c>
      <c r="E12" s="7">
        <v>1110.9000000000001</v>
      </c>
      <c r="F12" s="7">
        <v>1118.8</v>
      </c>
      <c r="G12" s="7">
        <v>1127</v>
      </c>
    </row>
    <row r="13" spans="1:7" x14ac:dyDescent="0.3">
      <c r="A13" s="1" t="s">
        <v>7</v>
      </c>
      <c r="B13" s="7">
        <f>B12-B20</f>
        <v>1084.5</v>
      </c>
      <c r="C13" s="7">
        <f>C12-B12</f>
        <v>8.7999999999999545</v>
      </c>
      <c r="D13" s="7">
        <f t="shared" ref="D13:G13" si="6">D12-C12</f>
        <v>9</v>
      </c>
      <c r="E13" s="7">
        <f t="shared" si="6"/>
        <v>8.6000000000001364</v>
      </c>
      <c r="F13" s="7">
        <f t="shared" si="6"/>
        <v>7.8999999999998636</v>
      </c>
      <c r="G13" s="7">
        <f t="shared" si="6"/>
        <v>8.2000000000000455</v>
      </c>
    </row>
    <row r="14" spans="1:7" x14ac:dyDescent="0.3">
      <c r="A14" s="1" t="s">
        <v>9</v>
      </c>
      <c r="B14" s="7"/>
      <c r="C14" s="7">
        <f>C10-C11-C13</f>
        <v>100.30690326900006</v>
      </c>
      <c r="D14" s="7">
        <f t="shared" ref="D14:G14" si="7">D10-D11-D13</f>
        <v>122.81306908625004</v>
      </c>
      <c r="E14" s="7">
        <f t="shared" si="7"/>
        <v>151.46881635781239</v>
      </c>
      <c r="F14" s="7">
        <f t="shared" si="7"/>
        <v>187.40386044726583</v>
      </c>
      <c r="G14" s="7">
        <f t="shared" si="7"/>
        <v>231.01012555908204</v>
      </c>
    </row>
    <row r="15" spans="1:7" x14ac:dyDescent="0.3">
      <c r="A15" s="1" t="s">
        <v>10</v>
      </c>
      <c r="B15" s="7"/>
      <c r="C15" s="7"/>
      <c r="D15" s="7"/>
      <c r="E15" s="7"/>
      <c r="F15" s="7"/>
      <c r="G15" s="7">
        <f>(G14*(1+0.03))/(B1-0.03)</f>
        <v>3428.5364456175002</v>
      </c>
    </row>
    <row r="16" spans="1:7" x14ac:dyDescent="0.3">
      <c r="A16" s="1" t="s">
        <v>11</v>
      </c>
      <c r="B16" s="7">
        <v>0</v>
      </c>
      <c r="C16" s="7">
        <f t="shared" ref="C16:F16" si="8">SUM(C14:C15)</f>
        <v>100.30690326900006</v>
      </c>
      <c r="D16" s="7">
        <f t="shared" si="8"/>
        <v>122.81306908625004</v>
      </c>
      <c r="E16" s="7">
        <f t="shared" si="8"/>
        <v>151.46881635781239</v>
      </c>
      <c r="F16" s="7">
        <f t="shared" si="8"/>
        <v>187.40386044726583</v>
      </c>
      <c r="G16" s="7">
        <f>SUM(G14:G15)</f>
        <v>3659.5465711765823</v>
      </c>
    </row>
    <row r="17" spans="1:9" x14ac:dyDescent="0.3">
      <c r="A17" s="1" t="s">
        <v>12</v>
      </c>
      <c r="B17" s="5">
        <f>XNPV(B1,B16:G16,B4:G4)</f>
        <v>2712.3153116510666</v>
      </c>
      <c r="C17" s="4"/>
      <c r="D17" s="4"/>
      <c r="E17" s="4"/>
      <c r="F17" s="4"/>
      <c r="G17" s="4"/>
    </row>
    <row r="19" spans="1:9" x14ac:dyDescent="0.3">
      <c r="H19" s="1" t="s">
        <v>16</v>
      </c>
      <c r="I19" s="6">
        <v>57.9</v>
      </c>
    </row>
    <row r="20" spans="1:9" x14ac:dyDescent="0.3">
      <c r="H20" s="1" t="s">
        <v>17</v>
      </c>
      <c r="I20" s="6">
        <v>224.5</v>
      </c>
    </row>
    <row r="21" spans="1:9" x14ac:dyDescent="0.3">
      <c r="H21" s="1" t="s">
        <v>18</v>
      </c>
      <c r="I21" s="6">
        <v>207.1</v>
      </c>
    </row>
    <row r="22" spans="1:9" x14ac:dyDescent="0.3">
      <c r="H22" s="1" t="s">
        <v>12</v>
      </c>
      <c r="I22" s="6">
        <f>B17</f>
        <v>2712.3153116510666</v>
      </c>
    </row>
    <row r="23" spans="1:9" x14ac:dyDescent="0.3">
      <c r="H23" s="1" t="s">
        <v>19</v>
      </c>
      <c r="I23" s="6">
        <f>I22+I19-I20-I21</f>
        <v>2338.6153116510668</v>
      </c>
    </row>
    <row r="24" spans="1:9" x14ac:dyDescent="0.3">
      <c r="H24" s="1" t="s">
        <v>20</v>
      </c>
      <c r="I24" s="6">
        <v>115</v>
      </c>
    </row>
    <row r="25" spans="1:9" x14ac:dyDescent="0.3">
      <c r="H25" s="1" t="s">
        <v>21</v>
      </c>
      <c r="I25" s="6">
        <f>I23/I24</f>
        <v>20.335785318704929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meht2</dc:creator>
  <cp:lastModifiedBy>meht2</cp:lastModifiedBy>
  <dcterms:created xsi:type="dcterms:W3CDTF">2019-06-23T20:37:49Z</dcterms:created>
  <dcterms:modified xsi:type="dcterms:W3CDTF">2019-06-26T16:06:42Z</dcterms:modified>
</cp:coreProperties>
</file>