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AI\Digital Marketing Dataset\"/>
    </mc:Choice>
  </mc:AlternateContent>
  <xr:revisionPtr revIDLastSave="0" documentId="13_ncr:1_{DF84C597-0CB9-49D8-A092-3EF0BF539BC6}" xr6:coauthVersionLast="47" xr6:coauthVersionMax="47" xr10:uidLastSave="{00000000-0000-0000-0000-000000000000}"/>
  <bookViews>
    <workbookView xWindow="648" yWindow="588" windowWidth="13488" windowHeight="9228" firstSheet="1" activeTab="5" xr2:uid="{00000000-000D-0000-FFFF-FFFF00000000}"/>
  </bookViews>
  <sheets>
    <sheet name="Data" sheetId="6" r:id="rId1"/>
    <sheet name="Impression Cost" sheetId="7" r:id="rId2"/>
    <sheet name="Click Cost" sheetId="8" r:id="rId3"/>
    <sheet name="Sales Target" sheetId="10" r:id="rId4"/>
    <sheet name="Ad Budget" sheetId="11" r:id="rId5"/>
    <sheet name="Data1" sheetId="13" r:id="rId6"/>
    <sheet name="FinalSheet" sheetId="12" r:id="rId7"/>
  </sheets>
  <definedNames>
    <definedName name="_xlnm._FilterDatabase" localSheetId="0" hidden="1">Data!$A$1:$T$193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13" l="1"/>
  <c r="W88" i="13"/>
  <c r="W152" i="13"/>
  <c r="J2" i="11"/>
  <c r="J191" i="11"/>
  <c r="J192" i="11"/>
  <c r="J193" i="11"/>
  <c r="J187" i="11"/>
  <c r="J188" i="11"/>
  <c r="J189" i="11"/>
  <c r="J183" i="11"/>
  <c r="J184" i="11"/>
  <c r="J185" i="11"/>
  <c r="J179" i="11"/>
  <c r="J180" i="11"/>
  <c r="J181" i="11"/>
  <c r="J175" i="11"/>
  <c r="J176" i="11"/>
  <c r="J177" i="11"/>
  <c r="J171" i="11"/>
  <c r="J172" i="11"/>
  <c r="J173" i="11"/>
  <c r="J167" i="11"/>
  <c r="J168" i="11"/>
  <c r="J169" i="11"/>
  <c r="J163" i="11"/>
  <c r="J164" i="11"/>
  <c r="J165" i="11"/>
  <c r="J159" i="11"/>
  <c r="J160" i="11"/>
  <c r="J161" i="11"/>
  <c r="J155" i="11"/>
  <c r="J156" i="11"/>
  <c r="J157" i="11"/>
  <c r="J190" i="11"/>
  <c r="J186" i="11"/>
  <c r="J182" i="11"/>
  <c r="J178" i="11"/>
  <c r="J174" i="11"/>
  <c r="J170" i="11"/>
  <c r="J166" i="11"/>
  <c r="J162" i="11"/>
  <c r="J158" i="11"/>
  <c r="J154" i="11"/>
  <c r="J151" i="11"/>
  <c r="J152" i="11"/>
  <c r="J153" i="11"/>
  <c r="J150" i="11"/>
  <c r="J147" i="11"/>
  <c r="J148" i="11"/>
  <c r="J149" i="11"/>
  <c r="J146" i="11"/>
  <c r="O153" i="11"/>
  <c r="O152" i="11"/>
  <c r="O151" i="11"/>
  <c r="O150" i="11"/>
  <c r="J143" i="11"/>
  <c r="J144" i="11"/>
  <c r="J145" i="11"/>
  <c r="J139" i="11"/>
  <c r="J140" i="11"/>
  <c r="J141" i="11"/>
  <c r="J135" i="11"/>
  <c r="J136" i="11"/>
  <c r="J137" i="11"/>
  <c r="J142" i="11"/>
  <c r="J138" i="11"/>
  <c r="J134" i="11"/>
  <c r="J131" i="11"/>
  <c r="J132" i="11"/>
  <c r="J133" i="11"/>
  <c r="J127" i="11"/>
  <c r="J128" i="11"/>
  <c r="J129" i="11"/>
  <c r="J123" i="11"/>
  <c r="J124" i="11"/>
  <c r="J125" i="11"/>
  <c r="J119" i="11"/>
  <c r="J120" i="11"/>
  <c r="J121" i="11"/>
  <c r="J115" i="11"/>
  <c r="J116" i="11"/>
  <c r="J117" i="11"/>
  <c r="J111" i="11"/>
  <c r="J112" i="11"/>
  <c r="J113" i="11"/>
  <c r="J107" i="11"/>
  <c r="J108" i="11"/>
  <c r="J109" i="11"/>
  <c r="J130" i="11"/>
  <c r="J126" i="11"/>
  <c r="J122" i="11"/>
  <c r="J118" i="11"/>
  <c r="J114" i="11"/>
  <c r="J110" i="11"/>
  <c r="J106" i="11"/>
  <c r="J103" i="11"/>
  <c r="J104" i="11"/>
  <c r="J105" i="11"/>
  <c r="J102" i="11"/>
  <c r="J99" i="11"/>
  <c r="J100" i="11"/>
  <c r="J101" i="11"/>
  <c r="N104" i="11"/>
  <c r="N105" i="11"/>
  <c r="N106" i="11"/>
  <c r="N107" i="11"/>
  <c r="J98" i="11"/>
  <c r="X150" i="11"/>
  <c r="X151" i="11"/>
  <c r="X152" i="11"/>
  <c r="X153" i="11"/>
  <c r="N154" i="11"/>
  <c r="P154" i="11"/>
  <c r="Q154" i="11"/>
  <c r="R154" i="11"/>
  <c r="S154" i="11"/>
  <c r="T154" i="11"/>
  <c r="U154" i="11"/>
  <c r="V154" i="11"/>
  <c r="W154" i="11"/>
  <c r="Y154" i="11"/>
  <c r="Z154" i="11"/>
  <c r="AA154" i="11"/>
  <c r="Z108" i="11"/>
  <c r="Y108" i="11"/>
  <c r="X108" i="11"/>
  <c r="V108" i="11"/>
  <c r="U108" i="11"/>
  <c r="T108" i="11"/>
  <c r="S108" i="11"/>
  <c r="R108" i="11"/>
  <c r="Q108" i="11"/>
  <c r="P108" i="11"/>
  <c r="O108" i="11"/>
  <c r="M108" i="11"/>
  <c r="W107" i="11"/>
  <c r="W106" i="11"/>
  <c r="W105" i="11"/>
  <c r="W104" i="11"/>
  <c r="W108" i="11" s="1"/>
  <c r="E58" i="11"/>
  <c r="F58" i="11"/>
  <c r="E59" i="11"/>
  <c r="F59" i="11"/>
  <c r="E60" i="11"/>
  <c r="F60" i="11"/>
  <c r="E61" i="11"/>
  <c r="F61" i="11"/>
  <c r="E62" i="11"/>
  <c r="F62" i="11"/>
  <c r="L62" i="11"/>
  <c r="M59" i="11" s="1"/>
  <c r="N62" i="11"/>
  <c r="J55" i="11" s="1"/>
  <c r="O62" i="11"/>
  <c r="J58" i="11" s="1"/>
  <c r="P62" i="11"/>
  <c r="J62" i="11" s="1"/>
  <c r="Q62" i="11"/>
  <c r="J67" i="11" s="1"/>
  <c r="R62" i="11"/>
  <c r="J72" i="11" s="1"/>
  <c r="S62" i="11"/>
  <c r="J75" i="11" s="1"/>
  <c r="T62" i="11"/>
  <c r="J81" i="11" s="1"/>
  <c r="U62" i="11"/>
  <c r="V59" i="11" s="1"/>
  <c r="W62" i="11"/>
  <c r="J89" i="11" s="1"/>
  <c r="X62" i="11"/>
  <c r="J91" i="11" s="1"/>
  <c r="Y62" i="11"/>
  <c r="J96" i="11" s="1"/>
  <c r="J83" i="11"/>
  <c r="J84" i="11"/>
  <c r="J78" i="11"/>
  <c r="J74" i="11"/>
  <c r="L6" i="11"/>
  <c r="M4" i="11" s="1"/>
  <c r="N6" i="11"/>
  <c r="J7" i="11" s="1"/>
  <c r="O6" i="11"/>
  <c r="J10" i="11" s="1"/>
  <c r="P6" i="11"/>
  <c r="J17" i="11" s="1"/>
  <c r="Q6" i="11"/>
  <c r="J20" i="11" s="1"/>
  <c r="R6" i="11"/>
  <c r="J25" i="11" s="1"/>
  <c r="S6" i="11"/>
  <c r="J27" i="11" s="1"/>
  <c r="T6" i="11"/>
  <c r="J31" i="11" s="1"/>
  <c r="U6" i="11"/>
  <c r="J35" i="11" s="1"/>
  <c r="W6" i="11"/>
  <c r="J39" i="11" s="1"/>
  <c r="X6" i="11"/>
  <c r="J43" i="11" s="1"/>
  <c r="Y6" i="11"/>
  <c r="J47" i="11" s="1"/>
  <c r="F193" i="11"/>
  <c r="E193" i="11"/>
  <c r="F192" i="11"/>
  <c r="E192" i="11"/>
  <c r="F191" i="11"/>
  <c r="E191" i="11"/>
  <c r="F190" i="11"/>
  <c r="E190" i="11"/>
  <c r="F189" i="11"/>
  <c r="E189" i="11"/>
  <c r="F188" i="11"/>
  <c r="E188" i="11"/>
  <c r="F187" i="11"/>
  <c r="E187" i="11"/>
  <c r="F186" i="11"/>
  <c r="E186" i="11"/>
  <c r="F185" i="11"/>
  <c r="E185" i="11"/>
  <c r="F184" i="11"/>
  <c r="E184" i="11"/>
  <c r="F183" i="11"/>
  <c r="E183" i="11"/>
  <c r="F182" i="11"/>
  <c r="E182" i="11"/>
  <c r="F181" i="11"/>
  <c r="E181" i="11"/>
  <c r="F180" i="11"/>
  <c r="E180" i="11"/>
  <c r="F179" i="11"/>
  <c r="E179" i="11"/>
  <c r="F178" i="11"/>
  <c r="E178" i="11"/>
  <c r="F177" i="11"/>
  <c r="E177" i="11"/>
  <c r="F176" i="11"/>
  <c r="E176" i="11"/>
  <c r="F175" i="11"/>
  <c r="E175" i="11"/>
  <c r="F174" i="11"/>
  <c r="E174" i="11"/>
  <c r="F173" i="11"/>
  <c r="E173" i="11"/>
  <c r="F172" i="11"/>
  <c r="E172" i="11"/>
  <c r="F171" i="11"/>
  <c r="E171" i="11"/>
  <c r="F170" i="11"/>
  <c r="E170" i="11"/>
  <c r="F169" i="11"/>
  <c r="E169" i="11"/>
  <c r="F168" i="11"/>
  <c r="E168" i="11"/>
  <c r="F167" i="11"/>
  <c r="E167" i="11"/>
  <c r="F166" i="11"/>
  <c r="E166" i="11"/>
  <c r="F165" i="11"/>
  <c r="E165" i="11"/>
  <c r="F164" i="11"/>
  <c r="E164" i="11"/>
  <c r="F163" i="11"/>
  <c r="E163" i="11"/>
  <c r="F162" i="11"/>
  <c r="E162" i="11"/>
  <c r="F161" i="11"/>
  <c r="E161" i="11"/>
  <c r="F160" i="11"/>
  <c r="E160" i="11"/>
  <c r="F159" i="11"/>
  <c r="E159" i="11"/>
  <c r="F158" i="11"/>
  <c r="E158" i="11"/>
  <c r="F157" i="11"/>
  <c r="E157" i="11"/>
  <c r="F156" i="11"/>
  <c r="E156" i="11"/>
  <c r="F155" i="11"/>
  <c r="E155" i="11"/>
  <c r="F154" i="11"/>
  <c r="E154" i="11"/>
  <c r="F153" i="11"/>
  <c r="E153" i="11"/>
  <c r="F152" i="11"/>
  <c r="E152" i="11"/>
  <c r="F151" i="11"/>
  <c r="E151" i="11"/>
  <c r="F150" i="11"/>
  <c r="E150" i="11"/>
  <c r="F149" i="11"/>
  <c r="E149" i="11"/>
  <c r="F148" i="11"/>
  <c r="E148" i="11"/>
  <c r="F147" i="11"/>
  <c r="E147" i="11"/>
  <c r="F146" i="11"/>
  <c r="E146" i="11"/>
  <c r="F145" i="11"/>
  <c r="E145" i="11"/>
  <c r="F144" i="11"/>
  <c r="E144" i="11"/>
  <c r="F143" i="11"/>
  <c r="E143" i="11"/>
  <c r="F142" i="11"/>
  <c r="E142" i="11"/>
  <c r="F141" i="11"/>
  <c r="E141" i="11"/>
  <c r="F140" i="11"/>
  <c r="E140" i="11"/>
  <c r="F139" i="11"/>
  <c r="E139" i="11"/>
  <c r="F138" i="11"/>
  <c r="E138" i="11"/>
  <c r="F137" i="11"/>
  <c r="E137" i="11"/>
  <c r="F136" i="11"/>
  <c r="E136" i="11"/>
  <c r="F135" i="11"/>
  <c r="E135" i="11"/>
  <c r="F134" i="11"/>
  <c r="E134" i="11"/>
  <c r="F133" i="11"/>
  <c r="E133" i="11"/>
  <c r="F132" i="11"/>
  <c r="E132" i="11"/>
  <c r="F131" i="11"/>
  <c r="E131" i="11"/>
  <c r="F130" i="11"/>
  <c r="E130" i="11"/>
  <c r="F129" i="11"/>
  <c r="E129" i="11"/>
  <c r="F128" i="11"/>
  <c r="E128" i="11"/>
  <c r="F127" i="11"/>
  <c r="E127" i="11"/>
  <c r="F126" i="11"/>
  <c r="E126" i="11"/>
  <c r="F125" i="11"/>
  <c r="E125" i="11"/>
  <c r="F124" i="11"/>
  <c r="E124" i="11"/>
  <c r="F123" i="11"/>
  <c r="E123" i="11"/>
  <c r="F122" i="11"/>
  <c r="E122" i="11"/>
  <c r="F121" i="11"/>
  <c r="E121" i="11"/>
  <c r="F120" i="11"/>
  <c r="E120" i="11"/>
  <c r="F119" i="11"/>
  <c r="E119" i="11"/>
  <c r="F118" i="11"/>
  <c r="E118" i="11"/>
  <c r="F117" i="11"/>
  <c r="E117" i="11"/>
  <c r="F116" i="11"/>
  <c r="E116" i="11"/>
  <c r="F115" i="11"/>
  <c r="E115" i="11"/>
  <c r="F114" i="11"/>
  <c r="E114" i="11"/>
  <c r="F113" i="11"/>
  <c r="E113" i="11"/>
  <c r="F112" i="11"/>
  <c r="E112" i="11"/>
  <c r="F111" i="11"/>
  <c r="E111" i="11"/>
  <c r="F110" i="11"/>
  <c r="E110" i="11"/>
  <c r="F109" i="11"/>
  <c r="E109" i="11"/>
  <c r="F108" i="11"/>
  <c r="E108" i="11"/>
  <c r="F107" i="11"/>
  <c r="E107" i="11"/>
  <c r="F106" i="11"/>
  <c r="E106" i="11"/>
  <c r="F105" i="11"/>
  <c r="E105" i="11"/>
  <c r="F104" i="11"/>
  <c r="E104" i="11"/>
  <c r="F103" i="11"/>
  <c r="E103" i="11"/>
  <c r="F102" i="11"/>
  <c r="E102" i="11"/>
  <c r="F101" i="11"/>
  <c r="E101" i="11"/>
  <c r="F100" i="11"/>
  <c r="E100" i="11"/>
  <c r="F99" i="11"/>
  <c r="E99" i="11"/>
  <c r="F98" i="11"/>
  <c r="E98" i="11"/>
  <c r="F97" i="11"/>
  <c r="E97" i="11"/>
  <c r="F96" i="11"/>
  <c r="E96" i="11"/>
  <c r="F95" i="11"/>
  <c r="E95" i="11"/>
  <c r="F94" i="11"/>
  <c r="E94" i="11"/>
  <c r="F93" i="11"/>
  <c r="E93" i="11"/>
  <c r="F92" i="11"/>
  <c r="E92" i="11"/>
  <c r="F91" i="11"/>
  <c r="E91" i="11"/>
  <c r="F90" i="11"/>
  <c r="E90" i="11"/>
  <c r="F89" i="11"/>
  <c r="E89" i="11"/>
  <c r="F88" i="11"/>
  <c r="E88" i="11"/>
  <c r="F87" i="11"/>
  <c r="E87" i="11"/>
  <c r="F86" i="11"/>
  <c r="E86" i="11"/>
  <c r="F85" i="11"/>
  <c r="E85" i="11"/>
  <c r="F84" i="11"/>
  <c r="E84" i="11"/>
  <c r="F83" i="11"/>
  <c r="E83" i="11"/>
  <c r="F82" i="11"/>
  <c r="E82" i="11"/>
  <c r="F81" i="11"/>
  <c r="E81" i="11"/>
  <c r="F80" i="11"/>
  <c r="E80" i="11"/>
  <c r="F79" i="11"/>
  <c r="E79" i="11"/>
  <c r="F78" i="11"/>
  <c r="E78" i="11"/>
  <c r="F77" i="11"/>
  <c r="E77" i="11"/>
  <c r="F76" i="11"/>
  <c r="E76" i="11"/>
  <c r="F75" i="11"/>
  <c r="E75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F67" i="11"/>
  <c r="E67" i="11"/>
  <c r="F66" i="11"/>
  <c r="E66" i="11"/>
  <c r="F65" i="11"/>
  <c r="E65" i="11"/>
  <c r="F64" i="11"/>
  <c r="E64" i="11"/>
  <c r="F63" i="11"/>
  <c r="E63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G2" i="12"/>
  <c r="I3" i="12"/>
  <c r="J3" i="12" s="1"/>
  <c r="I2" i="12"/>
  <c r="J2" i="12" s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I4" i="12"/>
  <c r="J4" i="12" s="1"/>
  <c r="I5" i="12"/>
  <c r="J5" i="12" s="1"/>
  <c r="I6" i="12"/>
  <c r="J6" i="12" s="1"/>
  <c r="I7" i="12"/>
  <c r="J7" i="12" s="1"/>
  <c r="I8" i="12"/>
  <c r="J8" i="12" s="1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 s="1"/>
  <c r="I19" i="12"/>
  <c r="J19" i="12" s="1"/>
  <c r="I20" i="12"/>
  <c r="J20" i="12" s="1"/>
  <c r="I21" i="12"/>
  <c r="J21" i="12" s="1"/>
  <c r="I22" i="12"/>
  <c r="J22" i="12" s="1"/>
  <c r="I23" i="12"/>
  <c r="J23" i="12" s="1"/>
  <c r="I24" i="12"/>
  <c r="J24" i="12" s="1"/>
  <c r="I25" i="12"/>
  <c r="J25" i="12" s="1"/>
  <c r="I26" i="12"/>
  <c r="J26" i="12" s="1"/>
  <c r="I27" i="12"/>
  <c r="J27" i="12" s="1"/>
  <c r="I28" i="12"/>
  <c r="J28" i="12" s="1"/>
  <c r="I29" i="12"/>
  <c r="J29" i="12" s="1"/>
  <c r="I30" i="12"/>
  <c r="J30" i="12" s="1"/>
  <c r="I31" i="12"/>
  <c r="J31" i="12" s="1"/>
  <c r="I32" i="12"/>
  <c r="J32" i="12" s="1"/>
  <c r="I33" i="12"/>
  <c r="J33" i="12" s="1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J39" i="12" s="1"/>
  <c r="I40" i="12"/>
  <c r="J40" i="12" s="1"/>
  <c r="I41" i="12"/>
  <c r="J41" i="12" s="1"/>
  <c r="I42" i="12"/>
  <c r="J42" i="12" s="1"/>
  <c r="I43" i="12"/>
  <c r="J43" i="12" s="1"/>
  <c r="I44" i="12"/>
  <c r="J44" i="12" s="1"/>
  <c r="I45" i="12"/>
  <c r="J45" i="12" s="1"/>
  <c r="I46" i="12"/>
  <c r="J46" i="12" s="1"/>
  <c r="I47" i="12"/>
  <c r="J47" i="12" s="1"/>
  <c r="I48" i="12"/>
  <c r="J48" i="12" s="1"/>
  <c r="I49" i="12"/>
  <c r="J49" i="12" s="1"/>
  <c r="I50" i="12"/>
  <c r="J50" i="12" s="1"/>
  <c r="I51" i="12"/>
  <c r="J51" i="12" s="1"/>
  <c r="I52" i="12"/>
  <c r="J52" i="12" s="1"/>
  <c r="I53" i="12"/>
  <c r="J53" i="12" s="1"/>
  <c r="I54" i="12"/>
  <c r="J54" i="12" s="1"/>
  <c r="I55" i="12"/>
  <c r="J55" i="12" s="1"/>
  <c r="I56" i="12"/>
  <c r="J56" i="12" s="1"/>
  <c r="I57" i="12"/>
  <c r="J57" i="12" s="1"/>
  <c r="I58" i="12"/>
  <c r="J58" i="12" s="1"/>
  <c r="I59" i="12"/>
  <c r="J59" i="12" s="1"/>
  <c r="I60" i="12"/>
  <c r="J60" i="12" s="1"/>
  <c r="I61" i="12"/>
  <c r="J61" i="12" s="1"/>
  <c r="I62" i="12"/>
  <c r="J62" i="12" s="1"/>
  <c r="I63" i="12"/>
  <c r="J63" i="12" s="1"/>
  <c r="I64" i="12"/>
  <c r="J64" i="12" s="1"/>
  <c r="I65" i="12"/>
  <c r="J65" i="12" s="1"/>
  <c r="I66" i="12"/>
  <c r="J66" i="12" s="1"/>
  <c r="I67" i="12"/>
  <c r="J67" i="12" s="1"/>
  <c r="I68" i="12"/>
  <c r="J68" i="12" s="1"/>
  <c r="I69" i="12"/>
  <c r="J69" i="12" s="1"/>
  <c r="I70" i="12"/>
  <c r="J70" i="12" s="1"/>
  <c r="I71" i="12"/>
  <c r="J71" i="12" s="1"/>
  <c r="I72" i="12"/>
  <c r="J72" i="12" s="1"/>
  <c r="I73" i="12"/>
  <c r="J73" i="12" s="1"/>
  <c r="I74" i="12"/>
  <c r="J74" i="12" s="1"/>
  <c r="I75" i="12"/>
  <c r="J75" i="12" s="1"/>
  <c r="I76" i="12"/>
  <c r="J76" i="12" s="1"/>
  <c r="I77" i="12"/>
  <c r="J77" i="12" s="1"/>
  <c r="I78" i="12"/>
  <c r="J78" i="12" s="1"/>
  <c r="I79" i="12"/>
  <c r="J79" i="12" s="1"/>
  <c r="I80" i="12"/>
  <c r="J80" i="12" s="1"/>
  <c r="I81" i="12"/>
  <c r="J81" i="12" s="1"/>
  <c r="I82" i="12"/>
  <c r="J82" i="12" s="1"/>
  <c r="I83" i="12"/>
  <c r="J83" i="12" s="1"/>
  <c r="I84" i="12"/>
  <c r="J84" i="12" s="1"/>
  <c r="I85" i="12"/>
  <c r="J85" i="12" s="1"/>
  <c r="I86" i="12"/>
  <c r="J86" i="12" s="1"/>
  <c r="I87" i="12"/>
  <c r="J87" i="12" s="1"/>
  <c r="I88" i="12"/>
  <c r="J88" i="12" s="1"/>
  <c r="I89" i="12"/>
  <c r="J89" i="12" s="1"/>
  <c r="I90" i="12"/>
  <c r="J90" i="12" s="1"/>
  <c r="I91" i="12"/>
  <c r="J91" i="12" s="1"/>
  <c r="I92" i="12"/>
  <c r="J92" i="12" s="1"/>
  <c r="I93" i="12"/>
  <c r="J93" i="12" s="1"/>
  <c r="I94" i="12"/>
  <c r="J94" i="12" s="1"/>
  <c r="I95" i="12"/>
  <c r="J95" i="12" s="1"/>
  <c r="I96" i="12"/>
  <c r="J96" i="12" s="1"/>
  <c r="I97" i="12"/>
  <c r="J97" i="12" s="1"/>
  <c r="I98" i="12"/>
  <c r="J98" i="12" s="1"/>
  <c r="I99" i="12"/>
  <c r="J99" i="12" s="1"/>
  <c r="I100" i="12"/>
  <c r="J100" i="12" s="1"/>
  <c r="I101" i="12"/>
  <c r="J101" i="12" s="1"/>
  <c r="I102" i="12"/>
  <c r="J102" i="12" s="1"/>
  <c r="I103" i="12"/>
  <c r="J103" i="12" s="1"/>
  <c r="I104" i="12"/>
  <c r="J104" i="12" s="1"/>
  <c r="I105" i="12"/>
  <c r="J105" i="12" s="1"/>
  <c r="I106" i="12"/>
  <c r="J106" i="12" s="1"/>
  <c r="I107" i="12"/>
  <c r="J107" i="12" s="1"/>
  <c r="I108" i="12"/>
  <c r="J108" i="12" s="1"/>
  <c r="I109" i="12"/>
  <c r="J109" i="12" s="1"/>
  <c r="I110" i="12"/>
  <c r="J110" i="12" s="1"/>
  <c r="I111" i="12"/>
  <c r="J111" i="12" s="1"/>
  <c r="I112" i="12"/>
  <c r="J112" i="12" s="1"/>
  <c r="I113" i="12"/>
  <c r="J113" i="12" s="1"/>
  <c r="I114" i="12"/>
  <c r="J114" i="12" s="1"/>
  <c r="I115" i="12"/>
  <c r="J115" i="12" s="1"/>
  <c r="I116" i="12"/>
  <c r="J116" i="12" s="1"/>
  <c r="I117" i="12"/>
  <c r="J117" i="12" s="1"/>
  <c r="I118" i="12"/>
  <c r="J118" i="12" s="1"/>
  <c r="I119" i="12"/>
  <c r="J119" i="12" s="1"/>
  <c r="I120" i="12"/>
  <c r="J120" i="12" s="1"/>
  <c r="I121" i="12"/>
  <c r="J121" i="12" s="1"/>
  <c r="I122" i="12"/>
  <c r="J122" i="12" s="1"/>
  <c r="I123" i="12"/>
  <c r="J123" i="12" s="1"/>
  <c r="I124" i="12"/>
  <c r="J124" i="12" s="1"/>
  <c r="I125" i="12"/>
  <c r="J125" i="12" s="1"/>
  <c r="I126" i="12"/>
  <c r="J126" i="12" s="1"/>
  <c r="I127" i="12"/>
  <c r="J127" i="12" s="1"/>
  <c r="I128" i="12"/>
  <c r="J128" i="12" s="1"/>
  <c r="I129" i="12"/>
  <c r="J129" i="12" s="1"/>
  <c r="I130" i="12"/>
  <c r="J130" i="12" s="1"/>
  <c r="I131" i="12"/>
  <c r="J131" i="12" s="1"/>
  <c r="I132" i="12"/>
  <c r="J132" i="12" s="1"/>
  <c r="I133" i="12"/>
  <c r="J133" i="12" s="1"/>
  <c r="I134" i="12"/>
  <c r="J134" i="12" s="1"/>
  <c r="I135" i="12"/>
  <c r="J135" i="12" s="1"/>
  <c r="I136" i="12"/>
  <c r="J136" i="12" s="1"/>
  <c r="I137" i="12"/>
  <c r="J137" i="12" s="1"/>
  <c r="I138" i="12"/>
  <c r="J138" i="12" s="1"/>
  <c r="I139" i="12"/>
  <c r="J139" i="12" s="1"/>
  <c r="I140" i="12"/>
  <c r="J140" i="12" s="1"/>
  <c r="I141" i="12"/>
  <c r="J141" i="12" s="1"/>
  <c r="I142" i="12"/>
  <c r="J142" i="12" s="1"/>
  <c r="I143" i="12"/>
  <c r="J143" i="12" s="1"/>
  <c r="I144" i="12"/>
  <c r="J144" i="12" s="1"/>
  <c r="I145" i="12"/>
  <c r="J145" i="12" s="1"/>
  <c r="I146" i="12"/>
  <c r="J146" i="12" s="1"/>
  <c r="I147" i="12"/>
  <c r="J147" i="12" s="1"/>
  <c r="I148" i="12"/>
  <c r="J148" i="12" s="1"/>
  <c r="I149" i="12"/>
  <c r="J149" i="12" s="1"/>
  <c r="I150" i="12"/>
  <c r="J150" i="12" s="1"/>
  <c r="I151" i="12"/>
  <c r="J151" i="12" s="1"/>
  <c r="I152" i="12"/>
  <c r="J152" i="12" s="1"/>
  <c r="I153" i="12"/>
  <c r="J153" i="12" s="1"/>
  <c r="I154" i="12"/>
  <c r="J154" i="12" s="1"/>
  <c r="I155" i="12"/>
  <c r="J155" i="12" s="1"/>
  <c r="I156" i="12"/>
  <c r="J156" i="12" s="1"/>
  <c r="I157" i="12"/>
  <c r="J157" i="12" s="1"/>
  <c r="I158" i="12"/>
  <c r="J158" i="12" s="1"/>
  <c r="I159" i="12"/>
  <c r="J159" i="12" s="1"/>
  <c r="I160" i="12"/>
  <c r="J160" i="12" s="1"/>
  <c r="I161" i="12"/>
  <c r="J161" i="12" s="1"/>
  <c r="I162" i="12"/>
  <c r="J162" i="12" s="1"/>
  <c r="I163" i="12"/>
  <c r="J163" i="12" s="1"/>
  <c r="I164" i="12"/>
  <c r="J164" i="12" s="1"/>
  <c r="I165" i="12"/>
  <c r="J165" i="12" s="1"/>
  <c r="I166" i="12"/>
  <c r="J166" i="12" s="1"/>
  <c r="I167" i="12"/>
  <c r="J167" i="12" s="1"/>
  <c r="I168" i="12"/>
  <c r="J168" i="12" s="1"/>
  <c r="I169" i="12"/>
  <c r="J169" i="12" s="1"/>
  <c r="I170" i="12"/>
  <c r="J170" i="12" s="1"/>
  <c r="I171" i="12"/>
  <c r="J171" i="12" s="1"/>
  <c r="I172" i="12"/>
  <c r="J172" i="12" s="1"/>
  <c r="I173" i="12"/>
  <c r="J173" i="12" s="1"/>
  <c r="I174" i="12"/>
  <c r="J174" i="12" s="1"/>
  <c r="I175" i="12"/>
  <c r="J175" i="12" s="1"/>
  <c r="I176" i="12"/>
  <c r="J176" i="12" s="1"/>
  <c r="I177" i="12"/>
  <c r="J177" i="12" s="1"/>
  <c r="I178" i="12"/>
  <c r="J178" i="12" s="1"/>
  <c r="I179" i="12"/>
  <c r="J179" i="12" s="1"/>
  <c r="I180" i="12"/>
  <c r="J180" i="12" s="1"/>
  <c r="I181" i="12"/>
  <c r="J181" i="12" s="1"/>
  <c r="I182" i="12"/>
  <c r="J182" i="12" s="1"/>
  <c r="I183" i="12"/>
  <c r="J183" i="12" s="1"/>
  <c r="I184" i="12"/>
  <c r="J184" i="12" s="1"/>
  <c r="I185" i="12"/>
  <c r="J185" i="12" s="1"/>
  <c r="I186" i="12"/>
  <c r="J186" i="12" s="1"/>
  <c r="I187" i="12"/>
  <c r="J187" i="12" s="1"/>
  <c r="I188" i="12"/>
  <c r="J188" i="12" s="1"/>
  <c r="I189" i="12"/>
  <c r="J189" i="12" s="1"/>
  <c r="I190" i="12"/>
  <c r="J190" i="12" s="1"/>
  <c r="I191" i="12"/>
  <c r="J191" i="12" s="1"/>
  <c r="I192" i="12"/>
  <c r="J192" i="12" s="1"/>
  <c r="I193" i="12"/>
  <c r="J193" i="12" s="1"/>
  <c r="P193" i="13"/>
  <c r="S193" i="13" s="1"/>
  <c r="C193" i="13"/>
  <c r="U193" i="13" s="1"/>
  <c r="Y193" i="13" s="1"/>
  <c r="B193" i="13"/>
  <c r="P192" i="13"/>
  <c r="T192" i="13" s="1"/>
  <c r="C192" i="13"/>
  <c r="U192" i="13" s="1"/>
  <c r="Y192" i="13" s="1"/>
  <c r="B192" i="13"/>
  <c r="P191" i="13"/>
  <c r="T191" i="13" s="1"/>
  <c r="C191" i="13"/>
  <c r="U191" i="13" s="1"/>
  <c r="Y191" i="13" s="1"/>
  <c r="B191" i="13"/>
  <c r="P190" i="13"/>
  <c r="T190" i="13" s="1"/>
  <c r="C190" i="13"/>
  <c r="U190" i="13" s="1"/>
  <c r="Y190" i="13" s="1"/>
  <c r="B190" i="13"/>
  <c r="P189" i="13"/>
  <c r="W189" i="13" s="1"/>
  <c r="C189" i="13"/>
  <c r="U189" i="13" s="1"/>
  <c r="Y189" i="13" s="1"/>
  <c r="B189" i="13"/>
  <c r="P188" i="13"/>
  <c r="T188" i="13" s="1"/>
  <c r="C188" i="13"/>
  <c r="U188" i="13" s="1"/>
  <c r="B188" i="13"/>
  <c r="P187" i="13"/>
  <c r="T187" i="13" s="1"/>
  <c r="C187" i="13"/>
  <c r="U187" i="13" s="1"/>
  <c r="B187" i="13"/>
  <c r="P186" i="13"/>
  <c r="S186" i="13" s="1"/>
  <c r="C186" i="13"/>
  <c r="U186" i="13" s="1"/>
  <c r="B186" i="13"/>
  <c r="P185" i="13"/>
  <c r="S185" i="13" s="1"/>
  <c r="C185" i="13"/>
  <c r="U185" i="13" s="1"/>
  <c r="Y185" i="13" s="1"/>
  <c r="B185" i="13"/>
  <c r="P184" i="13"/>
  <c r="T184" i="13" s="1"/>
  <c r="C184" i="13"/>
  <c r="U184" i="13" s="1"/>
  <c r="Y184" i="13" s="1"/>
  <c r="B184" i="13"/>
  <c r="P183" i="13"/>
  <c r="S183" i="13" s="1"/>
  <c r="C183" i="13"/>
  <c r="U183" i="13" s="1"/>
  <c r="Y183" i="13" s="1"/>
  <c r="B183" i="13"/>
  <c r="P182" i="13"/>
  <c r="T182" i="13" s="1"/>
  <c r="C182" i="13"/>
  <c r="U182" i="13" s="1"/>
  <c r="Y182" i="13" s="1"/>
  <c r="B182" i="13"/>
  <c r="P181" i="13"/>
  <c r="W181" i="13" s="1"/>
  <c r="C181" i="13"/>
  <c r="U181" i="13" s="1"/>
  <c r="Y181" i="13" s="1"/>
  <c r="B181" i="13"/>
  <c r="P180" i="13"/>
  <c r="T180" i="13" s="1"/>
  <c r="C180" i="13"/>
  <c r="U180" i="13" s="1"/>
  <c r="B180" i="13"/>
  <c r="P179" i="13"/>
  <c r="S179" i="13" s="1"/>
  <c r="C179" i="13"/>
  <c r="U179" i="13" s="1"/>
  <c r="B179" i="13"/>
  <c r="P178" i="13"/>
  <c r="S178" i="13" s="1"/>
  <c r="C178" i="13"/>
  <c r="U178" i="13" s="1"/>
  <c r="B178" i="13"/>
  <c r="P177" i="13"/>
  <c r="T177" i="13" s="1"/>
  <c r="C177" i="13"/>
  <c r="U177" i="13" s="1"/>
  <c r="Y177" i="13" s="1"/>
  <c r="B177" i="13"/>
  <c r="P176" i="13"/>
  <c r="T176" i="13" s="1"/>
  <c r="C176" i="13"/>
  <c r="U176" i="13" s="1"/>
  <c r="Y176" i="13" s="1"/>
  <c r="B176" i="13"/>
  <c r="P175" i="13"/>
  <c r="T175" i="13" s="1"/>
  <c r="C175" i="13"/>
  <c r="U175" i="13" s="1"/>
  <c r="Y175" i="13" s="1"/>
  <c r="B175" i="13"/>
  <c r="P174" i="13"/>
  <c r="T174" i="13" s="1"/>
  <c r="C174" i="13"/>
  <c r="U174" i="13" s="1"/>
  <c r="Y174" i="13" s="1"/>
  <c r="B174" i="13"/>
  <c r="P173" i="13"/>
  <c r="W173" i="13" s="1"/>
  <c r="C173" i="13"/>
  <c r="U173" i="13" s="1"/>
  <c r="Y173" i="13" s="1"/>
  <c r="B173" i="13"/>
  <c r="P172" i="13"/>
  <c r="T172" i="13" s="1"/>
  <c r="C172" i="13"/>
  <c r="U172" i="13" s="1"/>
  <c r="B172" i="13"/>
  <c r="P171" i="13"/>
  <c r="S171" i="13" s="1"/>
  <c r="C171" i="13"/>
  <c r="U171" i="13" s="1"/>
  <c r="B171" i="13"/>
  <c r="P170" i="13"/>
  <c r="S170" i="13" s="1"/>
  <c r="C170" i="13"/>
  <c r="U170" i="13" s="1"/>
  <c r="B170" i="13"/>
  <c r="P169" i="13"/>
  <c r="T169" i="13" s="1"/>
  <c r="C169" i="13"/>
  <c r="U169" i="13" s="1"/>
  <c r="Y169" i="13" s="1"/>
  <c r="B169" i="13"/>
  <c r="P168" i="13"/>
  <c r="T168" i="13" s="1"/>
  <c r="C168" i="13"/>
  <c r="U168" i="13" s="1"/>
  <c r="Y168" i="13" s="1"/>
  <c r="B168" i="13"/>
  <c r="P167" i="13"/>
  <c r="S167" i="13" s="1"/>
  <c r="C167" i="13"/>
  <c r="U167" i="13" s="1"/>
  <c r="Y167" i="13" s="1"/>
  <c r="B167" i="13"/>
  <c r="P166" i="13"/>
  <c r="S166" i="13" s="1"/>
  <c r="C166" i="13"/>
  <c r="U166" i="13" s="1"/>
  <c r="Y166" i="13" s="1"/>
  <c r="B166" i="13"/>
  <c r="P165" i="13"/>
  <c r="W165" i="13" s="1"/>
  <c r="C165" i="13"/>
  <c r="U165" i="13" s="1"/>
  <c r="Y165" i="13" s="1"/>
  <c r="B165" i="13"/>
  <c r="P164" i="13"/>
  <c r="S164" i="13" s="1"/>
  <c r="C164" i="13"/>
  <c r="U164" i="13" s="1"/>
  <c r="B164" i="13"/>
  <c r="P163" i="13"/>
  <c r="S163" i="13" s="1"/>
  <c r="C163" i="13"/>
  <c r="U163" i="13" s="1"/>
  <c r="B163" i="13"/>
  <c r="P162" i="13"/>
  <c r="S162" i="13" s="1"/>
  <c r="C162" i="13"/>
  <c r="U162" i="13" s="1"/>
  <c r="B162" i="13"/>
  <c r="P161" i="13"/>
  <c r="T161" i="13" s="1"/>
  <c r="C161" i="13"/>
  <c r="U161" i="13" s="1"/>
  <c r="Y161" i="13" s="1"/>
  <c r="B161" i="13"/>
  <c r="P160" i="13"/>
  <c r="T160" i="13" s="1"/>
  <c r="C160" i="13"/>
  <c r="U160" i="13" s="1"/>
  <c r="Y160" i="13" s="1"/>
  <c r="B160" i="13"/>
  <c r="P159" i="13"/>
  <c r="T159" i="13" s="1"/>
  <c r="C159" i="13"/>
  <c r="U159" i="13" s="1"/>
  <c r="Y159" i="13" s="1"/>
  <c r="B159" i="13"/>
  <c r="P158" i="13"/>
  <c r="T158" i="13" s="1"/>
  <c r="C158" i="13"/>
  <c r="U158" i="13" s="1"/>
  <c r="Y158" i="13" s="1"/>
  <c r="B158" i="13"/>
  <c r="P157" i="13"/>
  <c r="W157" i="13" s="1"/>
  <c r="C157" i="13"/>
  <c r="U157" i="13" s="1"/>
  <c r="Y157" i="13" s="1"/>
  <c r="B157" i="13"/>
  <c r="P156" i="13"/>
  <c r="T156" i="13" s="1"/>
  <c r="C156" i="13"/>
  <c r="U156" i="13" s="1"/>
  <c r="B156" i="13"/>
  <c r="P155" i="13"/>
  <c r="S155" i="13" s="1"/>
  <c r="C155" i="13"/>
  <c r="U155" i="13" s="1"/>
  <c r="B155" i="13"/>
  <c r="P154" i="13"/>
  <c r="S154" i="13" s="1"/>
  <c r="C154" i="13"/>
  <c r="U154" i="13" s="1"/>
  <c r="B154" i="13"/>
  <c r="P153" i="13"/>
  <c r="T153" i="13" s="1"/>
  <c r="C153" i="13"/>
  <c r="U153" i="13" s="1"/>
  <c r="Y153" i="13" s="1"/>
  <c r="B153" i="13"/>
  <c r="P152" i="13"/>
  <c r="T152" i="13" s="1"/>
  <c r="C152" i="13"/>
  <c r="U152" i="13" s="1"/>
  <c r="Y152" i="13" s="1"/>
  <c r="B152" i="13"/>
  <c r="P151" i="13"/>
  <c r="T151" i="13" s="1"/>
  <c r="C151" i="13"/>
  <c r="U151" i="13" s="1"/>
  <c r="Y151" i="13" s="1"/>
  <c r="B151" i="13"/>
  <c r="P150" i="13"/>
  <c r="T150" i="13" s="1"/>
  <c r="C150" i="13"/>
  <c r="U150" i="13" s="1"/>
  <c r="Y150" i="13" s="1"/>
  <c r="B150" i="13"/>
  <c r="P149" i="13"/>
  <c r="W149" i="13" s="1"/>
  <c r="C149" i="13"/>
  <c r="U149" i="13" s="1"/>
  <c r="Y149" i="13" s="1"/>
  <c r="B149" i="13"/>
  <c r="P148" i="13"/>
  <c r="T148" i="13" s="1"/>
  <c r="C148" i="13"/>
  <c r="U148" i="13" s="1"/>
  <c r="B148" i="13"/>
  <c r="P147" i="13"/>
  <c r="S147" i="13" s="1"/>
  <c r="C147" i="13"/>
  <c r="U147" i="13" s="1"/>
  <c r="B147" i="13"/>
  <c r="P146" i="13"/>
  <c r="S146" i="13" s="1"/>
  <c r="C146" i="13"/>
  <c r="U146" i="13" s="1"/>
  <c r="B146" i="13"/>
  <c r="P145" i="13"/>
  <c r="T145" i="13" s="1"/>
  <c r="C145" i="13"/>
  <c r="U145" i="13" s="1"/>
  <c r="Y145" i="13" s="1"/>
  <c r="B145" i="13"/>
  <c r="P144" i="13"/>
  <c r="T144" i="13" s="1"/>
  <c r="C144" i="13"/>
  <c r="U144" i="13" s="1"/>
  <c r="Y144" i="13" s="1"/>
  <c r="B144" i="13"/>
  <c r="P143" i="13"/>
  <c r="T143" i="13" s="1"/>
  <c r="C143" i="13"/>
  <c r="U143" i="13" s="1"/>
  <c r="Y143" i="13" s="1"/>
  <c r="B143" i="13"/>
  <c r="P142" i="13"/>
  <c r="T142" i="13" s="1"/>
  <c r="C142" i="13"/>
  <c r="U142" i="13" s="1"/>
  <c r="Y142" i="13" s="1"/>
  <c r="B142" i="13"/>
  <c r="P141" i="13"/>
  <c r="W141" i="13" s="1"/>
  <c r="C141" i="13"/>
  <c r="U141" i="13" s="1"/>
  <c r="Y141" i="13" s="1"/>
  <c r="B141" i="13"/>
  <c r="P140" i="13"/>
  <c r="T140" i="13" s="1"/>
  <c r="C140" i="13"/>
  <c r="U140" i="13" s="1"/>
  <c r="B140" i="13"/>
  <c r="P139" i="13"/>
  <c r="S139" i="13" s="1"/>
  <c r="C139" i="13"/>
  <c r="U139" i="13" s="1"/>
  <c r="B139" i="13"/>
  <c r="P138" i="13"/>
  <c r="S138" i="13" s="1"/>
  <c r="C138" i="13"/>
  <c r="U138" i="13" s="1"/>
  <c r="B138" i="13"/>
  <c r="P137" i="13"/>
  <c r="T137" i="13" s="1"/>
  <c r="C137" i="13"/>
  <c r="U137" i="13" s="1"/>
  <c r="Y137" i="13" s="1"/>
  <c r="B137" i="13"/>
  <c r="P136" i="13"/>
  <c r="T136" i="13" s="1"/>
  <c r="C136" i="13"/>
  <c r="U136" i="13" s="1"/>
  <c r="Y136" i="13" s="1"/>
  <c r="B136" i="13"/>
  <c r="P135" i="13"/>
  <c r="T135" i="13" s="1"/>
  <c r="C135" i="13"/>
  <c r="U135" i="13" s="1"/>
  <c r="Y135" i="13" s="1"/>
  <c r="B135" i="13"/>
  <c r="P134" i="13"/>
  <c r="T134" i="13" s="1"/>
  <c r="C134" i="13"/>
  <c r="U134" i="13" s="1"/>
  <c r="Y134" i="13" s="1"/>
  <c r="B134" i="13"/>
  <c r="P133" i="13"/>
  <c r="W133" i="13" s="1"/>
  <c r="C133" i="13"/>
  <c r="U133" i="13" s="1"/>
  <c r="Y133" i="13" s="1"/>
  <c r="B133" i="13"/>
  <c r="P132" i="13"/>
  <c r="T132" i="13" s="1"/>
  <c r="C132" i="13"/>
  <c r="U132" i="13" s="1"/>
  <c r="B132" i="13"/>
  <c r="P131" i="13"/>
  <c r="S131" i="13" s="1"/>
  <c r="C131" i="13"/>
  <c r="U131" i="13" s="1"/>
  <c r="B131" i="13"/>
  <c r="P130" i="13"/>
  <c r="S130" i="13" s="1"/>
  <c r="C130" i="13"/>
  <c r="U130" i="13" s="1"/>
  <c r="B130" i="13"/>
  <c r="P129" i="13"/>
  <c r="T129" i="13" s="1"/>
  <c r="C129" i="13"/>
  <c r="U129" i="13" s="1"/>
  <c r="Y129" i="13" s="1"/>
  <c r="B129" i="13"/>
  <c r="P128" i="13"/>
  <c r="T128" i="13" s="1"/>
  <c r="C128" i="13"/>
  <c r="U128" i="13" s="1"/>
  <c r="Y128" i="13" s="1"/>
  <c r="B128" i="13"/>
  <c r="P127" i="13"/>
  <c r="T127" i="13" s="1"/>
  <c r="C127" i="13"/>
  <c r="U127" i="13" s="1"/>
  <c r="Y127" i="13" s="1"/>
  <c r="B127" i="13"/>
  <c r="P126" i="13"/>
  <c r="T126" i="13" s="1"/>
  <c r="C126" i="13"/>
  <c r="U126" i="13" s="1"/>
  <c r="Y126" i="13" s="1"/>
  <c r="B126" i="13"/>
  <c r="P125" i="13"/>
  <c r="W125" i="13" s="1"/>
  <c r="C125" i="13"/>
  <c r="U125" i="13" s="1"/>
  <c r="Y125" i="13" s="1"/>
  <c r="B125" i="13"/>
  <c r="P124" i="13"/>
  <c r="T124" i="13" s="1"/>
  <c r="C124" i="13"/>
  <c r="U124" i="13" s="1"/>
  <c r="B124" i="13"/>
  <c r="P123" i="13"/>
  <c r="S123" i="13" s="1"/>
  <c r="C123" i="13"/>
  <c r="U123" i="13" s="1"/>
  <c r="B123" i="13"/>
  <c r="P122" i="13"/>
  <c r="S122" i="13" s="1"/>
  <c r="C122" i="13"/>
  <c r="U122" i="13" s="1"/>
  <c r="B122" i="13"/>
  <c r="P121" i="13"/>
  <c r="T121" i="13" s="1"/>
  <c r="C121" i="13"/>
  <c r="U121" i="13" s="1"/>
  <c r="Y121" i="13" s="1"/>
  <c r="B121" i="13"/>
  <c r="P120" i="13"/>
  <c r="AC120" i="13" s="1"/>
  <c r="C120" i="13"/>
  <c r="U120" i="13" s="1"/>
  <c r="Y120" i="13" s="1"/>
  <c r="B120" i="13"/>
  <c r="P119" i="13"/>
  <c r="T119" i="13" s="1"/>
  <c r="C119" i="13"/>
  <c r="U119" i="13" s="1"/>
  <c r="Y119" i="13" s="1"/>
  <c r="B119" i="13"/>
  <c r="P118" i="13"/>
  <c r="T118" i="13" s="1"/>
  <c r="C118" i="13"/>
  <c r="U118" i="13" s="1"/>
  <c r="Y118" i="13" s="1"/>
  <c r="B118" i="13"/>
  <c r="P117" i="13"/>
  <c r="W117" i="13" s="1"/>
  <c r="C117" i="13"/>
  <c r="U117" i="13" s="1"/>
  <c r="Y117" i="13" s="1"/>
  <c r="B117" i="13"/>
  <c r="P116" i="13"/>
  <c r="S116" i="13" s="1"/>
  <c r="C116" i="13"/>
  <c r="U116" i="13" s="1"/>
  <c r="B116" i="13"/>
  <c r="P115" i="13"/>
  <c r="S115" i="13" s="1"/>
  <c r="C115" i="13"/>
  <c r="U115" i="13" s="1"/>
  <c r="B115" i="13"/>
  <c r="P114" i="13"/>
  <c r="S114" i="13" s="1"/>
  <c r="C114" i="13"/>
  <c r="U114" i="13" s="1"/>
  <c r="B114" i="13"/>
  <c r="P113" i="13"/>
  <c r="T113" i="13" s="1"/>
  <c r="C113" i="13"/>
  <c r="U113" i="13" s="1"/>
  <c r="Y113" i="13" s="1"/>
  <c r="B113" i="13"/>
  <c r="P112" i="13"/>
  <c r="AC112" i="13" s="1"/>
  <c r="C112" i="13"/>
  <c r="U112" i="13" s="1"/>
  <c r="Y112" i="13" s="1"/>
  <c r="B112" i="13"/>
  <c r="P111" i="13"/>
  <c r="T111" i="13" s="1"/>
  <c r="C111" i="13"/>
  <c r="U111" i="13" s="1"/>
  <c r="Y111" i="13" s="1"/>
  <c r="B111" i="13"/>
  <c r="P110" i="13"/>
  <c r="T110" i="13" s="1"/>
  <c r="C110" i="13"/>
  <c r="U110" i="13" s="1"/>
  <c r="Y110" i="13" s="1"/>
  <c r="B110" i="13"/>
  <c r="P109" i="13"/>
  <c r="W109" i="13" s="1"/>
  <c r="C109" i="13"/>
  <c r="U109" i="13" s="1"/>
  <c r="Y109" i="13" s="1"/>
  <c r="B109" i="13"/>
  <c r="P108" i="13"/>
  <c r="T108" i="13" s="1"/>
  <c r="C108" i="13"/>
  <c r="U108" i="13" s="1"/>
  <c r="B108" i="13"/>
  <c r="P107" i="13"/>
  <c r="S107" i="13" s="1"/>
  <c r="C107" i="13"/>
  <c r="U107" i="13" s="1"/>
  <c r="B107" i="13"/>
  <c r="P106" i="13"/>
  <c r="S106" i="13" s="1"/>
  <c r="C106" i="13"/>
  <c r="U106" i="13" s="1"/>
  <c r="B106" i="13"/>
  <c r="P105" i="13"/>
  <c r="T105" i="13" s="1"/>
  <c r="C105" i="13"/>
  <c r="U105" i="13" s="1"/>
  <c r="Y105" i="13" s="1"/>
  <c r="B105" i="13"/>
  <c r="P104" i="13"/>
  <c r="AC104" i="13" s="1"/>
  <c r="C104" i="13"/>
  <c r="U104" i="13" s="1"/>
  <c r="Y104" i="13" s="1"/>
  <c r="B104" i="13"/>
  <c r="P103" i="13"/>
  <c r="S103" i="13" s="1"/>
  <c r="C103" i="13"/>
  <c r="U103" i="13" s="1"/>
  <c r="Y103" i="13" s="1"/>
  <c r="B103" i="13"/>
  <c r="P102" i="13"/>
  <c r="T102" i="13" s="1"/>
  <c r="C102" i="13"/>
  <c r="U102" i="13" s="1"/>
  <c r="Y102" i="13" s="1"/>
  <c r="B102" i="13"/>
  <c r="P101" i="13"/>
  <c r="W101" i="13" s="1"/>
  <c r="C101" i="13"/>
  <c r="U101" i="13" s="1"/>
  <c r="Y101" i="13" s="1"/>
  <c r="B101" i="13"/>
  <c r="P100" i="13"/>
  <c r="S100" i="13" s="1"/>
  <c r="C100" i="13"/>
  <c r="U100" i="13" s="1"/>
  <c r="B100" i="13"/>
  <c r="P99" i="13"/>
  <c r="S99" i="13" s="1"/>
  <c r="C99" i="13"/>
  <c r="U99" i="13" s="1"/>
  <c r="B99" i="13"/>
  <c r="P98" i="13"/>
  <c r="S98" i="13" s="1"/>
  <c r="C98" i="13"/>
  <c r="U98" i="13" s="1"/>
  <c r="B98" i="13"/>
  <c r="P97" i="13"/>
  <c r="T97" i="13" s="1"/>
  <c r="C97" i="13"/>
  <c r="U97" i="13" s="1"/>
  <c r="Y97" i="13" s="1"/>
  <c r="B97" i="13"/>
  <c r="P96" i="13"/>
  <c r="AC96" i="13" s="1"/>
  <c r="C96" i="13"/>
  <c r="U96" i="13" s="1"/>
  <c r="Y96" i="13" s="1"/>
  <c r="B96" i="13"/>
  <c r="P95" i="13"/>
  <c r="T95" i="13" s="1"/>
  <c r="C95" i="13"/>
  <c r="U95" i="13" s="1"/>
  <c r="Y95" i="13" s="1"/>
  <c r="B95" i="13"/>
  <c r="P94" i="13"/>
  <c r="T94" i="13" s="1"/>
  <c r="C94" i="13"/>
  <c r="U94" i="13" s="1"/>
  <c r="Y94" i="13" s="1"/>
  <c r="B94" i="13"/>
  <c r="P93" i="13"/>
  <c r="W93" i="13" s="1"/>
  <c r="C93" i="13"/>
  <c r="U93" i="13" s="1"/>
  <c r="Y93" i="13" s="1"/>
  <c r="B93" i="13"/>
  <c r="P92" i="13"/>
  <c r="T92" i="13" s="1"/>
  <c r="C92" i="13"/>
  <c r="U92" i="13" s="1"/>
  <c r="B92" i="13"/>
  <c r="P91" i="13"/>
  <c r="S91" i="13" s="1"/>
  <c r="C91" i="13"/>
  <c r="U91" i="13" s="1"/>
  <c r="B91" i="13"/>
  <c r="P90" i="13"/>
  <c r="S90" i="13" s="1"/>
  <c r="C90" i="13"/>
  <c r="U90" i="13" s="1"/>
  <c r="B90" i="13"/>
  <c r="P89" i="13"/>
  <c r="T89" i="13" s="1"/>
  <c r="C89" i="13"/>
  <c r="U89" i="13" s="1"/>
  <c r="Y89" i="13" s="1"/>
  <c r="B89" i="13"/>
  <c r="P88" i="13"/>
  <c r="AC88" i="13" s="1"/>
  <c r="C88" i="13"/>
  <c r="U88" i="13" s="1"/>
  <c r="Y88" i="13" s="1"/>
  <c r="B88" i="13"/>
  <c r="P87" i="13"/>
  <c r="T87" i="13" s="1"/>
  <c r="C87" i="13"/>
  <c r="U87" i="13" s="1"/>
  <c r="Y87" i="13" s="1"/>
  <c r="B87" i="13"/>
  <c r="P86" i="13"/>
  <c r="T86" i="13" s="1"/>
  <c r="C86" i="13"/>
  <c r="U86" i="13" s="1"/>
  <c r="Y86" i="13" s="1"/>
  <c r="B86" i="13"/>
  <c r="P85" i="13"/>
  <c r="W85" i="13" s="1"/>
  <c r="C85" i="13"/>
  <c r="U85" i="13" s="1"/>
  <c r="Y85" i="13" s="1"/>
  <c r="B85" i="13"/>
  <c r="P84" i="13"/>
  <c r="T84" i="13" s="1"/>
  <c r="C84" i="13"/>
  <c r="U84" i="13" s="1"/>
  <c r="B84" i="13"/>
  <c r="P83" i="13"/>
  <c r="S83" i="13" s="1"/>
  <c r="C83" i="13"/>
  <c r="U83" i="13" s="1"/>
  <c r="B83" i="13"/>
  <c r="P82" i="13"/>
  <c r="S82" i="13" s="1"/>
  <c r="C82" i="13"/>
  <c r="U82" i="13" s="1"/>
  <c r="B82" i="13"/>
  <c r="P81" i="13"/>
  <c r="T81" i="13" s="1"/>
  <c r="C81" i="13"/>
  <c r="U81" i="13" s="1"/>
  <c r="Y81" i="13" s="1"/>
  <c r="B81" i="13"/>
  <c r="P80" i="13"/>
  <c r="AC80" i="13" s="1"/>
  <c r="C80" i="13"/>
  <c r="U80" i="13" s="1"/>
  <c r="Y80" i="13" s="1"/>
  <c r="B80" i="13"/>
  <c r="P79" i="13"/>
  <c r="S79" i="13" s="1"/>
  <c r="C79" i="13"/>
  <c r="U79" i="13" s="1"/>
  <c r="Y79" i="13" s="1"/>
  <c r="B79" i="13"/>
  <c r="P78" i="13"/>
  <c r="T78" i="13" s="1"/>
  <c r="C78" i="13"/>
  <c r="U78" i="13" s="1"/>
  <c r="Y78" i="13" s="1"/>
  <c r="B78" i="13"/>
  <c r="P77" i="13"/>
  <c r="W77" i="13" s="1"/>
  <c r="C77" i="13"/>
  <c r="U77" i="13" s="1"/>
  <c r="Y77" i="13" s="1"/>
  <c r="B77" i="13"/>
  <c r="P76" i="13"/>
  <c r="T76" i="13" s="1"/>
  <c r="C76" i="13"/>
  <c r="U76" i="13" s="1"/>
  <c r="B76" i="13"/>
  <c r="P75" i="13"/>
  <c r="S75" i="13" s="1"/>
  <c r="C75" i="13"/>
  <c r="U75" i="13" s="1"/>
  <c r="B75" i="13"/>
  <c r="P74" i="13"/>
  <c r="S74" i="13" s="1"/>
  <c r="C74" i="13"/>
  <c r="U74" i="13" s="1"/>
  <c r="B74" i="13"/>
  <c r="P73" i="13"/>
  <c r="T73" i="13" s="1"/>
  <c r="C73" i="13"/>
  <c r="U73" i="13" s="1"/>
  <c r="Y73" i="13" s="1"/>
  <c r="B73" i="13"/>
  <c r="P72" i="13"/>
  <c r="AC72" i="13" s="1"/>
  <c r="C72" i="13"/>
  <c r="U72" i="13" s="1"/>
  <c r="Y72" i="13" s="1"/>
  <c r="B72" i="13"/>
  <c r="P71" i="13"/>
  <c r="S71" i="13" s="1"/>
  <c r="C71" i="13"/>
  <c r="U71" i="13" s="1"/>
  <c r="Y71" i="13" s="1"/>
  <c r="B71" i="13"/>
  <c r="P70" i="13"/>
  <c r="S70" i="13" s="1"/>
  <c r="C70" i="13"/>
  <c r="U70" i="13" s="1"/>
  <c r="Y70" i="13" s="1"/>
  <c r="B70" i="13"/>
  <c r="P69" i="13"/>
  <c r="W69" i="13" s="1"/>
  <c r="C69" i="13"/>
  <c r="U69" i="13" s="1"/>
  <c r="Y69" i="13" s="1"/>
  <c r="B69" i="13"/>
  <c r="P68" i="13"/>
  <c r="S68" i="13" s="1"/>
  <c r="C68" i="13"/>
  <c r="U68" i="13" s="1"/>
  <c r="B68" i="13"/>
  <c r="P67" i="13"/>
  <c r="S67" i="13" s="1"/>
  <c r="C67" i="13"/>
  <c r="U67" i="13" s="1"/>
  <c r="B67" i="13"/>
  <c r="P66" i="13"/>
  <c r="S66" i="13" s="1"/>
  <c r="C66" i="13"/>
  <c r="U66" i="13" s="1"/>
  <c r="Y66" i="13" s="1"/>
  <c r="B66" i="13"/>
  <c r="P65" i="13"/>
  <c r="T65" i="13" s="1"/>
  <c r="C65" i="13"/>
  <c r="U65" i="13" s="1"/>
  <c r="Y65" i="13" s="1"/>
  <c r="B65" i="13"/>
  <c r="P64" i="13"/>
  <c r="AC64" i="13" s="1"/>
  <c r="C64" i="13"/>
  <c r="U64" i="13" s="1"/>
  <c r="Y64" i="13" s="1"/>
  <c r="B64" i="13"/>
  <c r="P63" i="13"/>
  <c r="S63" i="13" s="1"/>
  <c r="C63" i="13"/>
  <c r="U63" i="13" s="1"/>
  <c r="Y63" i="13" s="1"/>
  <c r="B63" i="13"/>
  <c r="P62" i="13"/>
  <c r="T62" i="13" s="1"/>
  <c r="C62" i="13"/>
  <c r="U62" i="13" s="1"/>
  <c r="Y62" i="13" s="1"/>
  <c r="B62" i="13"/>
  <c r="P61" i="13"/>
  <c r="C61" i="13"/>
  <c r="U61" i="13" s="1"/>
  <c r="Y61" i="13" s="1"/>
  <c r="B61" i="13"/>
  <c r="P60" i="13"/>
  <c r="S60" i="13" s="1"/>
  <c r="C60" i="13"/>
  <c r="U60" i="13" s="1"/>
  <c r="B60" i="13"/>
  <c r="P59" i="13"/>
  <c r="S59" i="13" s="1"/>
  <c r="C59" i="13"/>
  <c r="U59" i="13" s="1"/>
  <c r="B59" i="13"/>
  <c r="P58" i="13"/>
  <c r="S58" i="13" s="1"/>
  <c r="C58" i="13"/>
  <c r="U58" i="13" s="1"/>
  <c r="B58" i="13"/>
  <c r="P57" i="13"/>
  <c r="T57" i="13" s="1"/>
  <c r="C57" i="13"/>
  <c r="U57" i="13" s="1"/>
  <c r="Y57" i="13" s="1"/>
  <c r="B57" i="13"/>
  <c r="P56" i="13"/>
  <c r="AC56" i="13" s="1"/>
  <c r="C56" i="13"/>
  <c r="U56" i="13" s="1"/>
  <c r="Y56" i="13" s="1"/>
  <c r="B56" i="13"/>
  <c r="P55" i="13"/>
  <c r="S55" i="13" s="1"/>
  <c r="C55" i="13"/>
  <c r="U55" i="13" s="1"/>
  <c r="Y55" i="13" s="1"/>
  <c r="B55" i="13"/>
  <c r="P54" i="13"/>
  <c r="S54" i="13" s="1"/>
  <c r="C54" i="13"/>
  <c r="U54" i="13" s="1"/>
  <c r="Y54" i="13" s="1"/>
  <c r="B54" i="13"/>
  <c r="P53" i="13"/>
  <c r="C53" i="13"/>
  <c r="U53" i="13" s="1"/>
  <c r="Y53" i="13" s="1"/>
  <c r="B53" i="13"/>
  <c r="P52" i="13"/>
  <c r="S52" i="13" s="1"/>
  <c r="C52" i="13"/>
  <c r="U52" i="13" s="1"/>
  <c r="B52" i="13"/>
  <c r="P51" i="13"/>
  <c r="S51" i="13" s="1"/>
  <c r="C51" i="13"/>
  <c r="U51" i="13" s="1"/>
  <c r="B51" i="13"/>
  <c r="P50" i="13"/>
  <c r="S50" i="13" s="1"/>
  <c r="C50" i="13"/>
  <c r="U50" i="13" s="1"/>
  <c r="B50" i="13"/>
  <c r="P49" i="13"/>
  <c r="AC49" i="13" s="1"/>
  <c r="C49" i="13"/>
  <c r="U49" i="13" s="1"/>
  <c r="Y49" i="13" s="1"/>
  <c r="B49" i="13"/>
  <c r="P48" i="13"/>
  <c r="T48" i="13" s="1"/>
  <c r="C48" i="13"/>
  <c r="V48" i="13" s="1"/>
  <c r="B48" i="13"/>
  <c r="P47" i="13"/>
  <c r="T47" i="13" s="1"/>
  <c r="C47" i="13"/>
  <c r="U47" i="13" s="1"/>
  <c r="Y47" i="13" s="1"/>
  <c r="B47" i="13"/>
  <c r="P46" i="13"/>
  <c r="AC46" i="13" s="1"/>
  <c r="C46" i="13"/>
  <c r="U46" i="13" s="1"/>
  <c r="Y46" i="13" s="1"/>
  <c r="B46" i="13"/>
  <c r="P45" i="13"/>
  <c r="C45" i="13"/>
  <c r="U45" i="13" s="1"/>
  <c r="Y45" i="13" s="1"/>
  <c r="B45" i="13"/>
  <c r="P44" i="13"/>
  <c r="T44" i="13" s="1"/>
  <c r="C44" i="13"/>
  <c r="U44" i="13" s="1"/>
  <c r="B44" i="13"/>
  <c r="P43" i="13"/>
  <c r="S43" i="13" s="1"/>
  <c r="C43" i="13"/>
  <c r="U43" i="13" s="1"/>
  <c r="B43" i="13"/>
  <c r="P42" i="13"/>
  <c r="S42" i="13" s="1"/>
  <c r="C42" i="13"/>
  <c r="U42" i="13" s="1"/>
  <c r="B42" i="13"/>
  <c r="P41" i="13"/>
  <c r="AC41" i="13" s="1"/>
  <c r="C41" i="13"/>
  <c r="U41" i="13" s="1"/>
  <c r="Y41" i="13" s="1"/>
  <c r="B41" i="13"/>
  <c r="P40" i="13"/>
  <c r="S40" i="13" s="1"/>
  <c r="C40" i="13"/>
  <c r="U40" i="13" s="1"/>
  <c r="Y40" i="13" s="1"/>
  <c r="B40" i="13"/>
  <c r="P39" i="13"/>
  <c r="T39" i="13" s="1"/>
  <c r="C39" i="13"/>
  <c r="U39" i="13" s="1"/>
  <c r="Y39" i="13" s="1"/>
  <c r="B39" i="13"/>
  <c r="P38" i="13"/>
  <c r="AC38" i="13" s="1"/>
  <c r="C38" i="13"/>
  <c r="U38" i="13" s="1"/>
  <c r="Y38" i="13" s="1"/>
  <c r="B38" i="13"/>
  <c r="P37" i="13"/>
  <c r="T37" i="13" s="1"/>
  <c r="C37" i="13"/>
  <c r="U37" i="13" s="1"/>
  <c r="Y37" i="13" s="1"/>
  <c r="B37" i="13"/>
  <c r="P36" i="13"/>
  <c r="T36" i="13" s="1"/>
  <c r="C36" i="13"/>
  <c r="U36" i="13" s="1"/>
  <c r="B36" i="13"/>
  <c r="P35" i="13"/>
  <c r="S35" i="13" s="1"/>
  <c r="C35" i="13"/>
  <c r="U35" i="13" s="1"/>
  <c r="B35" i="13"/>
  <c r="P34" i="13"/>
  <c r="S34" i="13" s="1"/>
  <c r="C34" i="13"/>
  <c r="U34" i="13" s="1"/>
  <c r="B34" i="13"/>
  <c r="P33" i="13"/>
  <c r="AC33" i="13" s="1"/>
  <c r="C33" i="13"/>
  <c r="U33" i="13" s="1"/>
  <c r="Y33" i="13" s="1"/>
  <c r="B33" i="13"/>
  <c r="P32" i="13"/>
  <c r="S32" i="13" s="1"/>
  <c r="C32" i="13"/>
  <c r="U32" i="13" s="1"/>
  <c r="Y32" i="13" s="1"/>
  <c r="B32" i="13"/>
  <c r="P31" i="13"/>
  <c r="T31" i="13" s="1"/>
  <c r="C31" i="13"/>
  <c r="U31" i="13" s="1"/>
  <c r="Y31" i="13" s="1"/>
  <c r="B31" i="13"/>
  <c r="P30" i="13"/>
  <c r="AC30" i="13" s="1"/>
  <c r="C30" i="13"/>
  <c r="U30" i="13" s="1"/>
  <c r="Y30" i="13" s="1"/>
  <c r="B30" i="13"/>
  <c r="P29" i="13"/>
  <c r="T29" i="13" s="1"/>
  <c r="C29" i="13"/>
  <c r="U29" i="13" s="1"/>
  <c r="Y29" i="13" s="1"/>
  <c r="B29" i="13"/>
  <c r="P28" i="13"/>
  <c r="T28" i="13" s="1"/>
  <c r="C28" i="13"/>
  <c r="U28" i="13" s="1"/>
  <c r="B28" i="13"/>
  <c r="P27" i="13"/>
  <c r="S27" i="13" s="1"/>
  <c r="C27" i="13"/>
  <c r="U27" i="13" s="1"/>
  <c r="B27" i="13"/>
  <c r="P26" i="13"/>
  <c r="S26" i="13" s="1"/>
  <c r="C26" i="13"/>
  <c r="U26" i="13" s="1"/>
  <c r="B26" i="13"/>
  <c r="P25" i="13"/>
  <c r="AC25" i="13" s="1"/>
  <c r="C25" i="13"/>
  <c r="U25" i="13" s="1"/>
  <c r="Y25" i="13" s="1"/>
  <c r="B25" i="13"/>
  <c r="P24" i="13"/>
  <c r="S24" i="13" s="1"/>
  <c r="C24" i="13"/>
  <c r="U24" i="13" s="1"/>
  <c r="Y24" i="13" s="1"/>
  <c r="B24" i="13"/>
  <c r="P23" i="13"/>
  <c r="T23" i="13" s="1"/>
  <c r="C23" i="13"/>
  <c r="U23" i="13" s="1"/>
  <c r="Y23" i="13" s="1"/>
  <c r="B23" i="13"/>
  <c r="P22" i="13"/>
  <c r="AC22" i="13" s="1"/>
  <c r="C22" i="13"/>
  <c r="U22" i="13" s="1"/>
  <c r="Y22" i="13" s="1"/>
  <c r="B22" i="13"/>
  <c r="P21" i="13"/>
  <c r="T21" i="13" s="1"/>
  <c r="C21" i="13"/>
  <c r="U21" i="13" s="1"/>
  <c r="Y21" i="13" s="1"/>
  <c r="B21" i="13"/>
  <c r="P20" i="13"/>
  <c r="T20" i="13" s="1"/>
  <c r="C20" i="13"/>
  <c r="U20" i="13" s="1"/>
  <c r="B20" i="13"/>
  <c r="P19" i="13"/>
  <c r="S19" i="13" s="1"/>
  <c r="C19" i="13"/>
  <c r="U19" i="13" s="1"/>
  <c r="B19" i="13"/>
  <c r="P18" i="13"/>
  <c r="S18" i="13" s="1"/>
  <c r="C18" i="13"/>
  <c r="U18" i="13" s="1"/>
  <c r="B18" i="13"/>
  <c r="P17" i="13"/>
  <c r="AC17" i="13" s="1"/>
  <c r="C17" i="13"/>
  <c r="U17" i="13" s="1"/>
  <c r="Y17" i="13" s="1"/>
  <c r="B17" i="13"/>
  <c r="P16" i="13"/>
  <c r="S16" i="13" s="1"/>
  <c r="C16" i="13"/>
  <c r="V16" i="13" s="1"/>
  <c r="B16" i="13"/>
  <c r="P15" i="13"/>
  <c r="T15" i="13" s="1"/>
  <c r="C15" i="13"/>
  <c r="U15" i="13" s="1"/>
  <c r="Y15" i="13" s="1"/>
  <c r="B15" i="13"/>
  <c r="P14" i="13"/>
  <c r="AC14" i="13" s="1"/>
  <c r="C14" i="13"/>
  <c r="U14" i="13" s="1"/>
  <c r="Y14" i="13" s="1"/>
  <c r="B14" i="13"/>
  <c r="P13" i="13"/>
  <c r="T13" i="13" s="1"/>
  <c r="C13" i="13"/>
  <c r="U13" i="13" s="1"/>
  <c r="Y13" i="13" s="1"/>
  <c r="B13" i="13"/>
  <c r="P12" i="13"/>
  <c r="T12" i="13" s="1"/>
  <c r="C12" i="13"/>
  <c r="U12" i="13" s="1"/>
  <c r="B12" i="13"/>
  <c r="P11" i="13"/>
  <c r="S11" i="13" s="1"/>
  <c r="C11" i="13"/>
  <c r="U11" i="13" s="1"/>
  <c r="B11" i="13"/>
  <c r="P10" i="13"/>
  <c r="S10" i="13" s="1"/>
  <c r="C10" i="13"/>
  <c r="U10" i="13" s="1"/>
  <c r="B10" i="13"/>
  <c r="P9" i="13"/>
  <c r="AC9" i="13" s="1"/>
  <c r="C9" i="13"/>
  <c r="U9" i="13" s="1"/>
  <c r="Y9" i="13" s="1"/>
  <c r="B9" i="13"/>
  <c r="P8" i="13"/>
  <c r="S8" i="13" s="1"/>
  <c r="C8" i="13"/>
  <c r="U8" i="13" s="1"/>
  <c r="Y8" i="13" s="1"/>
  <c r="B8" i="13"/>
  <c r="P7" i="13"/>
  <c r="S7" i="13" s="1"/>
  <c r="C7" i="13"/>
  <c r="U7" i="13" s="1"/>
  <c r="Y7" i="13" s="1"/>
  <c r="B7" i="13"/>
  <c r="P6" i="13"/>
  <c r="AC6" i="13" s="1"/>
  <c r="C6" i="13"/>
  <c r="U6" i="13" s="1"/>
  <c r="Y6" i="13" s="1"/>
  <c r="B6" i="13"/>
  <c r="P5" i="13"/>
  <c r="T5" i="13" s="1"/>
  <c r="C5" i="13"/>
  <c r="U5" i="13" s="1"/>
  <c r="Y5" i="13" s="1"/>
  <c r="B5" i="13"/>
  <c r="P4" i="13"/>
  <c r="T4" i="13" s="1"/>
  <c r="C4" i="13"/>
  <c r="U4" i="13" s="1"/>
  <c r="B4" i="13"/>
  <c r="P3" i="13"/>
  <c r="S3" i="13" s="1"/>
  <c r="C3" i="13"/>
  <c r="U3" i="13" s="1"/>
  <c r="B3" i="13"/>
  <c r="P2" i="13"/>
  <c r="S2" i="13" s="1"/>
  <c r="C2" i="13"/>
  <c r="U2" i="13" s="1"/>
  <c r="B2" i="13"/>
  <c r="T38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X128" i="13" l="1"/>
  <c r="X192" i="13"/>
  <c r="X188" i="13"/>
  <c r="X118" i="13"/>
  <c r="X190" i="13"/>
  <c r="X156" i="13"/>
  <c r="X105" i="13"/>
  <c r="X169" i="13"/>
  <c r="W190" i="13"/>
  <c r="W128" i="13"/>
  <c r="W64" i="13"/>
  <c r="W184" i="13"/>
  <c r="W120" i="13"/>
  <c r="W56" i="13"/>
  <c r="Z56" i="13" s="1"/>
  <c r="W176" i="13"/>
  <c r="Z176" i="13" s="1"/>
  <c r="W112" i="13"/>
  <c r="W48" i="13"/>
  <c r="W168" i="13"/>
  <c r="W104" i="13"/>
  <c r="W40" i="13"/>
  <c r="W160" i="13"/>
  <c r="W96" i="13"/>
  <c r="Z96" i="13" s="1"/>
  <c r="W32" i="13"/>
  <c r="Z32" i="13" s="1"/>
  <c r="W144" i="13"/>
  <c r="W80" i="13"/>
  <c r="W16" i="13"/>
  <c r="W192" i="13"/>
  <c r="W136" i="13"/>
  <c r="W72" i="13"/>
  <c r="W8" i="13"/>
  <c r="Z8" i="13" s="1"/>
  <c r="W193" i="13"/>
  <c r="W185" i="13"/>
  <c r="Z185" i="13" s="1"/>
  <c r="W177" i="13"/>
  <c r="W169" i="13"/>
  <c r="W161" i="13"/>
  <c r="Z161" i="13" s="1"/>
  <c r="W153" i="13"/>
  <c r="Z153" i="13" s="1"/>
  <c r="W145" i="13"/>
  <c r="W137" i="13"/>
  <c r="Z137" i="13" s="1"/>
  <c r="W129" i="13"/>
  <c r="Z129" i="13" s="1"/>
  <c r="W121" i="13"/>
  <c r="Z121" i="13" s="1"/>
  <c r="W113" i="13"/>
  <c r="W105" i="13"/>
  <c r="W97" i="13"/>
  <c r="Z97" i="13" s="1"/>
  <c r="W89" i="13"/>
  <c r="Z89" i="13" s="1"/>
  <c r="W81" i="13"/>
  <c r="W73" i="13"/>
  <c r="W65" i="13"/>
  <c r="Z65" i="13" s="1"/>
  <c r="W57" i="13"/>
  <c r="Z57" i="13" s="1"/>
  <c r="W49" i="13"/>
  <c r="W41" i="13"/>
  <c r="W33" i="13"/>
  <c r="W25" i="13"/>
  <c r="W17" i="13"/>
  <c r="W9" i="13"/>
  <c r="Z53" i="13"/>
  <c r="W191" i="13"/>
  <c r="W183" i="13"/>
  <c r="Z183" i="13" s="1"/>
  <c r="W175" i="13"/>
  <c r="W167" i="13"/>
  <c r="W159" i="13"/>
  <c r="W151" i="13"/>
  <c r="Z151" i="13" s="1"/>
  <c r="W143" i="13"/>
  <c r="Z143" i="13" s="1"/>
  <c r="W135" i="13"/>
  <c r="Z135" i="13" s="1"/>
  <c r="W127" i="13"/>
  <c r="W119" i="13"/>
  <c r="W111" i="13"/>
  <c r="W103" i="13"/>
  <c r="W95" i="13"/>
  <c r="W87" i="13"/>
  <c r="W79" i="13"/>
  <c r="Z79" i="13" s="1"/>
  <c r="W71" i="13"/>
  <c r="Z71" i="13" s="1"/>
  <c r="W63" i="13"/>
  <c r="W55" i="13"/>
  <c r="W47" i="13"/>
  <c r="W39" i="13"/>
  <c r="W31" i="13"/>
  <c r="W23" i="13"/>
  <c r="W15" i="13"/>
  <c r="Z15" i="13" s="1"/>
  <c r="W7" i="13"/>
  <c r="Z7" i="13" s="1"/>
  <c r="W182" i="13"/>
  <c r="W174" i="13"/>
  <c r="W166" i="13"/>
  <c r="Z166" i="13" s="1"/>
  <c r="W158" i="13"/>
  <c r="W150" i="13"/>
  <c r="W142" i="13"/>
  <c r="W134" i="13"/>
  <c r="Z134" i="13" s="1"/>
  <c r="W126" i="13"/>
  <c r="Z126" i="13" s="1"/>
  <c r="W118" i="13"/>
  <c r="W110" i="13"/>
  <c r="W102" i="13"/>
  <c r="Z102" i="13" s="1"/>
  <c r="W94" i="13"/>
  <c r="W86" i="13"/>
  <c r="W78" i="13"/>
  <c r="W70" i="13"/>
  <c r="Z70" i="13" s="1"/>
  <c r="W62" i="13"/>
  <c r="Z62" i="13" s="1"/>
  <c r="W54" i="13"/>
  <c r="W46" i="13"/>
  <c r="W38" i="13"/>
  <c r="Z38" i="13" s="1"/>
  <c r="W30" i="13"/>
  <c r="W22" i="13"/>
  <c r="W14" i="13"/>
  <c r="W6" i="13"/>
  <c r="Z6" i="13" s="1"/>
  <c r="W61" i="13"/>
  <c r="Z61" i="13" s="1"/>
  <c r="W53" i="13"/>
  <c r="W45" i="13"/>
  <c r="Z45" i="13" s="1"/>
  <c r="W37" i="13"/>
  <c r="Z37" i="13" s="1"/>
  <c r="W29" i="13"/>
  <c r="W21" i="13"/>
  <c r="W13" i="13"/>
  <c r="Z13" i="13" s="1"/>
  <c r="W5" i="13"/>
  <c r="Z5" i="13" s="1"/>
  <c r="W188" i="13"/>
  <c r="Z188" i="13" s="1"/>
  <c r="W180" i="13"/>
  <c r="W172" i="13"/>
  <c r="W164" i="13"/>
  <c r="W156" i="13"/>
  <c r="W148" i="13"/>
  <c r="W140" i="13"/>
  <c r="W132" i="13"/>
  <c r="W124" i="13"/>
  <c r="Z124" i="13" s="1"/>
  <c r="W116" i="13"/>
  <c r="W108" i="13"/>
  <c r="W100" i="13"/>
  <c r="W92" i="13"/>
  <c r="W84" i="13"/>
  <c r="W76" i="13"/>
  <c r="W68" i="13"/>
  <c r="W60" i="13"/>
  <c r="W52" i="13"/>
  <c r="W44" i="13"/>
  <c r="W36" i="13"/>
  <c r="W28" i="13"/>
  <c r="W20" i="13"/>
  <c r="W12" i="13"/>
  <c r="W4" i="13"/>
  <c r="W187" i="13"/>
  <c r="W179" i="13"/>
  <c r="W171" i="13"/>
  <c r="W163" i="13"/>
  <c r="W155" i="13"/>
  <c r="W147" i="13"/>
  <c r="W139" i="13"/>
  <c r="W131" i="13"/>
  <c r="Z131" i="13" s="1"/>
  <c r="W123" i="13"/>
  <c r="W115" i="13"/>
  <c r="W107" i="13"/>
  <c r="W99" i="13"/>
  <c r="W91" i="13"/>
  <c r="W83" i="13"/>
  <c r="W75" i="13"/>
  <c r="W67" i="13"/>
  <c r="W59" i="13"/>
  <c r="Z59" i="13" s="1"/>
  <c r="W51" i="13"/>
  <c r="W43" i="13"/>
  <c r="W35" i="13"/>
  <c r="W27" i="13"/>
  <c r="W19" i="13"/>
  <c r="W11" i="13"/>
  <c r="W3" i="13"/>
  <c r="W186" i="13"/>
  <c r="W178" i="13"/>
  <c r="W170" i="13"/>
  <c r="W162" i="13"/>
  <c r="W154" i="13"/>
  <c r="W146" i="13"/>
  <c r="W138" i="13"/>
  <c r="W130" i="13"/>
  <c r="W122" i="13"/>
  <c r="W114" i="13"/>
  <c r="W106" i="13"/>
  <c r="W98" i="13"/>
  <c r="W90" i="13"/>
  <c r="W82" i="13"/>
  <c r="W74" i="13"/>
  <c r="W66" i="13"/>
  <c r="Z66" i="13" s="1"/>
  <c r="W58" i="13"/>
  <c r="Z58" i="13" s="1"/>
  <c r="W50" i="13"/>
  <c r="W42" i="13"/>
  <c r="W34" i="13"/>
  <c r="W26" i="13"/>
  <c r="W18" i="13"/>
  <c r="W10" i="13"/>
  <c r="W2" i="13"/>
  <c r="Z2" i="13" s="1"/>
  <c r="Z69" i="13"/>
  <c r="Z77" i="13"/>
  <c r="Z85" i="13"/>
  <c r="Z93" i="13"/>
  <c r="Z101" i="13"/>
  <c r="Z109" i="13"/>
  <c r="Z117" i="13"/>
  <c r="Z125" i="13"/>
  <c r="Z133" i="13"/>
  <c r="Z141" i="13"/>
  <c r="Z149" i="13"/>
  <c r="Z157" i="13"/>
  <c r="Z165" i="13"/>
  <c r="Z173" i="13"/>
  <c r="Z181" i="13"/>
  <c r="Z189" i="13"/>
  <c r="AC2" i="13"/>
  <c r="X154" i="11"/>
  <c r="O154" i="11"/>
  <c r="N108" i="11"/>
  <c r="J77" i="11"/>
  <c r="J66" i="11"/>
  <c r="J60" i="11"/>
  <c r="J80" i="11"/>
  <c r="J90" i="11"/>
  <c r="J79" i="11"/>
  <c r="J93" i="11"/>
  <c r="V61" i="11"/>
  <c r="J63" i="11"/>
  <c r="J82" i="11"/>
  <c r="J95" i="11"/>
  <c r="M61" i="11"/>
  <c r="J88" i="11"/>
  <c r="J87" i="11"/>
  <c r="J85" i="11"/>
  <c r="J71" i="11"/>
  <c r="J69" i="11"/>
  <c r="J68" i="11"/>
  <c r="J76" i="11"/>
  <c r="J92" i="11"/>
  <c r="J61" i="11"/>
  <c r="J70" i="11"/>
  <c r="J86" i="11"/>
  <c r="J94" i="11"/>
  <c r="J65" i="11"/>
  <c r="J73" i="11"/>
  <c r="J97" i="11"/>
  <c r="J59" i="11"/>
  <c r="J64" i="11"/>
  <c r="V60" i="11"/>
  <c r="M60" i="11"/>
  <c r="V58" i="11"/>
  <c r="M58" i="11"/>
  <c r="J50" i="11"/>
  <c r="J51" i="11"/>
  <c r="J54" i="11"/>
  <c r="J53" i="11"/>
  <c r="J57" i="11"/>
  <c r="J56" i="11"/>
  <c r="J52" i="11"/>
  <c r="AC175" i="13"/>
  <c r="AC81" i="13"/>
  <c r="AC173" i="13"/>
  <c r="AC93" i="13"/>
  <c r="AC146" i="13"/>
  <c r="AC159" i="13"/>
  <c r="AC79" i="13"/>
  <c r="AC157" i="13"/>
  <c r="AC77" i="13"/>
  <c r="AC129" i="13"/>
  <c r="AC47" i="13"/>
  <c r="AC127" i="13"/>
  <c r="AC45" i="13"/>
  <c r="AC125" i="13"/>
  <c r="AC31" i="13"/>
  <c r="AC109" i="13"/>
  <c r="AC29" i="13"/>
  <c r="AC161" i="13"/>
  <c r="AC113" i="13"/>
  <c r="AC193" i="13"/>
  <c r="AC111" i="13"/>
  <c r="AC65" i="13"/>
  <c r="AC191" i="13"/>
  <c r="AC145" i="13"/>
  <c r="AC63" i="13"/>
  <c r="AC189" i="13"/>
  <c r="AC143" i="13"/>
  <c r="AC97" i="13"/>
  <c r="AC61" i="13"/>
  <c r="AC15" i="13"/>
  <c r="AC177" i="13"/>
  <c r="AC141" i="13"/>
  <c r="AC95" i="13"/>
  <c r="AC13" i="13"/>
  <c r="AC48" i="13"/>
  <c r="AC184" i="13"/>
  <c r="AC168" i="13"/>
  <c r="AC152" i="13"/>
  <c r="AC136" i="13"/>
  <c r="AC40" i="13"/>
  <c r="AC24" i="13"/>
  <c r="AC8" i="13"/>
  <c r="AC32" i="13"/>
  <c r="AC153" i="13"/>
  <c r="AC183" i="13"/>
  <c r="AC167" i="13"/>
  <c r="AC151" i="13"/>
  <c r="AC135" i="13"/>
  <c r="AC119" i="13"/>
  <c r="AC103" i="13"/>
  <c r="AC87" i="13"/>
  <c r="AC71" i="13"/>
  <c r="AC55" i="13"/>
  <c r="AC39" i="13"/>
  <c r="AC23" i="13"/>
  <c r="AC7" i="13"/>
  <c r="AC192" i="13"/>
  <c r="AC176" i="13"/>
  <c r="AC160" i="13"/>
  <c r="AC144" i="13"/>
  <c r="AC128" i="13"/>
  <c r="AC16" i="13"/>
  <c r="AC185" i="13"/>
  <c r="AC169" i="13"/>
  <c r="AC137" i="13"/>
  <c r="AC121" i="13"/>
  <c r="AC105" i="13"/>
  <c r="AC89" i="13"/>
  <c r="AC73" i="13"/>
  <c r="AC57" i="13"/>
  <c r="AC181" i="13"/>
  <c r="AC165" i="13"/>
  <c r="AC149" i="13"/>
  <c r="AC133" i="13"/>
  <c r="AC117" i="13"/>
  <c r="AC101" i="13"/>
  <c r="AC85" i="13"/>
  <c r="AC69" i="13"/>
  <c r="AC53" i="13"/>
  <c r="AC37" i="13"/>
  <c r="AC21" i="13"/>
  <c r="AC5" i="13"/>
  <c r="AC174" i="13"/>
  <c r="AC150" i="13"/>
  <c r="AC126" i="13"/>
  <c r="AC94" i="13"/>
  <c r="AC188" i="13"/>
  <c r="AC172" i="13"/>
  <c r="AC156" i="13"/>
  <c r="AC140" i="13"/>
  <c r="AC124" i="13"/>
  <c r="AC100" i="13"/>
  <c r="AC84" i="13"/>
  <c r="AC52" i="13"/>
  <c r="AC12" i="13"/>
  <c r="AC187" i="13"/>
  <c r="AC179" i="13"/>
  <c r="AC171" i="13"/>
  <c r="AC163" i="13"/>
  <c r="AC155" i="13"/>
  <c r="AC147" i="13"/>
  <c r="AC139" i="13"/>
  <c r="AC131" i="13"/>
  <c r="AC123" i="13"/>
  <c r="AC115" i="13"/>
  <c r="AC107" i="13"/>
  <c r="AC99" i="13"/>
  <c r="AC91" i="13"/>
  <c r="AC83" i="13"/>
  <c r="AC75" i="13"/>
  <c r="AC67" i="13"/>
  <c r="AC59" i="13"/>
  <c r="AC51" i="13"/>
  <c r="AC43" i="13"/>
  <c r="AC35" i="13"/>
  <c r="AC27" i="13"/>
  <c r="AC19" i="13"/>
  <c r="AC11" i="13"/>
  <c r="AC3" i="13"/>
  <c r="AC190" i="13"/>
  <c r="AC182" i="13"/>
  <c r="AC166" i="13"/>
  <c r="AC158" i="13"/>
  <c r="AC142" i="13"/>
  <c r="AC134" i="13"/>
  <c r="AC118" i="13"/>
  <c r="AC110" i="13"/>
  <c r="AC102" i="13"/>
  <c r="AC86" i="13"/>
  <c r="AC78" i="13"/>
  <c r="AC70" i="13"/>
  <c r="AC62" i="13"/>
  <c r="AC54" i="13"/>
  <c r="AC180" i="13"/>
  <c r="AC164" i="13"/>
  <c r="AC148" i="13"/>
  <c r="AC132" i="13"/>
  <c r="AC116" i="13"/>
  <c r="AC108" i="13"/>
  <c r="AC92" i="13"/>
  <c r="AC76" i="13"/>
  <c r="AC68" i="13"/>
  <c r="AC60" i="13"/>
  <c r="AC44" i="13"/>
  <c r="AC36" i="13"/>
  <c r="AC28" i="13"/>
  <c r="AC20" i="13"/>
  <c r="AC4" i="13"/>
  <c r="AC186" i="13"/>
  <c r="AC178" i="13"/>
  <c r="AC170" i="13"/>
  <c r="AC162" i="13"/>
  <c r="AC154" i="13"/>
  <c r="AC138" i="13"/>
  <c r="AC130" i="13"/>
  <c r="AC122" i="13"/>
  <c r="AC114" i="13"/>
  <c r="AC106" i="13"/>
  <c r="AC98" i="13"/>
  <c r="AC90" i="13"/>
  <c r="AC82" i="13"/>
  <c r="AC74" i="13"/>
  <c r="AC66" i="13"/>
  <c r="AC58" i="13"/>
  <c r="AC50" i="13"/>
  <c r="AC42" i="13"/>
  <c r="AC34" i="13"/>
  <c r="AC26" i="13"/>
  <c r="AC18" i="13"/>
  <c r="AC10" i="13"/>
  <c r="Y11" i="13"/>
  <c r="Y27" i="13"/>
  <c r="Z27" i="13" s="1"/>
  <c r="Y43" i="13"/>
  <c r="Y51" i="13"/>
  <c r="Y59" i="13"/>
  <c r="T80" i="13"/>
  <c r="T88" i="13"/>
  <c r="Y91" i="13"/>
  <c r="Z91" i="13" s="1"/>
  <c r="T96" i="13"/>
  <c r="Y99" i="13"/>
  <c r="T120" i="13"/>
  <c r="X120" i="13" s="1"/>
  <c r="Y131" i="13"/>
  <c r="Y147" i="13"/>
  <c r="Y163" i="13"/>
  <c r="Y187" i="13"/>
  <c r="S6" i="13"/>
  <c r="S14" i="13"/>
  <c r="S22" i="13"/>
  <c r="S30" i="13"/>
  <c r="S38" i="13"/>
  <c r="T46" i="13"/>
  <c r="Y4" i="13"/>
  <c r="T9" i="13"/>
  <c r="T17" i="13"/>
  <c r="Y20" i="13"/>
  <c r="T25" i="13"/>
  <c r="X25" i="13" s="1"/>
  <c r="S33" i="13"/>
  <c r="Y36" i="13"/>
  <c r="T41" i="13"/>
  <c r="Y44" i="13"/>
  <c r="Y60" i="13"/>
  <c r="Y76" i="13"/>
  <c r="Y84" i="13"/>
  <c r="Y100" i="13"/>
  <c r="Y116" i="13"/>
  <c r="Z116" i="13" s="1"/>
  <c r="Y124" i="13"/>
  <c r="Y132" i="13"/>
  <c r="Y148" i="13"/>
  <c r="Y164" i="13"/>
  <c r="Y172" i="13"/>
  <c r="Y180" i="13"/>
  <c r="Z180" i="13" s="1"/>
  <c r="Y3" i="13"/>
  <c r="Y19" i="13"/>
  <c r="Z19" i="13" s="1"/>
  <c r="Y35" i="13"/>
  <c r="T56" i="13"/>
  <c r="T64" i="13"/>
  <c r="Y67" i="13"/>
  <c r="T72" i="13"/>
  <c r="Y75" i="13"/>
  <c r="Y83" i="13"/>
  <c r="Z83" i="13" s="1"/>
  <c r="T104" i="13"/>
  <c r="X104" i="13" s="1"/>
  <c r="Y107" i="13"/>
  <c r="T112" i="13"/>
  <c r="Y115" i="13"/>
  <c r="Z115" i="13" s="1"/>
  <c r="Y123" i="13"/>
  <c r="Y139" i="13"/>
  <c r="Y155" i="13"/>
  <c r="Z155" i="13" s="1"/>
  <c r="Y171" i="13"/>
  <c r="Y179" i="13"/>
  <c r="Z179" i="13" s="1"/>
  <c r="Y12" i="13"/>
  <c r="Y28" i="13"/>
  <c r="T49" i="13"/>
  <c r="Y52" i="13"/>
  <c r="Y68" i="13"/>
  <c r="Y92" i="13"/>
  <c r="Z92" i="13" s="1"/>
  <c r="Y108" i="13"/>
  <c r="Z108" i="13" s="1"/>
  <c r="Y140" i="13"/>
  <c r="Y156" i="13"/>
  <c r="Y188" i="13"/>
  <c r="Y186" i="13"/>
  <c r="Y178" i="13"/>
  <c r="Y170" i="13"/>
  <c r="Y162" i="13"/>
  <c r="Y154" i="13"/>
  <c r="Z154" i="13" s="1"/>
  <c r="Y146" i="13"/>
  <c r="Z146" i="13" s="1"/>
  <c r="Y138" i="13"/>
  <c r="Y130" i="13"/>
  <c r="Y122" i="13"/>
  <c r="Y114" i="13"/>
  <c r="Y106" i="13"/>
  <c r="Y98" i="13"/>
  <c r="Y90" i="13"/>
  <c r="Z90" i="13" s="1"/>
  <c r="Y82" i="13"/>
  <c r="Z82" i="13" s="1"/>
  <c r="Y74" i="13"/>
  <c r="Y58" i="13"/>
  <c r="Y50" i="13"/>
  <c r="Z50" i="13" s="1"/>
  <c r="Y42" i="13"/>
  <c r="Z42" i="13" s="1"/>
  <c r="Y34" i="13"/>
  <c r="Y26" i="13"/>
  <c r="Z26" i="13" s="1"/>
  <c r="Y18" i="13"/>
  <c r="Z18" i="13" s="1"/>
  <c r="Y10" i="13"/>
  <c r="Y2" i="13"/>
  <c r="V4" i="11"/>
  <c r="V2" i="11"/>
  <c r="V3" i="11"/>
  <c r="V5" i="11"/>
  <c r="J3" i="11"/>
  <c r="J5" i="11"/>
  <c r="J4" i="11"/>
  <c r="J18" i="11"/>
  <c r="J26" i="11"/>
  <c r="J30" i="11"/>
  <c r="J34" i="11"/>
  <c r="J37" i="11"/>
  <c r="J36" i="11"/>
  <c r="J13" i="11"/>
  <c r="J29" i="11"/>
  <c r="J12" i="11"/>
  <c r="J28" i="11"/>
  <c r="J45" i="11"/>
  <c r="M2" i="11"/>
  <c r="J42" i="11"/>
  <c r="J6" i="11"/>
  <c r="J44" i="11"/>
  <c r="J21" i="11"/>
  <c r="J11" i="11"/>
  <c r="J19" i="11"/>
  <c r="J14" i="11"/>
  <c r="J22" i="11"/>
  <c r="J38" i="11"/>
  <c r="J46" i="11"/>
  <c r="J9" i="11"/>
  <c r="J16" i="11"/>
  <c r="J23" i="11"/>
  <c r="J33" i="11"/>
  <c r="J41" i="11"/>
  <c r="J49" i="11"/>
  <c r="M3" i="11"/>
  <c r="J8" i="11"/>
  <c r="J15" i="11"/>
  <c r="J24" i="11"/>
  <c r="J32" i="11"/>
  <c r="J40" i="11"/>
  <c r="J48" i="11"/>
  <c r="M5" i="11"/>
  <c r="Z105" i="13"/>
  <c r="Z41" i="13"/>
  <c r="Z191" i="13"/>
  <c r="Z159" i="13"/>
  <c r="Z113" i="13"/>
  <c r="Z49" i="13"/>
  <c r="Z177" i="13"/>
  <c r="Z145" i="13"/>
  <c r="Z33" i="13"/>
  <c r="Z175" i="13"/>
  <c r="Z25" i="13"/>
  <c r="Z169" i="13"/>
  <c r="Z81" i="13"/>
  <c r="Z17" i="13"/>
  <c r="Z167" i="13"/>
  <c r="Z73" i="13"/>
  <c r="Z9" i="13"/>
  <c r="Z192" i="13"/>
  <c r="Z184" i="13"/>
  <c r="Z168" i="13"/>
  <c r="Z160" i="13"/>
  <c r="Z152" i="13"/>
  <c r="Z144" i="13"/>
  <c r="Z136" i="13"/>
  <c r="Z128" i="13"/>
  <c r="Z120" i="13"/>
  <c r="Z112" i="13"/>
  <c r="Z104" i="13"/>
  <c r="Z88" i="13"/>
  <c r="Z80" i="13"/>
  <c r="Z72" i="13"/>
  <c r="Z64" i="13"/>
  <c r="Z40" i="13"/>
  <c r="Z24" i="13"/>
  <c r="Z127" i="13"/>
  <c r="Z119" i="13"/>
  <c r="Z111" i="13"/>
  <c r="Z103" i="13"/>
  <c r="Z95" i="13"/>
  <c r="Z87" i="13"/>
  <c r="Z63" i="13"/>
  <c r="Z55" i="13"/>
  <c r="Z47" i="13"/>
  <c r="Z39" i="13"/>
  <c r="Z31" i="13"/>
  <c r="Z23" i="13"/>
  <c r="Z190" i="13"/>
  <c r="Z182" i="13"/>
  <c r="Z174" i="13"/>
  <c r="Z158" i="13"/>
  <c r="Z150" i="13"/>
  <c r="Z142" i="13"/>
  <c r="Z118" i="13"/>
  <c r="Z110" i="13"/>
  <c r="Z94" i="13"/>
  <c r="Z86" i="13"/>
  <c r="Z78" i="13"/>
  <c r="Z54" i="13"/>
  <c r="Z46" i="13"/>
  <c r="Z30" i="13"/>
  <c r="Z22" i="13"/>
  <c r="Z14" i="13"/>
  <c r="Z29" i="13"/>
  <c r="Z21" i="13"/>
  <c r="Z156" i="13"/>
  <c r="Z12" i="13"/>
  <c r="Z107" i="13"/>
  <c r="Z99" i="13"/>
  <c r="Z51" i="13"/>
  <c r="Z74" i="13"/>
  <c r="V14" i="13"/>
  <c r="V98" i="13"/>
  <c r="V114" i="13"/>
  <c r="V178" i="13"/>
  <c r="V47" i="13"/>
  <c r="V46" i="13"/>
  <c r="V6" i="13"/>
  <c r="V145" i="13"/>
  <c r="V113" i="13"/>
  <c r="V177" i="13"/>
  <c r="V39" i="13"/>
  <c r="V95" i="13"/>
  <c r="V138" i="13"/>
  <c r="V106" i="13"/>
  <c r="V170" i="13"/>
  <c r="V38" i="13"/>
  <c r="V87" i="13"/>
  <c r="V137" i="13"/>
  <c r="V105" i="13"/>
  <c r="V169" i="13"/>
  <c r="V31" i="13"/>
  <c r="V79" i="13"/>
  <c r="V130" i="13"/>
  <c r="V146" i="13"/>
  <c r="V162" i="13"/>
  <c r="V30" i="13"/>
  <c r="V71" i="13"/>
  <c r="V129" i="13"/>
  <c r="V193" i="13"/>
  <c r="V161" i="13"/>
  <c r="V23" i="13"/>
  <c r="V63" i="13"/>
  <c r="V122" i="13"/>
  <c r="V186" i="13"/>
  <c r="V154" i="13"/>
  <c r="V22" i="13"/>
  <c r="V55" i="13"/>
  <c r="V121" i="13"/>
  <c r="V185" i="13"/>
  <c r="V153" i="13"/>
  <c r="V15" i="13"/>
  <c r="V7" i="13"/>
  <c r="V96" i="13"/>
  <c r="V88" i="13"/>
  <c r="V80" i="13"/>
  <c r="V72" i="13"/>
  <c r="V64" i="13"/>
  <c r="V56" i="13"/>
  <c r="V45" i="13"/>
  <c r="V37" i="13"/>
  <c r="V29" i="13"/>
  <c r="V21" i="13"/>
  <c r="V13" i="13"/>
  <c r="V5" i="13"/>
  <c r="V94" i="13"/>
  <c r="V86" i="13"/>
  <c r="V78" i="13"/>
  <c r="V70" i="13"/>
  <c r="V62" i="13"/>
  <c r="V54" i="13"/>
  <c r="V144" i="13"/>
  <c r="V136" i="13"/>
  <c r="V128" i="13"/>
  <c r="V120" i="13"/>
  <c r="V112" i="13"/>
  <c r="V104" i="13"/>
  <c r="V192" i="13"/>
  <c r="V184" i="13"/>
  <c r="V176" i="13"/>
  <c r="V168" i="13"/>
  <c r="V160" i="13"/>
  <c r="V152" i="13"/>
  <c r="V44" i="13"/>
  <c r="V36" i="13"/>
  <c r="V28" i="13"/>
  <c r="V20" i="13"/>
  <c r="V12" i="13"/>
  <c r="V4" i="13"/>
  <c r="V93" i="13"/>
  <c r="V85" i="13"/>
  <c r="V77" i="13"/>
  <c r="V69" i="13"/>
  <c r="V61" i="13"/>
  <c r="V53" i="13"/>
  <c r="V143" i="13"/>
  <c r="V135" i="13"/>
  <c r="V127" i="13"/>
  <c r="V119" i="13"/>
  <c r="V111" i="13"/>
  <c r="V103" i="13"/>
  <c r="V191" i="13"/>
  <c r="V183" i="13"/>
  <c r="V175" i="13"/>
  <c r="V167" i="13"/>
  <c r="V159" i="13"/>
  <c r="V151" i="13"/>
  <c r="V43" i="13"/>
  <c r="V35" i="13"/>
  <c r="V27" i="13"/>
  <c r="V19" i="13"/>
  <c r="V11" i="13"/>
  <c r="V3" i="13"/>
  <c r="V92" i="13"/>
  <c r="V84" i="13"/>
  <c r="V76" i="13"/>
  <c r="V68" i="13"/>
  <c r="V60" i="13"/>
  <c r="V52" i="13"/>
  <c r="V142" i="13"/>
  <c r="V134" i="13"/>
  <c r="V126" i="13"/>
  <c r="V118" i="13"/>
  <c r="V110" i="13"/>
  <c r="V102" i="13"/>
  <c r="V190" i="13"/>
  <c r="V182" i="13"/>
  <c r="V174" i="13"/>
  <c r="V166" i="13"/>
  <c r="V158" i="13"/>
  <c r="V150" i="13"/>
  <c r="U48" i="13"/>
  <c r="V42" i="13"/>
  <c r="V34" i="13"/>
  <c r="V26" i="13"/>
  <c r="V18" i="13"/>
  <c r="V10" i="13"/>
  <c r="V2" i="13"/>
  <c r="V91" i="13"/>
  <c r="V83" i="13"/>
  <c r="V75" i="13"/>
  <c r="V67" i="13"/>
  <c r="V59" i="13"/>
  <c r="V51" i="13"/>
  <c r="V141" i="13"/>
  <c r="V133" i="13"/>
  <c r="V125" i="13"/>
  <c r="V117" i="13"/>
  <c r="V109" i="13"/>
  <c r="V101" i="13"/>
  <c r="V189" i="13"/>
  <c r="V181" i="13"/>
  <c r="V173" i="13"/>
  <c r="V165" i="13"/>
  <c r="V157" i="13"/>
  <c r="V149" i="13"/>
  <c r="U16" i="13"/>
  <c r="V41" i="13"/>
  <c r="V33" i="13"/>
  <c r="V25" i="13"/>
  <c r="V17" i="13"/>
  <c r="V9" i="13"/>
  <c r="V49" i="13"/>
  <c r="V90" i="13"/>
  <c r="V82" i="13"/>
  <c r="V74" i="13"/>
  <c r="V66" i="13"/>
  <c r="V58" i="13"/>
  <c r="V140" i="13"/>
  <c r="V132" i="13"/>
  <c r="V124" i="13"/>
  <c r="V116" i="13"/>
  <c r="V108" i="13"/>
  <c r="V100" i="13"/>
  <c r="V188" i="13"/>
  <c r="V180" i="13"/>
  <c r="V172" i="13"/>
  <c r="V164" i="13"/>
  <c r="V156" i="13"/>
  <c r="V148" i="13"/>
  <c r="V40" i="13"/>
  <c r="V32" i="13"/>
  <c r="V24" i="13"/>
  <c r="V8" i="13"/>
  <c r="V50" i="13"/>
  <c r="V89" i="13"/>
  <c r="V81" i="13"/>
  <c r="V73" i="13"/>
  <c r="V65" i="13"/>
  <c r="V57" i="13"/>
  <c r="V97" i="13"/>
  <c r="V139" i="13"/>
  <c r="V131" i="13"/>
  <c r="V123" i="13"/>
  <c r="V115" i="13"/>
  <c r="V107" i="13"/>
  <c r="V99" i="13"/>
  <c r="V187" i="13"/>
  <c r="V179" i="13"/>
  <c r="V171" i="13"/>
  <c r="V163" i="13"/>
  <c r="V155" i="13"/>
  <c r="V147" i="13"/>
  <c r="S48" i="13"/>
  <c r="X48" i="13" s="1"/>
  <c r="S188" i="13"/>
  <c r="S190" i="13"/>
  <c r="S182" i="13"/>
  <c r="X182" i="13" s="1"/>
  <c r="T98" i="13"/>
  <c r="X98" i="13" s="1"/>
  <c r="T7" i="13"/>
  <c r="X7" i="13" s="1"/>
  <c r="S134" i="13"/>
  <c r="X134" i="13" s="1"/>
  <c r="S153" i="13"/>
  <c r="X153" i="13" s="1"/>
  <c r="T70" i="13"/>
  <c r="X70" i="13" s="1"/>
  <c r="T75" i="13"/>
  <c r="X75" i="13" s="1"/>
  <c r="S151" i="13"/>
  <c r="X151" i="13" s="1"/>
  <c r="T166" i="13"/>
  <c r="X166" i="13" s="1"/>
  <c r="S159" i="13"/>
  <c r="X159" i="13" s="1"/>
  <c r="T19" i="13"/>
  <c r="X19" i="13" s="1"/>
  <c r="T24" i="13"/>
  <c r="X24" i="13" s="1"/>
  <c r="T66" i="13"/>
  <c r="X66" i="13" s="1"/>
  <c r="S132" i="13"/>
  <c r="X132" i="13" s="1"/>
  <c r="S111" i="13"/>
  <c r="X111" i="13" s="1"/>
  <c r="T164" i="13"/>
  <c r="X164" i="13" s="1"/>
  <c r="T58" i="13"/>
  <c r="X58" i="13" s="1"/>
  <c r="S119" i="13"/>
  <c r="X119" i="13" s="1"/>
  <c r="T162" i="13"/>
  <c r="X162" i="13" s="1"/>
  <c r="T107" i="13"/>
  <c r="X107" i="13" s="1"/>
  <c r="T167" i="13"/>
  <c r="X167" i="13" s="1"/>
  <c r="S180" i="13"/>
  <c r="X180" i="13" s="1"/>
  <c r="S41" i="13"/>
  <c r="T79" i="13"/>
  <c r="X79" i="13" s="1"/>
  <c r="S39" i="13"/>
  <c r="X39" i="13" s="1"/>
  <c r="T82" i="13"/>
  <c r="X82" i="13" s="1"/>
  <c r="T123" i="13"/>
  <c r="X123" i="13" s="1"/>
  <c r="T68" i="13"/>
  <c r="X68" i="13" s="1"/>
  <c r="T130" i="13"/>
  <c r="X130" i="13" s="1"/>
  <c r="S87" i="13"/>
  <c r="X87" i="13" s="1"/>
  <c r="S89" i="13"/>
  <c r="X89" i="13" s="1"/>
  <c r="S94" i="13"/>
  <c r="X94" i="13" s="1"/>
  <c r="S121" i="13"/>
  <c r="X121" i="13" s="1"/>
  <c r="S143" i="13"/>
  <c r="X143" i="13" s="1"/>
  <c r="T178" i="13"/>
  <c r="X178" i="13" s="1"/>
  <c r="T55" i="13"/>
  <c r="X55" i="13" s="1"/>
  <c r="S84" i="13"/>
  <c r="X84" i="13" s="1"/>
  <c r="S86" i="13"/>
  <c r="X86" i="13" s="1"/>
  <c r="T60" i="13"/>
  <c r="X60" i="13" s="1"/>
  <c r="T100" i="13"/>
  <c r="X100" i="13" s="1"/>
  <c r="T115" i="13"/>
  <c r="X115" i="13" s="1"/>
  <c r="S127" i="13"/>
  <c r="X127" i="13" s="1"/>
  <c r="S169" i="13"/>
  <c r="S174" i="13"/>
  <c r="X174" i="13" s="1"/>
  <c r="S15" i="13"/>
  <c r="X15" i="13" s="1"/>
  <c r="T22" i="13"/>
  <c r="S62" i="13"/>
  <c r="X62" i="13" s="1"/>
  <c r="S126" i="13"/>
  <c r="X126" i="13" s="1"/>
  <c r="T147" i="13"/>
  <c r="X147" i="13" s="1"/>
  <c r="T155" i="13"/>
  <c r="X155" i="13" s="1"/>
  <c r="T193" i="13"/>
  <c r="X193" i="13" s="1"/>
  <c r="S105" i="13"/>
  <c r="S118" i="13"/>
  <c r="T54" i="13"/>
  <c r="X54" i="13" s="1"/>
  <c r="T71" i="13"/>
  <c r="X71" i="13" s="1"/>
  <c r="S78" i="13"/>
  <c r="X78" i="13" s="1"/>
  <c r="S95" i="13"/>
  <c r="X95" i="13" s="1"/>
  <c r="T103" i="13"/>
  <c r="X103" i="13" s="1"/>
  <c r="S110" i="13"/>
  <c r="X110" i="13" s="1"/>
  <c r="T116" i="13"/>
  <c r="X116" i="13" s="1"/>
  <c r="T131" i="13"/>
  <c r="X131" i="13" s="1"/>
  <c r="T139" i="13"/>
  <c r="X139" i="13" s="1"/>
  <c r="S175" i="13"/>
  <c r="X175" i="13" s="1"/>
  <c r="T183" i="13"/>
  <c r="X183" i="13" s="1"/>
  <c r="T185" i="13"/>
  <c r="X185" i="13" s="1"/>
  <c r="T179" i="13"/>
  <c r="X179" i="13" s="1"/>
  <c r="S4" i="13"/>
  <c r="X4" i="13" s="1"/>
  <c r="S23" i="13"/>
  <c r="X23" i="13" s="1"/>
  <c r="T52" i="13"/>
  <c r="X52" i="13" s="1"/>
  <c r="T63" i="13"/>
  <c r="X63" i="13" s="1"/>
  <c r="S135" i="13"/>
  <c r="X135" i="13" s="1"/>
  <c r="S137" i="13"/>
  <c r="X137" i="13" s="1"/>
  <c r="T146" i="13"/>
  <c r="X146" i="13" s="1"/>
  <c r="S148" i="13"/>
  <c r="X148" i="13" s="1"/>
  <c r="S150" i="13"/>
  <c r="X150" i="13" s="1"/>
  <c r="S73" i="13"/>
  <c r="X73" i="13" s="1"/>
  <c r="S9" i="13"/>
  <c r="T33" i="13"/>
  <c r="T83" i="13"/>
  <c r="X83" i="13" s="1"/>
  <c r="T91" i="13"/>
  <c r="X91" i="13" s="1"/>
  <c r="S102" i="13"/>
  <c r="X102" i="13" s="1"/>
  <c r="S142" i="13"/>
  <c r="X142" i="13" s="1"/>
  <c r="T163" i="13"/>
  <c r="X163" i="13" s="1"/>
  <c r="T171" i="13"/>
  <c r="X171" i="13" s="1"/>
  <c r="T114" i="13"/>
  <c r="X114" i="13" s="1"/>
  <c r="S158" i="13"/>
  <c r="X158" i="13" s="1"/>
  <c r="S17" i="13"/>
  <c r="S36" i="13"/>
  <c r="X36" i="13" s="1"/>
  <c r="T14" i="13"/>
  <c r="X14" i="13" s="1"/>
  <c r="S46" i="13"/>
  <c r="S12" i="13"/>
  <c r="X12" i="13" s="1"/>
  <c r="S31" i="13"/>
  <c r="X31" i="13" s="1"/>
  <c r="T27" i="13"/>
  <c r="X27" i="13" s="1"/>
  <c r="S44" i="13"/>
  <c r="X44" i="13" s="1"/>
  <c r="T50" i="13"/>
  <c r="X50" i="13" s="1"/>
  <c r="S64" i="13"/>
  <c r="T74" i="13"/>
  <c r="X74" i="13" s="1"/>
  <c r="S76" i="13"/>
  <c r="X76" i="13" s="1"/>
  <c r="S80" i="13"/>
  <c r="T90" i="13"/>
  <c r="X90" i="13" s="1"/>
  <c r="S92" i="13"/>
  <c r="X92" i="13" s="1"/>
  <c r="S96" i="13"/>
  <c r="T106" i="13"/>
  <c r="X106" i="13" s="1"/>
  <c r="S108" i="13"/>
  <c r="X108" i="13" s="1"/>
  <c r="S112" i="13"/>
  <c r="T122" i="13"/>
  <c r="X122" i="13" s="1"/>
  <c r="S124" i="13"/>
  <c r="X124" i="13" s="1"/>
  <c r="S128" i="13"/>
  <c r="T138" i="13"/>
  <c r="X138" i="13" s="1"/>
  <c r="S140" i="13"/>
  <c r="X140" i="13" s="1"/>
  <c r="S144" i="13"/>
  <c r="X144" i="13" s="1"/>
  <c r="T154" i="13"/>
  <c r="X154" i="13" s="1"/>
  <c r="S156" i="13"/>
  <c r="S160" i="13"/>
  <c r="X160" i="13" s="1"/>
  <c r="T170" i="13"/>
  <c r="X170" i="13" s="1"/>
  <c r="S172" i="13"/>
  <c r="X172" i="13" s="1"/>
  <c r="S176" i="13"/>
  <c r="X176" i="13" s="1"/>
  <c r="T186" i="13"/>
  <c r="X186" i="13" s="1"/>
  <c r="S28" i="13"/>
  <c r="X28" i="13" s="1"/>
  <c r="T32" i="13"/>
  <c r="X32" i="13" s="1"/>
  <c r="T43" i="13"/>
  <c r="X43" i="13" s="1"/>
  <c r="S47" i="13"/>
  <c r="X47" i="13" s="1"/>
  <c r="T51" i="13"/>
  <c r="X51" i="13" s="1"/>
  <c r="S57" i="13"/>
  <c r="X57" i="13" s="1"/>
  <c r="T59" i="13"/>
  <c r="X59" i="13" s="1"/>
  <c r="T67" i="13"/>
  <c r="X67" i="13" s="1"/>
  <c r="T99" i="13"/>
  <c r="X99" i="13" s="1"/>
  <c r="T3" i="13"/>
  <c r="X3" i="13" s="1"/>
  <c r="T8" i="13"/>
  <c r="X8" i="13" s="1"/>
  <c r="S20" i="13"/>
  <c r="X20" i="13" s="1"/>
  <c r="S25" i="13"/>
  <c r="T30" i="13"/>
  <c r="T35" i="13"/>
  <c r="X35" i="13" s="1"/>
  <c r="T40" i="13"/>
  <c r="X40" i="13" s="1"/>
  <c r="S49" i="13"/>
  <c r="S56" i="13"/>
  <c r="S65" i="13"/>
  <c r="X65" i="13" s="1"/>
  <c r="S72" i="13"/>
  <c r="S81" i="13"/>
  <c r="X81" i="13" s="1"/>
  <c r="S88" i="13"/>
  <c r="S97" i="13"/>
  <c r="X97" i="13" s="1"/>
  <c r="S104" i="13"/>
  <c r="S113" i="13"/>
  <c r="X113" i="13" s="1"/>
  <c r="S120" i="13"/>
  <c r="S129" i="13"/>
  <c r="X129" i="13" s="1"/>
  <c r="S136" i="13"/>
  <c r="X136" i="13" s="1"/>
  <c r="S145" i="13"/>
  <c r="X145" i="13" s="1"/>
  <c r="S152" i="13"/>
  <c r="X152" i="13" s="1"/>
  <c r="S161" i="13"/>
  <c r="X161" i="13" s="1"/>
  <c r="S168" i="13"/>
  <c r="X168" i="13" s="1"/>
  <c r="S177" i="13"/>
  <c r="X177" i="13" s="1"/>
  <c r="S184" i="13"/>
  <c r="X184" i="13" s="1"/>
  <c r="T6" i="13"/>
  <c r="X6" i="13" s="1"/>
  <c r="T11" i="13"/>
  <c r="X11" i="13" s="1"/>
  <c r="T61" i="13"/>
  <c r="X61" i="13" s="1"/>
  <c r="S61" i="13"/>
  <c r="T125" i="13"/>
  <c r="S125" i="13"/>
  <c r="T157" i="13"/>
  <c r="X157" i="13" s="1"/>
  <c r="S157" i="13"/>
  <c r="T173" i="13"/>
  <c r="S173" i="13"/>
  <c r="S13" i="13"/>
  <c r="X13" i="13" s="1"/>
  <c r="T18" i="13"/>
  <c r="X18" i="13" s="1"/>
  <c r="S5" i="13"/>
  <c r="X5" i="13" s="1"/>
  <c r="T10" i="13"/>
  <c r="X10" i="13" s="1"/>
  <c r="S37" i="13"/>
  <c r="X37" i="13" s="1"/>
  <c r="T42" i="13"/>
  <c r="X42" i="13" s="1"/>
  <c r="T45" i="13"/>
  <c r="S45" i="13"/>
  <c r="T93" i="13"/>
  <c r="S93" i="13"/>
  <c r="T101" i="13"/>
  <c r="S101" i="13"/>
  <c r="T133" i="13"/>
  <c r="X133" i="13" s="1"/>
  <c r="S133" i="13"/>
  <c r="T149" i="13"/>
  <c r="S149" i="13"/>
  <c r="T165" i="13"/>
  <c r="X165" i="13" s="1"/>
  <c r="S165" i="13"/>
  <c r="T181" i="13"/>
  <c r="S181" i="13"/>
  <c r="T16" i="13"/>
  <c r="X16" i="13" s="1"/>
  <c r="T38" i="13"/>
  <c r="X38" i="13" s="1"/>
  <c r="T77" i="13"/>
  <c r="S77" i="13"/>
  <c r="T109" i="13"/>
  <c r="X109" i="13" s="1"/>
  <c r="S109" i="13"/>
  <c r="T141" i="13"/>
  <c r="S141" i="13"/>
  <c r="T53" i="13"/>
  <c r="X53" i="13" s="1"/>
  <c r="S53" i="13"/>
  <c r="T69" i="13"/>
  <c r="S69" i="13"/>
  <c r="T85" i="13"/>
  <c r="X85" i="13" s="1"/>
  <c r="S85" i="13"/>
  <c r="T117" i="13"/>
  <c r="S117" i="13"/>
  <c r="T2" i="13"/>
  <c r="X2" i="13" s="1"/>
  <c r="S29" i="13"/>
  <c r="X29" i="13" s="1"/>
  <c r="T34" i="13"/>
  <c r="X34" i="13" s="1"/>
  <c r="S21" i="13"/>
  <c r="X21" i="13" s="1"/>
  <c r="T26" i="13"/>
  <c r="X26" i="13" s="1"/>
  <c r="S187" i="13"/>
  <c r="X187" i="13" s="1"/>
  <c r="T189" i="13"/>
  <c r="S189" i="13"/>
  <c r="S192" i="13"/>
  <c r="S191" i="13"/>
  <c r="X191" i="13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2" i="6"/>
  <c r="T3" i="6"/>
  <c r="T4" i="6"/>
  <c r="T5" i="6"/>
  <c r="T6" i="6"/>
  <c r="T7" i="6"/>
  <c r="T8" i="6"/>
  <c r="T9" i="6"/>
  <c r="T10" i="6"/>
  <c r="T11" i="6"/>
  <c r="T12" i="6"/>
  <c r="T13" i="6"/>
  <c r="S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S37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S61" i="6"/>
  <c r="S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S110" i="6"/>
  <c r="T111" i="6"/>
  <c r="T112" i="6"/>
  <c r="T113" i="6"/>
  <c r="T114" i="6"/>
  <c r="T115" i="6"/>
  <c r="T116" i="6"/>
  <c r="T117" i="6"/>
  <c r="T118" i="6"/>
  <c r="T119" i="6"/>
  <c r="T120" i="6"/>
  <c r="S121" i="6"/>
  <c r="S122" i="6"/>
  <c r="T123" i="6"/>
  <c r="T124" i="6"/>
  <c r="T125" i="6"/>
  <c r="T126" i="6"/>
  <c r="T127" i="6"/>
  <c r="T128" i="6"/>
  <c r="T129" i="6"/>
  <c r="T130" i="6"/>
  <c r="T131" i="6"/>
  <c r="T132" i="6"/>
  <c r="S133" i="6"/>
  <c r="S134" i="6"/>
  <c r="T135" i="6"/>
  <c r="T136" i="6"/>
  <c r="T137" i="6"/>
  <c r="T138" i="6"/>
  <c r="T139" i="6"/>
  <c r="T140" i="6"/>
  <c r="T141" i="6"/>
  <c r="T142" i="6"/>
  <c r="T143" i="6"/>
  <c r="T144" i="6"/>
  <c r="T145" i="6"/>
  <c r="S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S182" i="6"/>
  <c r="T183" i="6"/>
  <c r="T184" i="6"/>
  <c r="T185" i="6"/>
  <c r="T186" i="6"/>
  <c r="T187" i="6"/>
  <c r="T188" i="6"/>
  <c r="T189" i="6"/>
  <c r="T190" i="6"/>
  <c r="T191" i="6"/>
  <c r="T192" i="6"/>
  <c r="T193" i="6"/>
  <c r="P2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92" i="6"/>
  <c r="B188" i="6"/>
  <c r="B184" i="6"/>
  <c r="B180" i="6"/>
  <c r="B176" i="6"/>
  <c r="B172" i="6"/>
  <c r="B168" i="6"/>
  <c r="B164" i="6"/>
  <c r="B160" i="6"/>
  <c r="B156" i="6"/>
  <c r="B152" i="6"/>
  <c r="B148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7" i="6"/>
  <c r="B93" i="6"/>
  <c r="B89" i="6"/>
  <c r="B85" i="6"/>
  <c r="B81" i="6"/>
  <c r="B77" i="6"/>
  <c r="B73" i="6"/>
  <c r="B69" i="6"/>
  <c r="B65" i="6"/>
  <c r="B61" i="6"/>
  <c r="B57" i="6"/>
  <c r="B53" i="6"/>
  <c r="B96" i="6"/>
  <c r="B92" i="6"/>
  <c r="B88" i="6"/>
  <c r="B84" i="6"/>
  <c r="B80" i="6"/>
  <c r="B76" i="6"/>
  <c r="B72" i="6"/>
  <c r="B68" i="6"/>
  <c r="B64" i="6"/>
  <c r="B60" i="6"/>
  <c r="B56" i="6"/>
  <c r="B52" i="6"/>
  <c r="B95" i="6"/>
  <c r="B91" i="6"/>
  <c r="B87" i="6"/>
  <c r="B83" i="6"/>
  <c r="B79" i="6"/>
  <c r="B75" i="6"/>
  <c r="B71" i="6"/>
  <c r="B67" i="6"/>
  <c r="B63" i="6"/>
  <c r="B59" i="6"/>
  <c r="B55" i="6"/>
  <c r="B51" i="6"/>
  <c r="B94" i="6"/>
  <c r="B90" i="6"/>
  <c r="B86" i="6"/>
  <c r="B82" i="6"/>
  <c r="B78" i="6"/>
  <c r="B74" i="6"/>
  <c r="B70" i="6"/>
  <c r="B66" i="6"/>
  <c r="B62" i="6"/>
  <c r="B58" i="6"/>
  <c r="B54" i="6"/>
  <c r="B50" i="6"/>
  <c r="B49" i="6"/>
  <c r="B45" i="6"/>
  <c r="B41" i="6"/>
  <c r="B37" i="6"/>
  <c r="B33" i="6"/>
  <c r="B29" i="6"/>
  <c r="B25" i="6"/>
  <c r="B21" i="6"/>
  <c r="B17" i="6"/>
  <c r="B13" i="6"/>
  <c r="B9" i="6"/>
  <c r="B5" i="6"/>
  <c r="B48" i="6"/>
  <c r="B44" i="6"/>
  <c r="B40" i="6"/>
  <c r="B36" i="6"/>
  <c r="B32" i="6"/>
  <c r="B28" i="6"/>
  <c r="B24" i="6"/>
  <c r="B20" i="6"/>
  <c r="B16" i="6"/>
  <c r="B12" i="6"/>
  <c r="B8" i="6"/>
  <c r="B4" i="6"/>
  <c r="B47" i="6"/>
  <c r="B43" i="6"/>
  <c r="B39" i="6"/>
  <c r="B35" i="6"/>
  <c r="B31" i="6"/>
  <c r="B27" i="6"/>
  <c r="B23" i="6"/>
  <c r="B19" i="6"/>
  <c r="B15" i="6"/>
  <c r="B11" i="6"/>
  <c r="B7" i="6"/>
  <c r="B3" i="6"/>
  <c r="B46" i="6"/>
  <c r="B42" i="6"/>
  <c r="B38" i="6"/>
  <c r="B34" i="6"/>
  <c r="B30" i="6"/>
  <c r="B26" i="6"/>
  <c r="B22" i="6"/>
  <c r="B18" i="6"/>
  <c r="B14" i="6"/>
  <c r="B10" i="6"/>
  <c r="B6" i="6"/>
  <c r="B2" i="6"/>
  <c r="X45" i="13" l="1"/>
  <c r="Z3" i="13"/>
  <c r="X77" i="13"/>
  <c r="X96" i="13"/>
  <c r="Z10" i="13"/>
  <c r="Z138" i="13"/>
  <c r="Z140" i="13"/>
  <c r="X149" i="13"/>
  <c r="X72" i="13"/>
  <c r="X17" i="13"/>
  <c r="X33" i="13"/>
  <c r="X22" i="13"/>
  <c r="X9" i="13"/>
  <c r="X88" i="13"/>
  <c r="X189" i="13"/>
  <c r="X117" i="13"/>
  <c r="X141" i="13"/>
  <c r="X181" i="13"/>
  <c r="X101" i="13"/>
  <c r="X125" i="13"/>
  <c r="X49" i="13"/>
  <c r="X64" i="13"/>
  <c r="X80" i="13"/>
  <c r="Z35" i="13"/>
  <c r="Z36" i="13"/>
  <c r="Z100" i="13"/>
  <c r="X173" i="13"/>
  <c r="X30" i="13"/>
  <c r="X112" i="13"/>
  <c r="X56" i="13"/>
  <c r="X41" i="13"/>
  <c r="X46" i="13"/>
  <c r="Z170" i="13"/>
  <c r="Z43" i="13"/>
  <c r="Z171" i="13"/>
  <c r="X69" i="13"/>
  <c r="X93" i="13"/>
  <c r="Z34" i="13"/>
  <c r="Z106" i="13"/>
  <c r="Z68" i="13"/>
  <c r="Z139" i="13"/>
  <c r="Z172" i="13"/>
  <c r="Z76" i="13"/>
  <c r="Z114" i="13"/>
  <c r="Z178" i="13"/>
  <c r="Z52" i="13"/>
  <c r="Z123" i="13"/>
  <c r="Z187" i="13"/>
  <c r="Z60" i="13"/>
  <c r="Z186" i="13"/>
  <c r="Z130" i="13"/>
  <c r="Z67" i="13"/>
  <c r="Z4" i="13"/>
  <c r="Z132" i="13"/>
  <c r="Z11" i="13"/>
  <c r="Z75" i="13"/>
  <c r="Z122" i="13"/>
  <c r="Z147" i="13"/>
  <c r="Z20" i="13"/>
  <c r="Z84" i="13"/>
  <c r="Z148" i="13"/>
  <c r="Z28" i="13"/>
  <c r="Z98" i="13"/>
  <c r="Z162" i="13"/>
  <c r="Z163" i="13"/>
  <c r="Z164" i="13"/>
  <c r="Z193" i="13"/>
  <c r="Z44" i="13"/>
  <c r="M62" i="11"/>
  <c r="V62" i="11"/>
  <c r="Y16" i="13"/>
  <c r="Z16" i="13" s="1"/>
  <c r="Y48" i="13"/>
  <c r="Z48" i="13" s="1"/>
  <c r="V6" i="11"/>
  <c r="M6" i="11"/>
  <c r="S2" i="6"/>
  <c r="T2" i="6"/>
  <c r="S158" i="6"/>
  <c r="S98" i="6"/>
  <c r="S26" i="6"/>
  <c r="T182" i="6"/>
  <c r="T146" i="6"/>
  <c r="T122" i="6"/>
  <c r="T14" i="6"/>
  <c r="S169" i="6"/>
  <c r="S145" i="6"/>
  <c r="S109" i="6"/>
  <c r="S85" i="6"/>
  <c r="S49" i="6"/>
  <c r="S25" i="6"/>
  <c r="T133" i="6"/>
  <c r="T61" i="6"/>
  <c r="T37" i="6"/>
  <c r="S192" i="6"/>
  <c r="S180" i="6"/>
  <c r="S168" i="6"/>
  <c r="S156" i="6"/>
  <c r="S144" i="6"/>
  <c r="S132" i="6"/>
  <c r="S120" i="6"/>
  <c r="S108" i="6"/>
  <c r="S96" i="6"/>
  <c r="S84" i="6"/>
  <c r="S72" i="6"/>
  <c r="S60" i="6"/>
  <c r="S48" i="6"/>
  <c r="S36" i="6"/>
  <c r="S24" i="6"/>
  <c r="S12" i="6"/>
  <c r="S74" i="6"/>
  <c r="T134" i="6"/>
  <c r="T110" i="6"/>
  <c r="S181" i="6"/>
  <c r="S157" i="6"/>
  <c r="S97" i="6"/>
  <c r="S73" i="6"/>
  <c r="S13" i="6"/>
  <c r="T121" i="6"/>
  <c r="S191" i="6"/>
  <c r="S179" i="6"/>
  <c r="S167" i="6"/>
  <c r="S155" i="6"/>
  <c r="S143" i="6"/>
  <c r="S131" i="6"/>
  <c r="S119" i="6"/>
  <c r="S107" i="6"/>
  <c r="S95" i="6"/>
  <c r="S83" i="6"/>
  <c r="S71" i="6"/>
  <c r="S59" i="6"/>
  <c r="S47" i="6"/>
  <c r="S35" i="6"/>
  <c r="S23" i="6"/>
  <c r="S11" i="6"/>
  <c r="S50" i="6"/>
  <c r="S193" i="6"/>
  <c r="S190" i="6"/>
  <c r="S178" i="6"/>
  <c r="S166" i="6"/>
  <c r="S154" i="6"/>
  <c r="S142" i="6"/>
  <c r="S130" i="6"/>
  <c r="S118" i="6"/>
  <c r="S106" i="6"/>
  <c r="S94" i="6"/>
  <c r="S82" i="6"/>
  <c r="S70" i="6"/>
  <c r="S58" i="6"/>
  <c r="S46" i="6"/>
  <c r="S34" i="6"/>
  <c r="S22" i="6"/>
  <c r="S10" i="6"/>
  <c r="S38" i="6"/>
  <c r="S189" i="6"/>
  <c r="S177" i="6"/>
  <c r="S165" i="6"/>
  <c r="S153" i="6"/>
  <c r="S141" i="6"/>
  <c r="S129" i="6"/>
  <c r="S117" i="6"/>
  <c r="S105" i="6"/>
  <c r="S93" i="6"/>
  <c r="S81" i="6"/>
  <c r="S69" i="6"/>
  <c r="S57" i="6"/>
  <c r="S45" i="6"/>
  <c r="S33" i="6"/>
  <c r="S21" i="6"/>
  <c r="S9" i="6"/>
  <c r="T62" i="6"/>
  <c r="S188" i="6"/>
  <c r="S176" i="6"/>
  <c r="S164" i="6"/>
  <c r="S152" i="6"/>
  <c r="S140" i="6"/>
  <c r="S128" i="6"/>
  <c r="S116" i="6"/>
  <c r="S104" i="6"/>
  <c r="S92" i="6"/>
  <c r="S80" i="6"/>
  <c r="S68" i="6"/>
  <c r="S56" i="6"/>
  <c r="S44" i="6"/>
  <c r="S32" i="6"/>
  <c r="S20" i="6"/>
  <c r="S8" i="6"/>
  <c r="S86" i="6"/>
  <c r="S187" i="6"/>
  <c r="S175" i="6"/>
  <c r="S163" i="6"/>
  <c r="S151" i="6"/>
  <c r="S139" i="6"/>
  <c r="S127" i="6"/>
  <c r="S115" i="6"/>
  <c r="S103" i="6"/>
  <c r="S91" i="6"/>
  <c r="S79" i="6"/>
  <c r="S67" i="6"/>
  <c r="S55" i="6"/>
  <c r="S43" i="6"/>
  <c r="S31" i="6"/>
  <c r="S19" i="6"/>
  <c r="S7" i="6"/>
  <c r="S170" i="6"/>
  <c r="S186" i="6"/>
  <c r="S174" i="6"/>
  <c r="S162" i="6"/>
  <c r="S150" i="6"/>
  <c r="S138" i="6"/>
  <c r="S126" i="6"/>
  <c r="S114" i="6"/>
  <c r="S102" i="6"/>
  <c r="S90" i="6"/>
  <c r="S78" i="6"/>
  <c r="S66" i="6"/>
  <c r="S54" i="6"/>
  <c r="S42" i="6"/>
  <c r="S30" i="6"/>
  <c r="S18" i="6"/>
  <c r="S6" i="6"/>
  <c r="S185" i="6"/>
  <c r="S173" i="6"/>
  <c r="S161" i="6"/>
  <c r="S149" i="6"/>
  <c r="S137" i="6"/>
  <c r="S125" i="6"/>
  <c r="S113" i="6"/>
  <c r="S101" i="6"/>
  <c r="S89" i="6"/>
  <c r="S77" i="6"/>
  <c r="S65" i="6"/>
  <c r="S53" i="6"/>
  <c r="S41" i="6"/>
  <c r="S29" i="6"/>
  <c r="S17" i="6"/>
  <c r="S5" i="6"/>
  <c r="S184" i="6"/>
  <c r="S172" i="6"/>
  <c r="S160" i="6"/>
  <c r="S148" i="6"/>
  <c r="S136" i="6"/>
  <c r="S124" i="6"/>
  <c r="S112" i="6"/>
  <c r="S100" i="6"/>
  <c r="S88" i="6"/>
  <c r="S76" i="6"/>
  <c r="S64" i="6"/>
  <c r="S52" i="6"/>
  <c r="S40" i="6"/>
  <c r="S28" i="6"/>
  <c r="S16" i="6"/>
  <c r="S4" i="6"/>
  <c r="S183" i="6"/>
  <c r="S171" i="6"/>
  <c r="S159" i="6"/>
  <c r="S147" i="6"/>
  <c r="S135" i="6"/>
  <c r="S123" i="6"/>
  <c r="S111" i="6"/>
  <c r="S99" i="6"/>
  <c r="S87" i="6"/>
  <c r="S75" i="6"/>
  <c r="S63" i="6"/>
  <c r="S51" i="6"/>
  <c r="S39" i="6"/>
  <c r="S27" i="6"/>
  <c r="S15" i="6"/>
  <c r="S3" i="6"/>
</calcChain>
</file>

<file path=xl/sharedStrings.xml><?xml version="1.0" encoding="utf-8"?>
<sst xmlns="http://schemas.openxmlformats.org/spreadsheetml/2006/main" count="1922" uniqueCount="71">
  <si>
    <t>Date</t>
  </si>
  <si>
    <t xml:space="preserve">Impressions </t>
  </si>
  <si>
    <t>Clicks</t>
  </si>
  <si>
    <t>Conversions</t>
  </si>
  <si>
    <t>Cost Per Click (CPC)</t>
  </si>
  <si>
    <t>Month</t>
  </si>
  <si>
    <t>Platform</t>
  </si>
  <si>
    <t>Platform A</t>
  </si>
  <si>
    <t>Platform B</t>
  </si>
  <si>
    <t>Platform C</t>
  </si>
  <si>
    <t>Platform D</t>
  </si>
  <si>
    <t>Ad Campaign</t>
  </si>
  <si>
    <t>Campaign 1</t>
  </si>
  <si>
    <t>Campaign 2</t>
  </si>
  <si>
    <t>Campaign 3</t>
  </si>
  <si>
    <t>Quantity Sold</t>
  </si>
  <si>
    <t>Unit Sale Price</t>
  </si>
  <si>
    <t>Unit Cost Price</t>
  </si>
  <si>
    <t>Final Sale Price</t>
  </si>
  <si>
    <t>Final Cost Price</t>
  </si>
  <si>
    <t>Cost Per 1000 Impression (CPM)</t>
  </si>
  <si>
    <t>Year</t>
  </si>
  <si>
    <t>Display ads</t>
  </si>
  <si>
    <t>Overlay ads</t>
  </si>
  <si>
    <t>Non-skippable ads</t>
  </si>
  <si>
    <t>Bumper ads</t>
  </si>
  <si>
    <t xml:space="preserve">Sales Target </t>
  </si>
  <si>
    <t>AVG Time on Site (mins)</t>
  </si>
  <si>
    <t>Avg Pages Visited</t>
  </si>
  <si>
    <t>Ad Budget</t>
  </si>
  <si>
    <t>Skippable ads</t>
  </si>
  <si>
    <t>CTR (%)</t>
  </si>
  <si>
    <t>Conversion Rate (%)</t>
  </si>
  <si>
    <t>CPM ($)</t>
  </si>
  <si>
    <t>CPC ($)</t>
  </si>
  <si>
    <t>Ad Spend ($)</t>
  </si>
  <si>
    <t>Final Cost Price ($)</t>
  </si>
  <si>
    <t>Revenue ($)</t>
  </si>
  <si>
    <t>Profit ($)</t>
  </si>
  <si>
    <t>ROAS</t>
  </si>
  <si>
    <t>Budget ($)</t>
  </si>
  <si>
    <t>Budget Utilization (%)</t>
  </si>
  <si>
    <t>Sales Target</t>
  </si>
  <si>
    <t>Achieved (%)</t>
  </si>
  <si>
    <t>Performance Category</t>
  </si>
  <si>
    <t>Recommendations</t>
  </si>
  <si>
    <t>Campaign</t>
  </si>
  <si>
    <t>Ad Spend</t>
  </si>
  <si>
    <t>Impression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</si>
  <si>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</si>
  <si>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</si>
  <si>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</si>
  <si>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</si>
  <si>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</si>
  <si>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</si>
  <si>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</si>
  <si>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</si>
  <si>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</si>
  <si>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</si>
  <si>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</si>
  <si>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</si>
  <si>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CPI</t>
  </si>
  <si>
    <t>CPC</t>
  </si>
  <si>
    <t>Revenue</t>
  </si>
  <si>
    <t>Profit</t>
  </si>
  <si>
    <t>ROAS(Return on Ad Spend)</t>
  </si>
  <si>
    <t>Monthly_Total</t>
  </si>
  <si>
    <t>Jan_Budget</t>
  </si>
  <si>
    <t>Budget Allocation</t>
  </si>
  <si>
    <t>Target_Achieved (%)</t>
  </si>
  <si>
    <t>Final Sale Price(Revenue)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</si>
</sst>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\ #,##0.00"/>
    <numFmt numFmtId="165" formatCode="&quot;$&quot;\ #,##0"/>
    <numFmt numFmtId="167" formatCode="&quot;$&quot;#,##0.00"/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02124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/>
    <xf numFmtId="14" fontId="0" fillId="4" borderId="1" xfId="0" applyNumberFormat="1" applyFill="1" applyBorder="1"/>
    <xf numFmtId="0" fontId="2" fillId="4" borderId="1" xfId="0" applyFont="1" applyFill="1" applyBorder="1"/>
    <xf numFmtId="14" fontId="0" fillId="5" borderId="1" xfId="0" applyNumberFormat="1" applyFill="1" applyBorder="1"/>
    <xf numFmtId="0" fontId="2" fillId="5" borderId="1" xfId="0" applyFont="1" applyFill="1" applyBorder="1"/>
    <xf numFmtId="14" fontId="0" fillId="5" borderId="1" xfId="0" applyNumberFormat="1" applyFill="1" applyBorder="1" applyAlignment="1">
      <alignment horizontal="right"/>
    </xf>
    <xf numFmtId="14" fontId="0" fillId="4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right"/>
    </xf>
    <xf numFmtId="1" fontId="0" fillId="0" borderId="0" xfId="0" applyNumberFormat="1"/>
    <xf numFmtId="2" fontId="0" fillId="0" borderId="0" xfId="0" applyNumberFormat="1"/>
    <xf numFmtId="4" fontId="1" fillId="2" borderId="1" xfId="0" applyNumberFormat="1" applyFont="1" applyFill="1" applyBorder="1" applyAlignment="1">
      <alignment horizontal="right"/>
    </xf>
    <xf numFmtId="4" fontId="0" fillId="5" borderId="1" xfId="0" applyNumberFormat="1" applyFill="1" applyBorder="1" applyAlignment="1">
      <alignment horizontal="right"/>
    </xf>
    <xf numFmtId="4" fontId="0" fillId="4" borderId="1" xfId="0" applyNumberFormat="1" applyFill="1" applyBorder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2" applyFont="1"/>
    <xf numFmtId="165" fontId="0" fillId="5" borderId="3" xfId="0" applyNumberFormat="1" applyFill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4" fontId="0" fillId="5" borderId="4" xfId="0" applyNumberFormat="1" applyFill="1" applyBorder="1" applyAlignment="1">
      <alignment horizontal="right"/>
    </xf>
    <xf numFmtId="14" fontId="0" fillId="4" borderId="4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/>
    <xf numFmtId="1" fontId="1" fillId="2" borderId="6" xfId="0" applyNumberFormat="1" applyFont="1" applyFill="1" applyBorder="1" applyAlignment="1">
      <alignment horizontal="right"/>
    </xf>
    <xf numFmtId="165" fontId="1" fillId="2" borderId="6" xfId="0" applyNumberFormat="1" applyFont="1" applyFill="1" applyBorder="1" applyAlignment="1">
      <alignment horizontal="right"/>
    </xf>
    <xf numFmtId="165" fontId="1" fillId="2" borderId="7" xfId="0" applyNumberFormat="1" applyFont="1" applyFill="1" applyBorder="1" applyAlignment="1">
      <alignment horizontal="right"/>
    </xf>
    <xf numFmtId="14" fontId="0" fillId="4" borderId="8" xfId="0" applyNumberFormat="1" applyFill="1" applyBorder="1" applyAlignment="1">
      <alignment horizontal="right"/>
    </xf>
    <xf numFmtId="0" fontId="2" fillId="4" borderId="9" xfId="0" applyFont="1" applyFill="1" applyBorder="1"/>
    <xf numFmtId="1" fontId="0" fillId="3" borderId="9" xfId="0" applyNumberFormat="1" applyFill="1" applyBorder="1" applyAlignment="1">
      <alignment horizontal="right"/>
    </xf>
    <xf numFmtId="1" fontId="0" fillId="5" borderId="9" xfId="0" applyNumberFormat="1" applyFill="1" applyBorder="1" applyAlignment="1">
      <alignment horizontal="right"/>
    </xf>
    <xf numFmtId="1" fontId="0" fillId="4" borderId="9" xfId="0" applyNumberFormat="1" applyFill="1" applyBorder="1" applyAlignment="1">
      <alignment horizontal="right"/>
    </xf>
    <xf numFmtId="165" fontId="0" fillId="3" borderId="9" xfId="0" applyNumberFormat="1" applyFill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" fontId="0" fillId="5" borderId="0" xfId="0" applyNumberForma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165" fontId="0" fillId="0" borderId="0" xfId="0" applyNumberFormat="1"/>
    <xf numFmtId="1" fontId="0" fillId="5" borderId="3" xfId="0" applyNumberFormat="1" applyFill="1" applyBorder="1" applyAlignment="1">
      <alignment horizontal="right"/>
    </xf>
    <xf numFmtId="1" fontId="0" fillId="4" borderId="3" xfId="0" applyNumberFormat="1" applyFill="1" applyBorder="1" applyAlignment="1">
      <alignment horizontal="right"/>
    </xf>
    <xf numFmtId="1" fontId="1" fillId="2" borderId="7" xfId="0" applyNumberFormat="1" applyFont="1" applyFill="1" applyBorder="1" applyAlignment="1">
      <alignment horizontal="right"/>
    </xf>
    <xf numFmtId="1" fontId="0" fillId="4" borderId="10" xfId="0" applyNumberFormat="1" applyFill="1" applyBorder="1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/>
    <xf numFmtId="167" fontId="3" fillId="0" borderId="0" xfId="0" applyNumberFormat="1" applyFont="1" applyAlignment="1">
      <alignment horizontal="center" vertical="center" wrapText="1"/>
    </xf>
    <xf numFmtId="167" fontId="0" fillId="0" borderId="0" xfId="0" applyNumberFormat="1"/>
    <xf numFmtId="10" fontId="3" fillId="0" borderId="0" xfId="0" applyNumberFormat="1" applyFont="1" applyAlignment="1">
      <alignment horizontal="center" vertical="center" wrapText="1"/>
    </xf>
    <xf numFmtId="10" fontId="0" fillId="0" borderId="0" xfId="0" applyNumberFormat="1"/>
    <xf numFmtId="167" fontId="1" fillId="2" borderId="0" xfId="0" applyNumberFormat="1" applyFont="1" applyFill="1" applyAlignment="1">
      <alignment horizontal="right"/>
    </xf>
    <xf numFmtId="167" fontId="0" fillId="0" borderId="0" xfId="1" applyNumberFormat="1" applyFont="1"/>
    <xf numFmtId="168" fontId="1" fillId="2" borderId="0" xfId="0" applyNumberFormat="1" applyFont="1" applyFill="1" applyAlignment="1">
      <alignment horizontal="right"/>
    </xf>
    <xf numFmtId="16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76">
    <dxf>
      <numFmt numFmtId="165" formatCode="&quot;$&quot;\ #,##0"/>
    </dxf>
    <dxf>
      <numFmt numFmtId="165" formatCode="&quot;$&quot;\ #,##0"/>
    </dxf>
    <dxf>
      <numFmt numFmtId="168" formatCode="&quot;$&quot;#,##0"/>
    </dxf>
    <dxf>
      <numFmt numFmtId="168" formatCode="&quot;$&quot;#,##0"/>
    </dxf>
    <dxf>
      <numFmt numFmtId="167" formatCode="&quot;$&quot;#,##0.00"/>
    </dxf>
    <dxf>
      <numFmt numFmtId="14" formatCode="0.00%"/>
    </dxf>
    <dxf>
      <numFmt numFmtId="14" formatCode="0.00%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&quot;$&quot;\ #,##0"/>
      <fill>
        <patternFill patternType="solid">
          <fgColor indexed="64"/>
          <bgColor theme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</dxf>
    <dxf>
      <numFmt numFmtId="0" formatCode="General"/>
    </dxf>
    <dxf>
      <numFmt numFmtId="0" formatCode="General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&quot;$&quot;\ #,##0"/>
      <fill>
        <patternFill patternType="solid">
          <fgColor indexed="64"/>
          <bgColor theme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4C7416-A550-4DA4-ACFC-FB8D6ECC7DD1}" name="Table5" displayName="Table5" ref="A1:B49" totalsRowShown="0" headerRowBorderDxfId="75" tableBorderDxfId="74" totalsRowBorderDxfId="73">
  <autoFilter ref="A1:B49" xr:uid="{324C7416-A550-4DA4-ACFC-FB8D6ECC7DD1}"/>
  <tableColumns count="2">
    <tableColumn id="1" xr3:uid="{CBBF67DF-AA8A-4980-A7E5-7DC88D1550D8}" name="Date" dataDxfId="72"/>
    <tableColumn id="2" xr3:uid="{5F7D5F6E-9C28-47F1-840B-85249C146A37}" name="Sales Target " dataDxfId="7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35A0FB-B7DD-49D3-8D98-8FA6E1B26737}" name="Table4" displayName="Table4" ref="A1:B49" totalsRowShown="0" headerRowBorderDxfId="70" tableBorderDxfId="69" totalsRowBorderDxfId="68">
  <autoFilter ref="A1:B49" xr:uid="{4835A0FB-B7DD-49D3-8D98-8FA6E1B26737}"/>
  <tableColumns count="2">
    <tableColumn id="1" xr3:uid="{A5F5A42C-5229-4D2C-943A-9B8F0E0D49D7}" name="Date" dataDxfId="67"/>
    <tableColumn id="2" xr3:uid="{7986BA06-D580-43ED-81A5-815D277A5904}" name="Ad Budget" dataDxfId="6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3C90CB-C270-423B-A8B2-C9A2F9E98BAB}" name="Table6" displayName="Table6" ref="D1:J193" totalsRowShown="0" headerRowDxfId="65" dataDxfId="63" headerRowBorderDxfId="64" tableBorderDxfId="62" totalsRowBorderDxfId="61">
  <autoFilter ref="D1:J193" xr:uid="{C93C90CB-C270-423B-A8B2-C9A2F9E98BAB}"/>
  <tableColumns count="7">
    <tableColumn id="1" xr3:uid="{BEB85CE4-D940-4F90-BF0B-5B323901B871}" name="Date" dataDxfId="60"/>
    <tableColumn id="2" xr3:uid="{AF2DB320-832C-4C3E-92EC-071465DB7F34}" name="Month" dataDxfId="59">
      <calculatedColumnFormula>TEXT(D2, "mmm")</calculatedColumnFormula>
    </tableColumn>
    <tableColumn id="3" xr3:uid="{21F05B50-9ED1-47D7-AE50-A9929582D7B3}" name="Year" dataDxfId="58">
      <calculatedColumnFormula>YEAR(D2)</calculatedColumnFormula>
    </tableColumn>
    <tableColumn id="4" xr3:uid="{D6375912-1E1F-4283-9E7E-DD716D917DDC}" name="Ad Campaign" dataDxfId="57"/>
    <tableColumn id="5" xr3:uid="{B7D4BC54-2934-4EB1-980F-9D0390F172AF}" name="Platform" dataDxfId="56"/>
    <tableColumn id="6" xr3:uid="{CF08C2B2-422E-4202-888E-45A0B638395D}" name="Impressions " dataDxfId="55"/>
    <tableColumn id="7" xr3:uid="{A9510A4B-AA7C-4702-A45B-B9C2FC6957EC}" name="Budget Allocation" dataDxfId="54">
      <calculatedColumnFormula xml:space="preserve"> (I2/ SUMIF(E:E, E2, I:I)) * C2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887D8-A5C4-4FED-AD8F-8CF886F43327}" name="Table1" displayName="Table1" ref="U1:AC193" totalsRowShown="0" headerRowDxfId="53" tableBorderDxfId="52">
  <autoFilter ref="U1:AC193" xr:uid="{B3C887D8-A5C4-4FED-AD8F-8CF886F43327}"/>
  <tableColumns count="9">
    <tableColumn id="1" xr3:uid="{F6B034F8-D986-498A-BE60-2E9B568D9F65}" name="CPI">
      <calculatedColumnFormula>IF(C2=2020,
   IF(J2="Platform A", M2*5,
   IF(J2="Platform B", M2*6,
   IF(J2="Platform C", M2*7,
   IF(J2="Platform D", M2*8, M2))))/1000,
M2)</calculatedColumnFormula>
    </tableColumn>
    <tableColumn id="2" xr3:uid="{DF3F2BCC-FD9C-4EF7-82A6-C4818AD8D4BB}" name="CPC" dataDxfId="51">
      <calculatedColumnFormula>IF(C2=2017,
   IF(J2="Platform A", N2*1.5,
   IF(J2="Platform B", N2*2.1,
   IF(J2="Platform C", N2*1.8,
   IF(J2="Platform D", N2*1.5, M2)))),
"NA")</calculatedColumnFormula>
    </tableColumn>
    <tableColumn id="3" xr3:uid="{0EA5F008-0007-4C79-B9CD-216662C1E734}" name="Revenue" dataDxfId="1">
      <calculatedColumnFormula>P2*R2</calculatedColumnFormula>
    </tableColumn>
    <tableColumn id="4" xr3:uid="{5A3DA1C7-4196-42A7-8924-D6F3B03CA612}" name="Profit" dataDxfId="0">
      <calculatedColumnFormula>W2-S2</calculatedColumnFormula>
    </tableColumn>
    <tableColumn id="5" xr3:uid="{AFE698C9-14C8-47F0-8403-72ACCA752F7D}" name="Ad Spend" dataDxfId="50">
      <calculatedColumnFormula>N2*U2</calculatedColumnFormula>
    </tableColumn>
    <tableColumn id="6" xr3:uid="{E2D0F2A0-8F1F-4CAA-A8A8-939F0AB81CAB}" name="ROAS(Return on Ad Spend)" dataDxfId="4" dataCellStyle="Currency">
      <calculatedColumnFormula>W2/Y2*100</calculatedColumnFormula>
    </tableColumn>
    <tableColumn id="7" xr3:uid="{D7753A4E-F88C-4DA1-9B06-DF2EBBCEC5F6}" name="Budget Allocation" dataDxfId="3"/>
    <tableColumn id="10" xr3:uid="{9780609E-BB92-48DE-A66B-4AF46E0A9440}" name="Sales Target" dataDxfId="2"/>
    <tableColumn id="9" xr3:uid="{F37D39FF-57C3-4296-ABD5-AEC86DB3E0C3}" name="Target_Achieved (%)" dataDxfId="49">
      <calculatedColumnFormula>(P2/AB2)*100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AE0A83-7370-4F55-956C-1D76937BE5ED}" name="Table2" displayName="Table2" ref="A1:T193" totalsRowShown="0" headerRowDxfId="48" headerRowBorderDxfId="47" tableBorderDxfId="46" totalsRowBorderDxfId="45">
  <autoFilter ref="A1:T193" xr:uid="{4AAE0A83-7370-4F55-956C-1D76937BE5ED}"/>
  <tableColumns count="20">
    <tableColumn id="1" xr3:uid="{06C772FE-50D6-43E6-9C05-9660086BB2FB}" name="Date" dataDxfId="44"/>
    <tableColumn id="2" xr3:uid="{014115DA-E3B1-4AAC-ABC5-19052ABE9659}" name="Month" dataDxfId="43">
      <calculatedColumnFormula>TEXT(A2, "mmm")</calculatedColumnFormula>
    </tableColumn>
    <tableColumn id="3" xr3:uid="{6C0F9034-44A4-424F-AB1B-7AB651946219}" name="Year" dataDxfId="42">
      <calculatedColumnFormula>YEAR(A2)</calculatedColumnFormula>
    </tableColumn>
    <tableColumn id="4" xr3:uid="{6743F8D0-302E-4B06-9C27-DA2488418963}" name="Ad Campaign" dataDxfId="41"/>
    <tableColumn id="5" xr3:uid="{AA109BF9-A4F5-4EB5-8AAD-369F0741C29B}" name="Display ads" dataDxfId="40"/>
    <tableColumn id="6" xr3:uid="{21A94D95-F0CC-4D5A-8498-1D71F7351A85}" name="Overlay ads" dataDxfId="39"/>
    <tableColumn id="7" xr3:uid="{6533A118-803C-4E91-B6CE-A9484D8B119F}" name="Skippable ads" dataDxfId="38"/>
    <tableColumn id="8" xr3:uid="{5B829AD4-EF28-4715-B9D2-61E484D8FA40}" name="Non-skippable ads" dataDxfId="37"/>
    <tableColumn id="9" xr3:uid="{A362CFD7-3EFD-41DB-AFA2-C419956E43CA}" name="Bumper ads" dataDxfId="36"/>
    <tableColumn id="10" xr3:uid="{18F656BD-1D37-4A41-9B3E-430D314890EC}" name="Platform" dataDxfId="35"/>
    <tableColumn id="11" xr3:uid="{3F2D45DD-F27A-48F7-91F7-17C3E9E6C3D8}" name="Avg Pages Visited" dataDxfId="34"/>
    <tableColumn id="12" xr3:uid="{E4C24924-9FDA-40D1-810F-C75358969497}" name="AVG Time on Site (mins)" dataDxfId="33"/>
    <tableColumn id="13" xr3:uid="{E88E2AD3-E2EC-48E8-B97F-A7D5A8B0C977}" name="Impressions " dataDxfId="32"/>
    <tableColumn id="14" xr3:uid="{5C08FD96-541A-4EAF-BE8A-1E72782E30E1}" name="Clicks" dataDxfId="31"/>
    <tableColumn id="15" xr3:uid="{64967974-2F19-411C-8174-B52CA0EFAC30}" name="Conversions" dataDxfId="30"/>
    <tableColumn id="16" xr3:uid="{156D37E2-6180-47AC-BA50-ACCFD131FBFA}" name="Quantity Sold" dataDxfId="29">
      <calculatedColumnFormula>O2</calculatedColumnFormula>
    </tableColumn>
    <tableColumn id="17" xr3:uid="{6E2B5856-F3F5-4184-B27B-2BC4DAF47599}" name="Unit Cost Price" dataDxfId="28"/>
    <tableColumn id="18" xr3:uid="{2A464EF0-AA80-45D1-93C8-217A06C96C73}" name="Unit Sale Price" dataDxfId="27"/>
    <tableColumn id="19" xr3:uid="{BB025D35-1F13-496E-A106-C86E7D0DF0EA}" name="Final Cost Price" dataDxfId="26">
      <calculatedColumnFormula>Q2*P2</calculatedColumnFormula>
    </tableColumn>
    <tableColumn id="20" xr3:uid="{1CBBB59B-6074-4C66-87FE-C08683B596E6}" name="Final Sale Price(Revenue)" dataDxfId="25">
      <calculatedColumnFormula>R2*P2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654BF-D08F-49E3-80B4-0F54044FFD0A}" name="Table3" displayName="Table3" ref="A1:X193" totalsRowShown="0" headerRowDxfId="24">
  <autoFilter ref="A1:X193" xr:uid="{1A5654BF-D08F-49E3-80B4-0F54044FFD0A}"/>
  <tableColumns count="24">
    <tableColumn id="1" xr3:uid="{61C00896-98CB-4ECD-B221-557237916333}" name="Campaign" dataDxfId="23"/>
    <tableColumn id="2" xr3:uid="{ED7FB009-0E99-45DC-B285-C1AB3BD73A09}" name="Platform" dataDxfId="22"/>
    <tableColumn id="23" xr3:uid="{BA20DEB7-326E-434C-AADF-503E526298C8}" name="Month" dataDxfId="21"/>
    <tableColumn id="3" xr3:uid="{00ACCF7C-30C1-49C1-9A18-01AB960AE500}" name="Year" dataDxfId="20"/>
    <tableColumn id="24" xr3:uid="{A5061846-5C57-4D79-8072-9CEE08DA7E1B}" name="Impression" dataDxfId="19"/>
    <tableColumn id="5" xr3:uid="{3611D9B9-2E59-48AE-9D1E-D0CB09B839D5}" name="Clicks" dataDxfId="18"/>
    <tableColumn id="6" xr3:uid="{E18CF2AC-3977-499D-8182-06CC8FBE6173}" name="CTR (%)" dataCellStyle="Percent">
      <calculatedColumnFormula>(E2/F2)/100</calculatedColumnFormula>
    </tableColumn>
    <tableColumn id="7" xr3:uid="{1407A309-8DEB-421B-B959-9135441154FC}" name="Conversions" dataDxfId="17"/>
    <tableColumn id="8" xr3:uid="{E3AF5958-E3BD-4C3A-B50A-011242EE93BE}" name="Conversion Rate (%)" dataDxfId="16">
      <calculatedColumnFormula>(H2/F2)*100</calculatedColumnFormula>
    </tableColumn>
    <tableColumn id="9" xr3:uid="{E4869C15-27F0-4591-8252-B784E4E39C1D}" name="Quantity Sold" dataDxfId="15">
      <calculatedColumnFormula>I2</calculatedColumnFormula>
    </tableColumn>
    <tableColumn id="25" xr3:uid="{EE1988BB-D39F-47BC-AB7B-54C9CBCC03CB}" name="CPI" dataDxfId="14"/>
    <tableColumn id="10" xr3:uid="{4A0400B8-EB49-4515-9C2F-0C8D81EECA8D}" name="CPM ($)" dataDxfId="13">
      <calculatedColumnFormula>(Table3[[#This Row],[Ad Spend ($)]]/Table3[[#This Row],[Impression]])*1000</calculatedColumnFormula>
    </tableColumn>
    <tableColumn id="11" xr3:uid="{76A49361-D9ED-45EF-B095-C9495D8249F3}" name="CPC ($)" dataDxfId="12"/>
    <tableColumn id="12" xr3:uid="{ABEDD908-65CF-48AB-9193-541AE92B8B8F}" name="Ad Spend ($)" dataDxfId="11">
      <calculatedColumnFormula>Table3[[#This Row],[Impression]]*Table3[[#This Row],[CPI]]</calculatedColumnFormula>
    </tableColumn>
    <tableColumn id="13" xr3:uid="{7FE29EE1-015C-4988-A76C-73425F7162C9}" name="Final Cost Price ($)" dataDxfId="10"/>
    <tableColumn id="14" xr3:uid="{A9C8A602-4598-4D76-8E12-FDAF9C683E1D}" name="Revenue ($)" dataDxfId="9"/>
    <tableColumn id="15" xr3:uid="{5524ABEA-084E-415F-ABAA-9CFA86E20FBB}" name="Profit ($)" dataDxfId="8"/>
    <tableColumn id="16" xr3:uid="{79B14923-489D-4F91-8ABD-32200EED3E09}" name="ROAS"/>
    <tableColumn id="17" xr3:uid="{993B41F6-9684-470F-8EF9-9F7831FA9A15}" name="Budget ($)" dataDxfId="7"/>
    <tableColumn id="18" xr3:uid="{FBF293B5-9878-40F4-8BD6-11ABB5C802D4}" name="Budget Utilization (%)" dataDxfId="6"/>
    <tableColumn id="19" xr3:uid="{80164D8A-1B32-4A64-AFE7-0F5BBE536376}" name="Sales Target"/>
    <tableColumn id="20" xr3:uid="{8F5FBE47-F8E7-4190-98AC-0D35257FF810}" name="Achieved (%)" dataDxfId="5"/>
    <tableColumn id="21" xr3:uid="{F7C43034-A316-43D0-A7FD-EEC2FA10F309}" name="Performance Category"/>
    <tableColumn id="22" xr3:uid="{C72A8EE6-DE37-42E4-BB21-DC873E6A10A7}" name="Recommendation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A67C-19AB-45E3-8D13-A7E855D656D4}">
  <sheetPr>
    <tabColor theme="1"/>
  </sheetPr>
  <dimension ref="A1:T193"/>
  <sheetViews>
    <sheetView showGridLines="0" topLeftCell="O103" zoomScaleNormal="100" workbookViewId="0">
      <selection activeCell="U4" sqref="U4"/>
    </sheetView>
  </sheetViews>
  <sheetFormatPr defaultRowHeight="14.4" x14ac:dyDescent="0.3"/>
  <cols>
    <col min="1" max="1" width="14.21875" style="8" customWidth="1"/>
    <col min="2" max="2" width="10.109375" customWidth="1"/>
    <col min="3" max="3" width="9.21875" style="11" customWidth="1"/>
    <col min="4" max="4" width="14.21875" customWidth="1"/>
    <col min="5" max="7" width="14.21875" style="11" customWidth="1"/>
    <col min="8" max="8" width="16.21875" style="11" customWidth="1"/>
    <col min="9" max="9" width="14.21875" style="11" customWidth="1"/>
    <col min="10" max="10" width="14.21875" customWidth="1"/>
    <col min="11" max="11" width="15.77734375" style="11" bestFit="1" customWidth="1"/>
    <col min="12" max="12" width="21.5546875" style="11" bestFit="1" customWidth="1"/>
    <col min="13" max="13" width="17.5546875" style="11" customWidth="1"/>
    <col min="14" max="14" width="14" style="11" customWidth="1"/>
    <col min="15" max="15" width="15.88671875" style="11" customWidth="1"/>
    <col min="16" max="16" width="15.5546875" style="8" customWidth="1"/>
    <col min="17" max="17" width="15.5546875" style="19" customWidth="1"/>
    <col min="18" max="19" width="14.6640625" style="19" customWidth="1"/>
    <col min="20" max="20" width="13.6640625" style="19" customWidth="1"/>
  </cols>
  <sheetData>
    <row r="1" spans="1:20" x14ac:dyDescent="0.3">
      <c r="A1" s="9" t="s">
        <v>0</v>
      </c>
      <c r="B1" s="1" t="s">
        <v>5</v>
      </c>
      <c r="C1" s="12" t="s">
        <v>21</v>
      </c>
      <c r="D1" s="1" t="s">
        <v>11</v>
      </c>
      <c r="E1" s="12" t="s">
        <v>22</v>
      </c>
      <c r="F1" s="12" t="s">
        <v>23</v>
      </c>
      <c r="G1" s="12" t="s">
        <v>30</v>
      </c>
      <c r="H1" s="12" t="s">
        <v>24</v>
      </c>
      <c r="I1" s="12" t="s">
        <v>25</v>
      </c>
      <c r="J1" s="1" t="s">
        <v>6</v>
      </c>
      <c r="K1" s="12" t="s">
        <v>28</v>
      </c>
      <c r="L1" s="12" t="s">
        <v>27</v>
      </c>
      <c r="M1" s="12" t="s">
        <v>1</v>
      </c>
      <c r="N1" s="12" t="s">
        <v>2</v>
      </c>
      <c r="O1" s="12" t="s">
        <v>3</v>
      </c>
      <c r="P1" s="12" t="s">
        <v>15</v>
      </c>
      <c r="Q1" s="15" t="s">
        <v>17</v>
      </c>
      <c r="R1" s="15" t="s">
        <v>16</v>
      </c>
      <c r="S1" s="15" t="s">
        <v>19</v>
      </c>
      <c r="T1" s="15" t="s">
        <v>18</v>
      </c>
    </row>
    <row r="2" spans="1:20" x14ac:dyDescent="0.3">
      <c r="A2" s="6">
        <v>42766</v>
      </c>
      <c r="B2" s="4" t="str">
        <f t="shared" ref="B2:B33" si="0">TEXT(A2, "mmm")</f>
        <v>Jan</v>
      </c>
      <c r="C2" s="10">
        <f>YEAR(A2)</f>
        <v>2017</v>
      </c>
      <c r="D2" s="4" t="s">
        <v>12</v>
      </c>
      <c r="E2" s="10">
        <v>171150</v>
      </c>
      <c r="F2" s="10">
        <v>146700</v>
      </c>
      <c r="G2" s="10">
        <v>48900</v>
      </c>
      <c r="H2" s="10">
        <v>73350</v>
      </c>
      <c r="I2" s="10">
        <v>48900</v>
      </c>
      <c r="J2" s="4" t="s">
        <v>7</v>
      </c>
      <c r="K2" s="10">
        <v>4</v>
      </c>
      <c r="L2" s="10">
        <v>5</v>
      </c>
      <c r="M2" s="10">
        <v>489000</v>
      </c>
      <c r="N2" s="10">
        <v>12546.666666666666</v>
      </c>
      <c r="O2" s="10">
        <v>2925</v>
      </c>
      <c r="P2" s="10">
        <f>O2</f>
        <v>2925</v>
      </c>
      <c r="Q2" s="16">
        <v>60</v>
      </c>
      <c r="R2" s="16">
        <v>180</v>
      </c>
      <c r="S2" s="16">
        <f>Q2*P2</f>
        <v>175500</v>
      </c>
      <c r="T2" s="16">
        <f>R2*P2</f>
        <v>526500</v>
      </c>
    </row>
    <row r="3" spans="1:20" x14ac:dyDescent="0.3">
      <c r="A3" s="6">
        <v>42766</v>
      </c>
      <c r="B3" s="4" t="str">
        <f t="shared" si="0"/>
        <v>Jan</v>
      </c>
      <c r="C3" s="10">
        <f t="shared" ref="C3:C66" si="1">YEAR(A3)</f>
        <v>2017</v>
      </c>
      <c r="D3" s="4" t="s">
        <v>12</v>
      </c>
      <c r="E3" s="10">
        <v>139650</v>
      </c>
      <c r="F3" s="10">
        <v>119700</v>
      </c>
      <c r="G3" s="10">
        <v>39900</v>
      </c>
      <c r="H3" s="10">
        <v>59850</v>
      </c>
      <c r="I3" s="10">
        <v>39900</v>
      </c>
      <c r="J3" s="4" t="s">
        <v>8</v>
      </c>
      <c r="K3" s="10">
        <v>3</v>
      </c>
      <c r="L3" s="10">
        <v>6</v>
      </c>
      <c r="M3" s="10">
        <v>399000</v>
      </c>
      <c r="N3" s="10">
        <v>18532</v>
      </c>
      <c r="O3" s="10">
        <v>1365</v>
      </c>
      <c r="P3" s="10">
        <f t="shared" ref="P3:P66" si="2">O3</f>
        <v>1365</v>
      </c>
      <c r="Q3" s="16">
        <v>60</v>
      </c>
      <c r="R3" s="16">
        <v>180</v>
      </c>
      <c r="S3" s="16">
        <f t="shared" ref="S3:S66" si="3">Q3*P3</f>
        <v>81900</v>
      </c>
      <c r="T3" s="16">
        <f t="shared" ref="T3:T66" si="4">R3*P3</f>
        <v>245700</v>
      </c>
    </row>
    <row r="4" spans="1:20" x14ac:dyDescent="0.3">
      <c r="A4" s="6">
        <v>42766</v>
      </c>
      <c r="B4" s="5" t="str">
        <f t="shared" si="0"/>
        <v>Jan</v>
      </c>
      <c r="C4" s="10">
        <f t="shared" si="1"/>
        <v>2017</v>
      </c>
      <c r="D4" s="4" t="s">
        <v>12</v>
      </c>
      <c r="E4" s="10">
        <v>182350</v>
      </c>
      <c r="F4" s="10">
        <v>156300</v>
      </c>
      <c r="G4" s="10">
        <v>52100</v>
      </c>
      <c r="H4" s="10">
        <v>78150</v>
      </c>
      <c r="I4" s="10">
        <v>52100</v>
      </c>
      <c r="J4" s="5" t="s">
        <v>9</v>
      </c>
      <c r="K4" s="10">
        <v>7</v>
      </c>
      <c r="L4" s="10">
        <v>8</v>
      </c>
      <c r="M4" s="10">
        <v>521000</v>
      </c>
      <c r="N4" s="10">
        <v>20963.333333333332</v>
      </c>
      <c r="O4" s="10">
        <v>1625</v>
      </c>
      <c r="P4" s="10">
        <f t="shared" si="2"/>
        <v>1625</v>
      </c>
      <c r="Q4" s="16">
        <v>60</v>
      </c>
      <c r="R4" s="16">
        <v>180</v>
      </c>
      <c r="S4" s="16">
        <f t="shared" si="3"/>
        <v>97500</v>
      </c>
      <c r="T4" s="16">
        <f t="shared" si="4"/>
        <v>292500</v>
      </c>
    </row>
    <row r="5" spans="1:20" x14ac:dyDescent="0.3">
      <c r="A5" s="6">
        <v>42766</v>
      </c>
      <c r="B5" s="5" t="str">
        <f t="shared" si="0"/>
        <v>Jan</v>
      </c>
      <c r="C5" s="10">
        <f t="shared" si="1"/>
        <v>2017</v>
      </c>
      <c r="D5" s="4" t="s">
        <v>12</v>
      </c>
      <c r="E5" s="10">
        <v>188999.99999999997</v>
      </c>
      <c r="F5" s="10">
        <v>162000</v>
      </c>
      <c r="G5" s="10">
        <v>54000</v>
      </c>
      <c r="H5" s="10">
        <v>81000</v>
      </c>
      <c r="I5" s="10">
        <v>54000</v>
      </c>
      <c r="J5" s="5" t="s">
        <v>10</v>
      </c>
      <c r="K5" s="10">
        <v>4</v>
      </c>
      <c r="L5" s="10">
        <v>8</v>
      </c>
      <c r="M5" s="10">
        <v>540000</v>
      </c>
      <c r="N5" s="10">
        <v>22443.333333333332</v>
      </c>
      <c r="O5" s="10">
        <v>2091.83</v>
      </c>
      <c r="P5" s="10">
        <f t="shared" si="2"/>
        <v>2091.83</v>
      </c>
      <c r="Q5" s="16">
        <v>60</v>
      </c>
      <c r="R5" s="16">
        <v>180</v>
      </c>
      <c r="S5" s="16">
        <f t="shared" si="3"/>
        <v>125509.79999999999</v>
      </c>
      <c r="T5" s="16">
        <f t="shared" si="4"/>
        <v>376529.39999999997</v>
      </c>
    </row>
    <row r="6" spans="1:20" x14ac:dyDescent="0.3">
      <c r="A6" s="6">
        <v>42794</v>
      </c>
      <c r="B6" s="4" t="str">
        <f t="shared" si="0"/>
        <v>Feb</v>
      </c>
      <c r="C6" s="10">
        <f t="shared" si="1"/>
        <v>2017</v>
      </c>
      <c r="D6" s="4" t="s">
        <v>12</v>
      </c>
      <c r="E6" s="10">
        <v>204749.99999999997</v>
      </c>
      <c r="F6" s="10">
        <v>175500</v>
      </c>
      <c r="G6" s="10">
        <v>58500</v>
      </c>
      <c r="H6" s="10">
        <v>87750</v>
      </c>
      <c r="I6" s="10">
        <v>58500</v>
      </c>
      <c r="J6" s="4" t="s">
        <v>7</v>
      </c>
      <c r="K6" s="10">
        <v>8</v>
      </c>
      <c r="L6" s="10">
        <v>2</v>
      </c>
      <c r="M6" s="10">
        <v>585000</v>
      </c>
      <c r="N6" s="10">
        <v>24498.333333333332</v>
      </c>
      <c r="O6" s="10">
        <v>4225</v>
      </c>
      <c r="P6" s="10">
        <f t="shared" si="2"/>
        <v>4225</v>
      </c>
      <c r="Q6" s="16">
        <v>60</v>
      </c>
      <c r="R6" s="16">
        <v>180</v>
      </c>
      <c r="S6" s="16">
        <f t="shared" si="3"/>
        <v>253500</v>
      </c>
      <c r="T6" s="16">
        <f t="shared" si="4"/>
        <v>760500</v>
      </c>
    </row>
    <row r="7" spans="1:20" x14ac:dyDescent="0.3">
      <c r="A7" s="6">
        <v>42794</v>
      </c>
      <c r="B7" s="4" t="str">
        <f t="shared" si="0"/>
        <v>Feb</v>
      </c>
      <c r="C7" s="10">
        <f t="shared" si="1"/>
        <v>2017</v>
      </c>
      <c r="D7" s="4" t="s">
        <v>12</v>
      </c>
      <c r="E7" s="10">
        <v>137760</v>
      </c>
      <c r="F7" s="10">
        <v>118080</v>
      </c>
      <c r="G7" s="10">
        <v>39360</v>
      </c>
      <c r="H7" s="10">
        <v>59040</v>
      </c>
      <c r="I7" s="10">
        <v>39360</v>
      </c>
      <c r="J7" s="4" t="s">
        <v>8</v>
      </c>
      <c r="K7" s="10">
        <v>4</v>
      </c>
      <c r="L7" s="10">
        <v>1</v>
      </c>
      <c r="M7" s="10">
        <v>393600</v>
      </c>
      <c r="N7" s="10">
        <v>16639</v>
      </c>
      <c r="O7" s="10">
        <v>1170</v>
      </c>
      <c r="P7" s="10">
        <f t="shared" si="2"/>
        <v>1170</v>
      </c>
      <c r="Q7" s="16">
        <v>60</v>
      </c>
      <c r="R7" s="16">
        <v>180</v>
      </c>
      <c r="S7" s="16">
        <f t="shared" si="3"/>
        <v>70200</v>
      </c>
      <c r="T7" s="16">
        <f t="shared" si="4"/>
        <v>210600</v>
      </c>
    </row>
    <row r="8" spans="1:20" x14ac:dyDescent="0.3">
      <c r="A8" s="6">
        <v>42794</v>
      </c>
      <c r="B8" s="5" t="str">
        <f t="shared" si="0"/>
        <v>Feb</v>
      </c>
      <c r="C8" s="10">
        <f t="shared" si="1"/>
        <v>2017</v>
      </c>
      <c r="D8" s="4" t="s">
        <v>12</v>
      </c>
      <c r="E8" s="10">
        <v>187949.99999999997</v>
      </c>
      <c r="F8" s="10">
        <v>161100</v>
      </c>
      <c r="G8" s="10">
        <v>53700</v>
      </c>
      <c r="H8" s="10">
        <v>80550</v>
      </c>
      <c r="I8" s="10">
        <v>53700</v>
      </c>
      <c r="J8" s="5" t="s">
        <v>9</v>
      </c>
      <c r="K8" s="10">
        <v>4</v>
      </c>
      <c r="L8" s="10">
        <v>1</v>
      </c>
      <c r="M8" s="10">
        <v>537000</v>
      </c>
      <c r="N8" s="10">
        <v>23178.333333333332</v>
      </c>
      <c r="O8" s="10">
        <v>2398.63</v>
      </c>
      <c r="P8" s="10">
        <f t="shared" si="2"/>
        <v>2398.63</v>
      </c>
      <c r="Q8" s="16">
        <v>60</v>
      </c>
      <c r="R8" s="16">
        <v>180</v>
      </c>
      <c r="S8" s="16">
        <f t="shared" si="3"/>
        <v>143917.80000000002</v>
      </c>
      <c r="T8" s="16">
        <f t="shared" si="4"/>
        <v>431753.4</v>
      </c>
    </row>
    <row r="9" spans="1:20" x14ac:dyDescent="0.3">
      <c r="A9" s="6">
        <v>42794</v>
      </c>
      <c r="B9" s="5" t="str">
        <f t="shared" si="0"/>
        <v>Feb</v>
      </c>
      <c r="C9" s="10">
        <f t="shared" si="1"/>
        <v>2017</v>
      </c>
      <c r="D9" s="4" t="s">
        <v>12</v>
      </c>
      <c r="E9" s="10">
        <v>202299.99999999997</v>
      </c>
      <c r="F9" s="10">
        <v>173400</v>
      </c>
      <c r="G9" s="10">
        <v>57800</v>
      </c>
      <c r="H9" s="10">
        <v>86700</v>
      </c>
      <c r="I9" s="10">
        <v>57800</v>
      </c>
      <c r="J9" s="5" t="s">
        <v>10</v>
      </c>
      <c r="K9" s="10">
        <v>4</v>
      </c>
      <c r="L9" s="10">
        <v>3</v>
      </c>
      <c r="M9" s="10">
        <v>578000</v>
      </c>
      <c r="N9" s="10">
        <v>24036.666666666668</v>
      </c>
      <c r="O9" s="10">
        <v>2351.1799999999998</v>
      </c>
      <c r="P9" s="10">
        <f t="shared" si="2"/>
        <v>2351.1799999999998</v>
      </c>
      <c r="Q9" s="16">
        <v>60</v>
      </c>
      <c r="R9" s="16">
        <v>180</v>
      </c>
      <c r="S9" s="16">
        <f t="shared" si="3"/>
        <v>141070.79999999999</v>
      </c>
      <c r="T9" s="16">
        <f t="shared" si="4"/>
        <v>423212.39999999997</v>
      </c>
    </row>
    <row r="10" spans="1:20" x14ac:dyDescent="0.3">
      <c r="A10" s="6">
        <v>42825</v>
      </c>
      <c r="B10" s="4" t="str">
        <f t="shared" si="0"/>
        <v>Mar</v>
      </c>
      <c r="C10" s="10">
        <f t="shared" si="1"/>
        <v>2017</v>
      </c>
      <c r="D10" s="4" t="s">
        <v>12</v>
      </c>
      <c r="E10" s="10">
        <v>232750</v>
      </c>
      <c r="F10" s="10">
        <v>199500</v>
      </c>
      <c r="G10" s="10">
        <v>66500</v>
      </c>
      <c r="H10" s="10">
        <v>99750</v>
      </c>
      <c r="I10" s="10">
        <v>66500</v>
      </c>
      <c r="J10" s="4" t="s">
        <v>7</v>
      </c>
      <c r="K10" s="10">
        <v>4</v>
      </c>
      <c r="L10" s="10">
        <v>4</v>
      </c>
      <c r="M10" s="10">
        <v>665000</v>
      </c>
      <c r="N10" s="10">
        <v>23145</v>
      </c>
      <c r="O10" s="10">
        <v>3120</v>
      </c>
      <c r="P10" s="10">
        <f t="shared" si="2"/>
        <v>3120</v>
      </c>
      <c r="Q10" s="16">
        <v>60</v>
      </c>
      <c r="R10" s="16">
        <v>180</v>
      </c>
      <c r="S10" s="16">
        <f t="shared" si="3"/>
        <v>187200</v>
      </c>
      <c r="T10" s="16">
        <f t="shared" si="4"/>
        <v>561600</v>
      </c>
    </row>
    <row r="11" spans="1:20" x14ac:dyDescent="0.3">
      <c r="A11" s="6">
        <v>42825</v>
      </c>
      <c r="B11" s="4" t="str">
        <f t="shared" si="0"/>
        <v>Mar</v>
      </c>
      <c r="C11" s="10">
        <f t="shared" si="1"/>
        <v>2017</v>
      </c>
      <c r="D11" s="4" t="s">
        <v>12</v>
      </c>
      <c r="E11" s="10">
        <v>149730</v>
      </c>
      <c r="F11" s="10">
        <v>128340</v>
      </c>
      <c r="G11" s="10">
        <v>42780</v>
      </c>
      <c r="H11" s="10">
        <v>64170</v>
      </c>
      <c r="I11" s="10">
        <v>42780</v>
      </c>
      <c r="J11" s="4" t="s">
        <v>8</v>
      </c>
      <c r="K11" s="10">
        <v>5</v>
      </c>
      <c r="L11" s="10">
        <v>7</v>
      </c>
      <c r="M11" s="10">
        <v>427800</v>
      </c>
      <c r="N11" s="10">
        <v>20138</v>
      </c>
      <c r="O11" s="10">
        <v>975</v>
      </c>
      <c r="P11" s="10">
        <f t="shared" si="2"/>
        <v>975</v>
      </c>
      <c r="Q11" s="16">
        <v>60</v>
      </c>
      <c r="R11" s="16">
        <v>180</v>
      </c>
      <c r="S11" s="16">
        <f t="shared" si="3"/>
        <v>58500</v>
      </c>
      <c r="T11" s="16">
        <f t="shared" si="4"/>
        <v>175500</v>
      </c>
    </row>
    <row r="12" spans="1:20" x14ac:dyDescent="0.3">
      <c r="A12" s="6">
        <v>42825</v>
      </c>
      <c r="B12" s="5" t="str">
        <f t="shared" si="0"/>
        <v>Mar</v>
      </c>
      <c r="C12" s="10">
        <f t="shared" si="1"/>
        <v>2017</v>
      </c>
      <c r="D12" s="4" t="s">
        <v>12</v>
      </c>
      <c r="E12" s="10">
        <v>169050</v>
      </c>
      <c r="F12" s="10">
        <v>144900</v>
      </c>
      <c r="G12" s="10">
        <v>48300</v>
      </c>
      <c r="H12" s="10">
        <v>72450</v>
      </c>
      <c r="I12" s="10">
        <v>48300</v>
      </c>
      <c r="J12" s="5" t="s">
        <v>9</v>
      </c>
      <c r="K12" s="10">
        <v>8</v>
      </c>
      <c r="L12" s="10">
        <v>5</v>
      </c>
      <c r="M12" s="10">
        <v>483000</v>
      </c>
      <c r="N12" s="10">
        <v>20113.333333333332</v>
      </c>
      <c r="O12" s="10">
        <v>2245.9124999999999</v>
      </c>
      <c r="P12" s="10">
        <f t="shared" si="2"/>
        <v>2245.9124999999999</v>
      </c>
      <c r="Q12" s="16">
        <v>60</v>
      </c>
      <c r="R12" s="16">
        <v>180</v>
      </c>
      <c r="S12" s="16">
        <f t="shared" si="3"/>
        <v>134754.75</v>
      </c>
      <c r="T12" s="16">
        <f t="shared" si="4"/>
        <v>404264.25</v>
      </c>
    </row>
    <row r="13" spans="1:20" x14ac:dyDescent="0.3">
      <c r="A13" s="6">
        <v>42825</v>
      </c>
      <c r="B13" s="5" t="str">
        <f t="shared" si="0"/>
        <v>Mar</v>
      </c>
      <c r="C13" s="10">
        <f t="shared" si="1"/>
        <v>2017</v>
      </c>
      <c r="D13" s="4" t="s">
        <v>12</v>
      </c>
      <c r="E13" s="10">
        <v>163100</v>
      </c>
      <c r="F13" s="10">
        <v>139800</v>
      </c>
      <c r="G13" s="10">
        <v>46600</v>
      </c>
      <c r="H13" s="10">
        <v>69900</v>
      </c>
      <c r="I13" s="10">
        <v>46600</v>
      </c>
      <c r="J13" s="5" t="s">
        <v>10</v>
      </c>
      <c r="K13" s="10">
        <v>4</v>
      </c>
      <c r="L13" s="10">
        <v>5</v>
      </c>
      <c r="M13" s="10">
        <v>466000</v>
      </c>
      <c r="N13" s="10">
        <v>18316.666666666668</v>
      </c>
      <c r="O13" s="10">
        <v>1687.4</v>
      </c>
      <c r="P13" s="10">
        <f t="shared" si="2"/>
        <v>1687.4</v>
      </c>
      <c r="Q13" s="16">
        <v>60</v>
      </c>
      <c r="R13" s="16">
        <v>180</v>
      </c>
      <c r="S13" s="16">
        <f t="shared" si="3"/>
        <v>101244</v>
      </c>
      <c r="T13" s="16">
        <f t="shared" si="4"/>
        <v>303732</v>
      </c>
    </row>
    <row r="14" spans="1:20" x14ac:dyDescent="0.3">
      <c r="A14" s="6">
        <v>42855</v>
      </c>
      <c r="B14" s="4" t="str">
        <f t="shared" si="0"/>
        <v>Apr</v>
      </c>
      <c r="C14" s="10">
        <f t="shared" si="1"/>
        <v>2017</v>
      </c>
      <c r="D14" s="4" t="s">
        <v>12</v>
      </c>
      <c r="E14" s="10">
        <v>217350</v>
      </c>
      <c r="F14" s="10">
        <v>186300</v>
      </c>
      <c r="G14" s="10">
        <v>62100</v>
      </c>
      <c r="H14" s="10">
        <v>93150</v>
      </c>
      <c r="I14" s="10">
        <v>62100</v>
      </c>
      <c r="J14" s="4" t="s">
        <v>7</v>
      </c>
      <c r="K14" s="10">
        <v>5</v>
      </c>
      <c r="L14" s="10">
        <v>3</v>
      </c>
      <c r="M14" s="10">
        <v>621000</v>
      </c>
      <c r="N14" s="10">
        <v>18580</v>
      </c>
      <c r="O14" s="10">
        <v>2730</v>
      </c>
      <c r="P14" s="10">
        <f t="shared" si="2"/>
        <v>2730</v>
      </c>
      <c r="Q14" s="16">
        <v>60</v>
      </c>
      <c r="R14" s="16">
        <v>180</v>
      </c>
      <c r="S14" s="16">
        <f t="shared" si="3"/>
        <v>163800</v>
      </c>
      <c r="T14" s="16">
        <f t="shared" si="4"/>
        <v>491400</v>
      </c>
    </row>
    <row r="15" spans="1:20" x14ac:dyDescent="0.3">
      <c r="A15" s="6">
        <v>42855</v>
      </c>
      <c r="B15" s="4" t="str">
        <f t="shared" si="0"/>
        <v>Apr</v>
      </c>
      <c r="C15" s="10">
        <f t="shared" si="1"/>
        <v>2017</v>
      </c>
      <c r="D15" s="4" t="s">
        <v>12</v>
      </c>
      <c r="E15" s="10">
        <v>131460</v>
      </c>
      <c r="F15" s="10">
        <v>112680</v>
      </c>
      <c r="G15" s="10">
        <v>37560</v>
      </c>
      <c r="H15" s="10">
        <v>56340</v>
      </c>
      <c r="I15" s="10">
        <v>37560</v>
      </c>
      <c r="J15" s="4" t="s">
        <v>8</v>
      </c>
      <c r="K15" s="10">
        <v>4</v>
      </c>
      <c r="L15" s="10">
        <v>6</v>
      </c>
      <c r="M15" s="10">
        <v>375600</v>
      </c>
      <c r="N15" s="10">
        <v>15520</v>
      </c>
      <c r="O15" s="10">
        <v>975</v>
      </c>
      <c r="P15" s="10">
        <f t="shared" si="2"/>
        <v>975</v>
      </c>
      <c r="Q15" s="16">
        <v>60</v>
      </c>
      <c r="R15" s="16">
        <v>180</v>
      </c>
      <c r="S15" s="16">
        <f t="shared" si="3"/>
        <v>58500</v>
      </c>
      <c r="T15" s="16">
        <f t="shared" si="4"/>
        <v>175500</v>
      </c>
    </row>
    <row r="16" spans="1:20" x14ac:dyDescent="0.3">
      <c r="A16" s="6">
        <v>42855</v>
      </c>
      <c r="B16" s="5" t="str">
        <f t="shared" si="0"/>
        <v>Apr</v>
      </c>
      <c r="C16" s="10">
        <f t="shared" si="1"/>
        <v>2017</v>
      </c>
      <c r="D16" s="4" t="s">
        <v>12</v>
      </c>
      <c r="E16" s="10">
        <v>217000</v>
      </c>
      <c r="F16" s="10">
        <v>186000</v>
      </c>
      <c r="G16" s="10">
        <v>62000</v>
      </c>
      <c r="H16" s="10">
        <v>93000</v>
      </c>
      <c r="I16" s="10">
        <v>62000</v>
      </c>
      <c r="J16" s="5" t="s">
        <v>9</v>
      </c>
      <c r="K16" s="10">
        <v>1</v>
      </c>
      <c r="L16" s="10">
        <v>3</v>
      </c>
      <c r="M16" s="10">
        <v>620000</v>
      </c>
      <c r="N16" s="10">
        <v>24003.333333333332</v>
      </c>
      <c r="O16" s="10">
        <v>1430</v>
      </c>
      <c r="P16" s="10">
        <f t="shared" si="2"/>
        <v>1430</v>
      </c>
      <c r="Q16" s="16">
        <v>60</v>
      </c>
      <c r="R16" s="16">
        <v>180</v>
      </c>
      <c r="S16" s="16">
        <f t="shared" si="3"/>
        <v>85800</v>
      </c>
      <c r="T16" s="16">
        <f t="shared" si="4"/>
        <v>257400</v>
      </c>
    </row>
    <row r="17" spans="1:20" x14ac:dyDescent="0.3">
      <c r="A17" s="6">
        <v>42855</v>
      </c>
      <c r="B17" s="5" t="str">
        <f t="shared" si="0"/>
        <v>Apr</v>
      </c>
      <c r="C17" s="10">
        <f t="shared" si="1"/>
        <v>2017</v>
      </c>
      <c r="D17" s="4" t="s">
        <v>12</v>
      </c>
      <c r="E17" s="10">
        <v>188999.99999999997</v>
      </c>
      <c r="F17" s="10">
        <v>162000</v>
      </c>
      <c r="G17" s="10">
        <v>54000</v>
      </c>
      <c r="H17" s="10">
        <v>81000</v>
      </c>
      <c r="I17" s="10">
        <v>54000</v>
      </c>
      <c r="J17" s="5" t="s">
        <v>10</v>
      </c>
      <c r="K17" s="10">
        <v>1</v>
      </c>
      <c r="L17" s="10">
        <v>3</v>
      </c>
      <c r="M17" s="10">
        <v>540000</v>
      </c>
      <c r="N17" s="10">
        <v>21146.666666666668</v>
      </c>
      <c r="O17" s="10">
        <v>2214.5500000000002</v>
      </c>
      <c r="P17" s="10">
        <f t="shared" si="2"/>
        <v>2214.5500000000002</v>
      </c>
      <c r="Q17" s="16">
        <v>60</v>
      </c>
      <c r="R17" s="16">
        <v>180</v>
      </c>
      <c r="S17" s="16">
        <f t="shared" si="3"/>
        <v>132873</v>
      </c>
      <c r="T17" s="16">
        <f t="shared" si="4"/>
        <v>398619.00000000006</v>
      </c>
    </row>
    <row r="18" spans="1:20" x14ac:dyDescent="0.3">
      <c r="A18" s="6">
        <v>42886</v>
      </c>
      <c r="B18" s="4" t="str">
        <f t="shared" si="0"/>
        <v>May</v>
      </c>
      <c r="C18" s="10">
        <f t="shared" si="1"/>
        <v>2017</v>
      </c>
      <c r="D18" s="4" t="s">
        <v>13</v>
      </c>
      <c r="E18" s="10">
        <v>161350</v>
      </c>
      <c r="F18" s="10">
        <v>138300</v>
      </c>
      <c r="G18" s="10">
        <v>46100</v>
      </c>
      <c r="H18" s="10">
        <v>69150</v>
      </c>
      <c r="I18" s="10">
        <v>46100</v>
      </c>
      <c r="J18" s="4" t="s">
        <v>7</v>
      </c>
      <c r="K18" s="10">
        <v>1</v>
      </c>
      <c r="L18" s="10">
        <v>3</v>
      </c>
      <c r="M18" s="10">
        <v>461000</v>
      </c>
      <c r="N18" s="10">
        <v>17093.333333333332</v>
      </c>
      <c r="O18" s="10">
        <v>2275</v>
      </c>
      <c r="P18" s="10">
        <f t="shared" si="2"/>
        <v>2275</v>
      </c>
      <c r="Q18" s="16">
        <v>60</v>
      </c>
      <c r="R18" s="16">
        <v>180</v>
      </c>
      <c r="S18" s="16">
        <f t="shared" si="3"/>
        <v>136500</v>
      </c>
      <c r="T18" s="16">
        <f t="shared" si="4"/>
        <v>409500</v>
      </c>
    </row>
    <row r="19" spans="1:20" x14ac:dyDescent="0.3">
      <c r="A19" s="6">
        <v>42886</v>
      </c>
      <c r="B19" s="4" t="str">
        <f t="shared" si="0"/>
        <v>May</v>
      </c>
      <c r="C19" s="10">
        <f t="shared" si="1"/>
        <v>2017</v>
      </c>
      <c r="D19" s="4" t="s">
        <v>13</v>
      </c>
      <c r="E19" s="10">
        <v>143220</v>
      </c>
      <c r="F19" s="10">
        <v>122760</v>
      </c>
      <c r="G19" s="10">
        <v>40920</v>
      </c>
      <c r="H19" s="10">
        <v>61380</v>
      </c>
      <c r="I19" s="10">
        <v>40920</v>
      </c>
      <c r="J19" s="4" t="s">
        <v>8</v>
      </c>
      <c r="K19" s="10">
        <v>2</v>
      </c>
      <c r="L19" s="10">
        <v>8</v>
      </c>
      <c r="M19" s="10">
        <v>409200</v>
      </c>
      <c r="N19" s="10">
        <v>17329</v>
      </c>
      <c r="O19" s="10">
        <v>1365</v>
      </c>
      <c r="P19" s="10">
        <f t="shared" si="2"/>
        <v>1365</v>
      </c>
      <c r="Q19" s="16">
        <v>60</v>
      </c>
      <c r="R19" s="16">
        <v>180</v>
      </c>
      <c r="S19" s="16">
        <f t="shared" si="3"/>
        <v>81900</v>
      </c>
      <c r="T19" s="16">
        <f t="shared" si="4"/>
        <v>245700</v>
      </c>
    </row>
    <row r="20" spans="1:20" x14ac:dyDescent="0.3">
      <c r="A20" s="6">
        <v>42886</v>
      </c>
      <c r="B20" s="5" t="str">
        <f t="shared" si="0"/>
        <v>May</v>
      </c>
      <c r="C20" s="10">
        <f t="shared" si="1"/>
        <v>2017</v>
      </c>
      <c r="D20" s="4" t="s">
        <v>13</v>
      </c>
      <c r="E20" s="10">
        <v>198449.99999999997</v>
      </c>
      <c r="F20" s="10">
        <v>170100</v>
      </c>
      <c r="G20" s="10">
        <v>56700</v>
      </c>
      <c r="H20" s="10">
        <v>85050</v>
      </c>
      <c r="I20" s="10">
        <v>56700</v>
      </c>
      <c r="J20" s="5" t="s">
        <v>9</v>
      </c>
      <c r="K20" s="10">
        <v>3</v>
      </c>
      <c r="L20" s="10">
        <v>8</v>
      </c>
      <c r="M20" s="10">
        <v>567000</v>
      </c>
      <c r="N20" s="10">
        <v>19373.333333333332</v>
      </c>
      <c r="O20" s="10">
        <v>1690</v>
      </c>
      <c r="P20" s="10">
        <f t="shared" si="2"/>
        <v>1690</v>
      </c>
      <c r="Q20" s="16">
        <v>60</v>
      </c>
      <c r="R20" s="16">
        <v>180</v>
      </c>
      <c r="S20" s="16">
        <f t="shared" si="3"/>
        <v>101400</v>
      </c>
      <c r="T20" s="16">
        <f t="shared" si="4"/>
        <v>304200</v>
      </c>
    </row>
    <row r="21" spans="1:20" x14ac:dyDescent="0.3">
      <c r="A21" s="6">
        <v>42886</v>
      </c>
      <c r="B21" s="5" t="str">
        <f t="shared" si="0"/>
        <v>May</v>
      </c>
      <c r="C21" s="10">
        <f t="shared" si="1"/>
        <v>2017</v>
      </c>
      <c r="D21" s="4" t="s">
        <v>13</v>
      </c>
      <c r="E21" s="10">
        <v>173600</v>
      </c>
      <c r="F21" s="10">
        <v>148800</v>
      </c>
      <c r="G21" s="10">
        <v>49600</v>
      </c>
      <c r="H21" s="10">
        <v>74400</v>
      </c>
      <c r="I21" s="10">
        <v>49600</v>
      </c>
      <c r="J21" s="5" t="s">
        <v>10</v>
      </c>
      <c r="K21" s="10">
        <v>1</v>
      </c>
      <c r="L21" s="10">
        <v>2</v>
      </c>
      <c r="M21" s="10">
        <v>496000</v>
      </c>
      <c r="N21" s="10">
        <v>21886.666666666668</v>
      </c>
      <c r="O21" s="10">
        <v>1430</v>
      </c>
      <c r="P21" s="10">
        <f t="shared" si="2"/>
        <v>1430</v>
      </c>
      <c r="Q21" s="16">
        <v>60</v>
      </c>
      <c r="R21" s="16">
        <v>180</v>
      </c>
      <c r="S21" s="16">
        <f t="shared" si="3"/>
        <v>85800</v>
      </c>
      <c r="T21" s="16">
        <f t="shared" si="4"/>
        <v>257400</v>
      </c>
    </row>
    <row r="22" spans="1:20" x14ac:dyDescent="0.3">
      <c r="A22" s="6">
        <v>42916</v>
      </c>
      <c r="B22" s="4" t="str">
        <f t="shared" si="0"/>
        <v>Jun</v>
      </c>
      <c r="C22" s="10">
        <f t="shared" si="1"/>
        <v>2017</v>
      </c>
      <c r="D22" s="4" t="s">
        <v>13</v>
      </c>
      <c r="E22" s="10">
        <v>204399.99999999997</v>
      </c>
      <c r="F22" s="10">
        <v>175200</v>
      </c>
      <c r="G22" s="10">
        <v>58400</v>
      </c>
      <c r="H22" s="10">
        <v>87600</v>
      </c>
      <c r="I22" s="10">
        <v>58400</v>
      </c>
      <c r="J22" s="4" t="s">
        <v>7</v>
      </c>
      <c r="K22" s="10">
        <v>8</v>
      </c>
      <c r="L22" s="10">
        <v>2</v>
      </c>
      <c r="M22" s="10">
        <v>584000</v>
      </c>
      <c r="N22" s="10">
        <v>20251.666666666668</v>
      </c>
      <c r="O22" s="10">
        <v>2470</v>
      </c>
      <c r="P22" s="10">
        <f t="shared" si="2"/>
        <v>2470</v>
      </c>
      <c r="Q22" s="16">
        <v>60</v>
      </c>
      <c r="R22" s="16">
        <v>180</v>
      </c>
      <c r="S22" s="16">
        <f t="shared" si="3"/>
        <v>148200</v>
      </c>
      <c r="T22" s="16">
        <f t="shared" si="4"/>
        <v>444600</v>
      </c>
    </row>
    <row r="23" spans="1:20" x14ac:dyDescent="0.3">
      <c r="A23" s="6">
        <v>42916</v>
      </c>
      <c r="B23" s="4" t="str">
        <f t="shared" si="0"/>
        <v>Jun</v>
      </c>
      <c r="C23" s="10">
        <f t="shared" si="1"/>
        <v>2017</v>
      </c>
      <c r="D23" s="4" t="s">
        <v>13</v>
      </c>
      <c r="E23" s="10">
        <v>143430</v>
      </c>
      <c r="F23" s="10">
        <v>122940</v>
      </c>
      <c r="G23" s="10">
        <v>40980</v>
      </c>
      <c r="H23" s="10">
        <v>61470</v>
      </c>
      <c r="I23" s="10">
        <v>40980</v>
      </c>
      <c r="J23" s="4" t="s">
        <v>8</v>
      </c>
      <c r="K23" s="10">
        <v>2</v>
      </c>
      <c r="L23" s="10">
        <v>3</v>
      </c>
      <c r="M23" s="10">
        <v>409800</v>
      </c>
      <c r="N23" s="10">
        <v>16842</v>
      </c>
      <c r="O23" s="10">
        <v>1300</v>
      </c>
      <c r="P23" s="10">
        <f t="shared" si="2"/>
        <v>1300</v>
      </c>
      <c r="Q23" s="16">
        <v>60</v>
      </c>
      <c r="R23" s="16">
        <v>180</v>
      </c>
      <c r="S23" s="16">
        <f t="shared" si="3"/>
        <v>78000</v>
      </c>
      <c r="T23" s="16">
        <f t="shared" si="4"/>
        <v>234000</v>
      </c>
    </row>
    <row r="24" spans="1:20" x14ac:dyDescent="0.3">
      <c r="A24" s="6">
        <v>42916</v>
      </c>
      <c r="B24" s="5" t="str">
        <f t="shared" si="0"/>
        <v>Jun</v>
      </c>
      <c r="C24" s="10">
        <f t="shared" si="1"/>
        <v>2017</v>
      </c>
      <c r="D24" s="4" t="s">
        <v>13</v>
      </c>
      <c r="E24" s="10">
        <v>154700</v>
      </c>
      <c r="F24" s="10">
        <v>132600</v>
      </c>
      <c r="G24" s="10">
        <v>44200</v>
      </c>
      <c r="H24" s="10">
        <v>66300</v>
      </c>
      <c r="I24" s="10">
        <v>44200</v>
      </c>
      <c r="J24" s="5" t="s">
        <v>9</v>
      </c>
      <c r="K24" s="10">
        <v>1</v>
      </c>
      <c r="L24" s="10">
        <v>3</v>
      </c>
      <c r="M24" s="10">
        <v>442000</v>
      </c>
      <c r="N24" s="10">
        <v>19373.333333333332</v>
      </c>
      <c r="O24" s="10">
        <v>2160.73</v>
      </c>
      <c r="P24" s="10">
        <f t="shared" si="2"/>
        <v>2160.73</v>
      </c>
      <c r="Q24" s="16">
        <v>60</v>
      </c>
      <c r="R24" s="16">
        <v>180</v>
      </c>
      <c r="S24" s="16">
        <f t="shared" si="3"/>
        <v>129643.8</v>
      </c>
      <c r="T24" s="16">
        <f t="shared" si="4"/>
        <v>388931.4</v>
      </c>
    </row>
    <row r="25" spans="1:20" x14ac:dyDescent="0.3">
      <c r="A25" s="6">
        <v>42916</v>
      </c>
      <c r="B25" s="5" t="str">
        <f t="shared" si="0"/>
        <v>Jun</v>
      </c>
      <c r="C25" s="10">
        <f t="shared" si="1"/>
        <v>2017</v>
      </c>
      <c r="D25" s="4" t="s">
        <v>13</v>
      </c>
      <c r="E25" s="10">
        <v>193899.99999999997</v>
      </c>
      <c r="F25" s="10">
        <v>166200</v>
      </c>
      <c r="G25" s="10">
        <v>55400</v>
      </c>
      <c r="H25" s="10">
        <v>83100</v>
      </c>
      <c r="I25" s="10">
        <v>55400</v>
      </c>
      <c r="J25" s="5" t="s">
        <v>10</v>
      </c>
      <c r="K25" s="10">
        <v>2</v>
      </c>
      <c r="L25" s="10">
        <v>6</v>
      </c>
      <c r="M25" s="10">
        <v>554000</v>
      </c>
      <c r="N25" s="10">
        <v>22553.333333333332</v>
      </c>
      <c r="O25" s="10">
        <v>1430</v>
      </c>
      <c r="P25" s="10">
        <f t="shared" si="2"/>
        <v>1430</v>
      </c>
      <c r="Q25" s="16">
        <v>60</v>
      </c>
      <c r="R25" s="16">
        <v>180</v>
      </c>
      <c r="S25" s="16">
        <f t="shared" si="3"/>
        <v>85800</v>
      </c>
      <c r="T25" s="16">
        <f t="shared" si="4"/>
        <v>257400</v>
      </c>
    </row>
    <row r="26" spans="1:20" x14ac:dyDescent="0.3">
      <c r="A26" s="6">
        <v>42947</v>
      </c>
      <c r="B26" s="4" t="str">
        <f t="shared" si="0"/>
        <v>Jul</v>
      </c>
      <c r="C26" s="10">
        <f t="shared" si="1"/>
        <v>2017</v>
      </c>
      <c r="D26" s="4" t="s">
        <v>13</v>
      </c>
      <c r="E26" s="10">
        <v>214550</v>
      </c>
      <c r="F26" s="10">
        <v>183900</v>
      </c>
      <c r="G26" s="10">
        <v>61300</v>
      </c>
      <c r="H26" s="10">
        <v>91950</v>
      </c>
      <c r="I26" s="10">
        <v>61300</v>
      </c>
      <c r="J26" s="4" t="s">
        <v>7</v>
      </c>
      <c r="K26" s="10">
        <v>3</v>
      </c>
      <c r="L26" s="10">
        <v>1</v>
      </c>
      <c r="M26" s="10">
        <v>613000</v>
      </c>
      <c r="N26" s="10">
        <v>20640</v>
      </c>
      <c r="O26" s="10">
        <v>1625</v>
      </c>
      <c r="P26" s="10">
        <f t="shared" si="2"/>
        <v>1625</v>
      </c>
      <c r="Q26" s="16">
        <v>60</v>
      </c>
      <c r="R26" s="16">
        <v>180</v>
      </c>
      <c r="S26" s="16">
        <f t="shared" si="3"/>
        <v>97500</v>
      </c>
      <c r="T26" s="16">
        <f t="shared" si="4"/>
        <v>292500</v>
      </c>
    </row>
    <row r="27" spans="1:20" x14ac:dyDescent="0.3">
      <c r="A27" s="6">
        <v>42947</v>
      </c>
      <c r="B27" s="4" t="str">
        <f t="shared" si="0"/>
        <v>Jul</v>
      </c>
      <c r="C27" s="10">
        <f t="shared" si="1"/>
        <v>2017</v>
      </c>
      <c r="D27" s="4" t="s">
        <v>13</v>
      </c>
      <c r="E27" s="10">
        <v>146790</v>
      </c>
      <c r="F27" s="10">
        <v>125820</v>
      </c>
      <c r="G27" s="10">
        <v>41940</v>
      </c>
      <c r="H27" s="10">
        <v>62910</v>
      </c>
      <c r="I27" s="10">
        <v>41940</v>
      </c>
      <c r="J27" s="4" t="s">
        <v>8</v>
      </c>
      <c r="K27" s="10">
        <v>3</v>
      </c>
      <c r="L27" s="10">
        <v>8</v>
      </c>
      <c r="M27" s="10">
        <v>419400</v>
      </c>
      <c r="N27" s="10">
        <v>18135</v>
      </c>
      <c r="O27" s="10">
        <v>1170</v>
      </c>
      <c r="P27" s="10">
        <f t="shared" si="2"/>
        <v>1170</v>
      </c>
      <c r="Q27" s="16">
        <v>60</v>
      </c>
      <c r="R27" s="16">
        <v>180</v>
      </c>
      <c r="S27" s="16">
        <f t="shared" si="3"/>
        <v>70200</v>
      </c>
      <c r="T27" s="16">
        <f t="shared" si="4"/>
        <v>210600</v>
      </c>
    </row>
    <row r="28" spans="1:20" x14ac:dyDescent="0.3">
      <c r="A28" s="6">
        <v>42947</v>
      </c>
      <c r="B28" s="5" t="str">
        <f t="shared" si="0"/>
        <v>Jul</v>
      </c>
      <c r="C28" s="10">
        <f t="shared" si="1"/>
        <v>2017</v>
      </c>
      <c r="D28" s="4" t="s">
        <v>13</v>
      </c>
      <c r="E28" s="10">
        <v>153300</v>
      </c>
      <c r="F28" s="10">
        <v>131400</v>
      </c>
      <c r="G28" s="10">
        <v>43800</v>
      </c>
      <c r="H28" s="10">
        <v>65700</v>
      </c>
      <c r="I28" s="10">
        <v>43800</v>
      </c>
      <c r="J28" s="5" t="s">
        <v>9</v>
      </c>
      <c r="K28" s="10">
        <v>5</v>
      </c>
      <c r="L28" s="10">
        <v>2</v>
      </c>
      <c r="M28" s="10">
        <v>438000</v>
      </c>
      <c r="N28" s="10">
        <v>18548.333333333332</v>
      </c>
      <c r="O28" s="10">
        <v>2286.6999999999998</v>
      </c>
      <c r="P28" s="10">
        <f t="shared" si="2"/>
        <v>2286.6999999999998</v>
      </c>
      <c r="Q28" s="16">
        <v>60</v>
      </c>
      <c r="R28" s="16">
        <v>180</v>
      </c>
      <c r="S28" s="16">
        <f t="shared" si="3"/>
        <v>137202</v>
      </c>
      <c r="T28" s="16">
        <f t="shared" si="4"/>
        <v>411605.99999999994</v>
      </c>
    </row>
    <row r="29" spans="1:20" x14ac:dyDescent="0.3">
      <c r="A29" s="6">
        <v>42947</v>
      </c>
      <c r="B29" s="5" t="str">
        <f t="shared" si="0"/>
        <v>Jul</v>
      </c>
      <c r="C29" s="10">
        <f t="shared" si="1"/>
        <v>2017</v>
      </c>
      <c r="D29" s="4" t="s">
        <v>13</v>
      </c>
      <c r="E29" s="10">
        <v>224700</v>
      </c>
      <c r="F29" s="10">
        <v>192600</v>
      </c>
      <c r="G29" s="10">
        <v>64200</v>
      </c>
      <c r="H29" s="10">
        <v>96300</v>
      </c>
      <c r="I29" s="10">
        <v>64200</v>
      </c>
      <c r="J29" s="5" t="s">
        <v>10</v>
      </c>
      <c r="K29" s="10">
        <v>1</v>
      </c>
      <c r="L29" s="10">
        <v>1</v>
      </c>
      <c r="M29" s="10">
        <v>642000</v>
      </c>
      <c r="N29" s="10">
        <v>29316.666666666668</v>
      </c>
      <c r="O29" s="10">
        <v>1170</v>
      </c>
      <c r="P29" s="10">
        <f t="shared" si="2"/>
        <v>1170</v>
      </c>
      <c r="Q29" s="16">
        <v>60</v>
      </c>
      <c r="R29" s="16">
        <v>180</v>
      </c>
      <c r="S29" s="16">
        <f t="shared" si="3"/>
        <v>70200</v>
      </c>
      <c r="T29" s="16">
        <f t="shared" si="4"/>
        <v>210600</v>
      </c>
    </row>
    <row r="30" spans="1:20" x14ac:dyDescent="0.3">
      <c r="A30" s="6">
        <v>42978</v>
      </c>
      <c r="B30" s="4" t="str">
        <f t="shared" si="0"/>
        <v>Aug</v>
      </c>
      <c r="C30" s="10">
        <f t="shared" si="1"/>
        <v>2017</v>
      </c>
      <c r="D30" s="4" t="s">
        <v>13</v>
      </c>
      <c r="E30" s="10">
        <v>247450</v>
      </c>
      <c r="F30" s="10">
        <v>212100</v>
      </c>
      <c r="G30" s="10">
        <v>70700</v>
      </c>
      <c r="H30" s="10">
        <v>106050</v>
      </c>
      <c r="I30" s="10">
        <v>70700</v>
      </c>
      <c r="J30" s="4" t="s">
        <v>7</v>
      </c>
      <c r="K30" s="10">
        <v>5</v>
      </c>
      <c r="L30" s="10">
        <v>2</v>
      </c>
      <c r="M30" s="10">
        <v>707000</v>
      </c>
      <c r="N30" s="10">
        <v>13800</v>
      </c>
      <c r="O30" s="10">
        <v>1820</v>
      </c>
      <c r="P30" s="10">
        <f t="shared" si="2"/>
        <v>1820</v>
      </c>
      <c r="Q30" s="16">
        <v>60</v>
      </c>
      <c r="R30" s="16">
        <v>180</v>
      </c>
      <c r="S30" s="16">
        <f t="shared" si="3"/>
        <v>109200</v>
      </c>
      <c r="T30" s="16">
        <f t="shared" si="4"/>
        <v>327600</v>
      </c>
    </row>
    <row r="31" spans="1:20" x14ac:dyDescent="0.3">
      <c r="A31" s="6">
        <v>42978</v>
      </c>
      <c r="B31" s="4" t="str">
        <f t="shared" si="0"/>
        <v>Aug</v>
      </c>
      <c r="C31" s="10">
        <f t="shared" si="1"/>
        <v>2017</v>
      </c>
      <c r="D31" s="4" t="s">
        <v>13</v>
      </c>
      <c r="E31" s="10">
        <v>139230</v>
      </c>
      <c r="F31" s="10">
        <v>119340</v>
      </c>
      <c r="G31" s="10">
        <v>39780</v>
      </c>
      <c r="H31" s="10">
        <v>59670</v>
      </c>
      <c r="I31" s="10">
        <v>39780</v>
      </c>
      <c r="J31" s="4" t="s">
        <v>8</v>
      </c>
      <c r="K31" s="10">
        <v>5</v>
      </c>
      <c r="L31" s="10">
        <v>6</v>
      </c>
      <c r="M31" s="10">
        <v>397800</v>
      </c>
      <c r="N31" s="10">
        <v>16134</v>
      </c>
      <c r="O31" s="10">
        <v>975</v>
      </c>
      <c r="P31" s="10">
        <f t="shared" si="2"/>
        <v>975</v>
      </c>
      <c r="Q31" s="16">
        <v>60</v>
      </c>
      <c r="R31" s="16">
        <v>180</v>
      </c>
      <c r="S31" s="16">
        <f t="shared" si="3"/>
        <v>58500</v>
      </c>
      <c r="T31" s="16">
        <f t="shared" si="4"/>
        <v>175500</v>
      </c>
    </row>
    <row r="32" spans="1:20" x14ac:dyDescent="0.3">
      <c r="A32" s="6">
        <v>42978</v>
      </c>
      <c r="B32" s="5" t="str">
        <f t="shared" si="0"/>
        <v>Aug</v>
      </c>
      <c r="C32" s="10">
        <f t="shared" si="1"/>
        <v>2017</v>
      </c>
      <c r="D32" s="4" t="s">
        <v>13</v>
      </c>
      <c r="E32" s="10">
        <v>179200</v>
      </c>
      <c r="F32" s="10">
        <v>153600</v>
      </c>
      <c r="G32" s="10">
        <v>51200</v>
      </c>
      <c r="H32" s="10">
        <v>76800</v>
      </c>
      <c r="I32" s="10">
        <v>51200</v>
      </c>
      <c r="J32" s="5" t="s">
        <v>9</v>
      </c>
      <c r="K32" s="10">
        <v>4</v>
      </c>
      <c r="L32" s="10">
        <v>6</v>
      </c>
      <c r="M32" s="10">
        <v>512000</v>
      </c>
      <c r="N32" s="10">
        <v>19210</v>
      </c>
      <c r="O32" s="10">
        <v>1625</v>
      </c>
      <c r="P32" s="10">
        <f t="shared" si="2"/>
        <v>1625</v>
      </c>
      <c r="Q32" s="16">
        <v>60</v>
      </c>
      <c r="R32" s="16">
        <v>180</v>
      </c>
      <c r="S32" s="16">
        <f t="shared" si="3"/>
        <v>97500</v>
      </c>
      <c r="T32" s="16">
        <f t="shared" si="4"/>
        <v>292500</v>
      </c>
    </row>
    <row r="33" spans="1:20" x14ac:dyDescent="0.3">
      <c r="A33" s="6">
        <v>42978</v>
      </c>
      <c r="B33" s="5" t="str">
        <f t="shared" si="0"/>
        <v>Aug</v>
      </c>
      <c r="C33" s="10">
        <f t="shared" si="1"/>
        <v>2017</v>
      </c>
      <c r="D33" s="4" t="s">
        <v>13</v>
      </c>
      <c r="E33" s="10">
        <v>191099.99999999997</v>
      </c>
      <c r="F33" s="10">
        <v>163800</v>
      </c>
      <c r="G33" s="10">
        <v>54600</v>
      </c>
      <c r="H33" s="10">
        <v>81900</v>
      </c>
      <c r="I33" s="10">
        <v>54600</v>
      </c>
      <c r="J33" s="5" t="s">
        <v>10</v>
      </c>
      <c r="K33" s="10">
        <v>4</v>
      </c>
      <c r="L33" s="10">
        <v>1</v>
      </c>
      <c r="M33" s="10">
        <v>546000</v>
      </c>
      <c r="N33" s="10">
        <v>21776.666666666668</v>
      </c>
      <c r="O33" s="10">
        <v>1300</v>
      </c>
      <c r="P33" s="10">
        <f t="shared" si="2"/>
        <v>1300</v>
      </c>
      <c r="Q33" s="16">
        <v>60</v>
      </c>
      <c r="R33" s="16">
        <v>180</v>
      </c>
      <c r="S33" s="16">
        <f t="shared" si="3"/>
        <v>78000</v>
      </c>
      <c r="T33" s="16">
        <f t="shared" si="4"/>
        <v>234000</v>
      </c>
    </row>
    <row r="34" spans="1:20" x14ac:dyDescent="0.3">
      <c r="A34" s="6">
        <v>43008</v>
      </c>
      <c r="B34" s="4" t="str">
        <f t="shared" ref="B34:B65" si="5">TEXT(A34, "mmm")</f>
        <v>Sep</v>
      </c>
      <c r="C34" s="10">
        <f t="shared" si="1"/>
        <v>2017</v>
      </c>
      <c r="D34" s="4" t="s">
        <v>14</v>
      </c>
      <c r="E34" s="10">
        <v>165900</v>
      </c>
      <c r="F34" s="10">
        <v>142200</v>
      </c>
      <c r="G34" s="10">
        <v>47400</v>
      </c>
      <c r="H34" s="10">
        <v>71100</v>
      </c>
      <c r="I34" s="10">
        <v>47400</v>
      </c>
      <c r="J34" s="4" t="s">
        <v>7</v>
      </c>
      <c r="K34" s="10">
        <v>6</v>
      </c>
      <c r="L34" s="10">
        <v>5</v>
      </c>
      <c r="M34" s="10">
        <v>474000</v>
      </c>
      <c r="N34" s="10">
        <v>25613.333333333332</v>
      </c>
      <c r="O34" s="10">
        <v>4225</v>
      </c>
      <c r="P34" s="10">
        <f t="shared" si="2"/>
        <v>4225</v>
      </c>
      <c r="Q34" s="16">
        <v>60</v>
      </c>
      <c r="R34" s="16">
        <v>180</v>
      </c>
      <c r="S34" s="16">
        <f t="shared" si="3"/>
        <v>253500</v>
      </c>
      <c r="T34" s="16">
        <f t="shared" si="4"/>
        <v>760500</v>
      </c>
    </row>
    <row r="35" spans="1:20" x14ac:dyDescent="0.3">
      <c r="A35" s="6">
        <v>43008</v>
      </c>
      <c r="B35" s="4" t="str">
        <f t="shared" si="5"/>
        <v>Sep</v>
      </c>
      <c r="C35" s="10">
        <f t="shared" si="1"/>
        <v>2017</v>
      </c>
      <c r="D35" s="4" t="s">
        <v>14</v>
      </c>
      <c r="E35" s="10">
        <v>136710</v>
      </c>
      <c r="F35" s="10">
        <v>117180</v>
      </c>
      <c r="G35" s="10">
        <v>39060</v>
      </c>
      <c r="H35" s="10">
        <v>58590</v>
      </c>
      <c r="I35" s="10">
        <v>39060</v>
      </c>
      <c r="J35" s="4" t="s">
        <v>8</v>
      </c>
      <c r="K35" s="10">
        <v>5</v>
      </c>
      <c r="L35" s="10">
        <v>5</v>
      </c>
      <c r="M35" s="10">
        <v>390600</v>
      </c>
      <c r="N35" s="10">
        <v>17104</v>
      </c>
      <c r="O35" s="10">
        <v>1365</v>
      </c>
      <c r="P35" s="10">
        <f t="shared" si="2"/>
        <v>1365</v>
      </c>
      <c r="Q35" s="16">
        <v>60</v>
      </c>
      <c r="R35" s="16">
        <v>180</v>
      </c>
      <c r="S35" s="16">
        <f t="shared" si="3"/>
        <v>81900</v>
      </c>
      <c r="T35" s="16">
        <f t="shared" si="4"/>
        <v>245700</v>
      </c>
    </row>
    <row r="36" spans="1:20" x14ac:dyDescent="0.3">
      <c r="A36" s="6">
        <v>43008</v>
      </c>
      <c r="B36" s="5" t="str">
        <f t="shared" si="5"/>
        <v>Sep</v>
      </c>
      <c r="C36" s="10">
        <f t="shared" si="1"/>
        <v>2017</v>
      </c>
      <c r="D36" s="4" t="s">
        <v>14</v>
      </c>
      <c r="E36" s="10">
        <v>170800</v>
      </c>
      <c r="F36" s="10">
        <v>146400</v>
      </c>
      <c r="G36" s="10">
        <v>48800</v>
      </c>
      <c r="H36" s="10">
        <v>73200</v>
      </c>
      <c r="I36" s="10">
        <v>48800</v>
      </c>
      <c r="J36" s="5" t="s">
        <v>9</v>
      </c>
      <c r="K36" s="10">
        <v>4</v>
      </c>
      <c r="L36" s="10">
        <v>6</v>
      </c>
      <c r="M36" s="10">
        <v>488000</v>
      </c>
      <c r="N36" s="10">
        <v>21266.666666666668</v>
      </c>
      <c r="O36" s="10">
        <v>1625</v>
      </c>
      <c r="P36" s="10">
        <f t="shared" si="2"/>
        <v>1625</v>
      </c>
      <c r="Q36" s="16">
        <v>60</v>
      </c>
      <c r="R36" s="16">
        <v>180</v>
      </c>
      <c r="S36" s="16">
        <f t="shared" si="3"/>
        <v>97500</v>
      </c>
      <c r="T36" s="16">
        <f t="shared" si="4"/>
        <v>292500</v>
      </c>
    </row>
    <row r="37" spans="1:20" x14ac:dyDescent="0.3">
      <c r="A37" s="6">
        <v>43008</v>
      </c>
      <c r="B37" s="5" t="str">
        <f t="shared" si="5"/>
        <v>Sep</v>
      </c>
      <c r="C37" s="10">
        <f t="shared" si="1"/>
        <v>2017</v>
      </c>
      <c r="D37" s="4" t="s">
        <v>14</v>
      </c>
      <c r="E37" s="10">
        <v>170800</v>
      </c>
      <c r="F37" s="10">
        <v>146400</v>
      </c>
      <c r="G37" s="10">
        <v>48800</v>
      </c>
      <c r="H37" s="10">
        <v>73200</v>
      </c>
      <c r="I37" s="10">
        <v>48800</v>
      </c>
      <c r="J37" s="5" t="s">
        <v>10</v>
      </c>
      <c r="K37" s="10">
        <v>1</v>
      </c>
      <c r="L37" s="10">
        <v>8</v>
      </c>
      <c r="M37" s="10">
        <v>488000</v>
      </c>
      <c r="N37" s="10">
        <v>22170</v>
      </c>
      <c r="O37" s="10">
        <v>2990</v>
      </c>
      <c r="P37" s="10">
        <f t="shared" si="2"/>
        <v>2990</v>
      </c>
      <c r="Q37" s="16">
        <v>60</v>
      </c>
      <c r="R37" s="16">
        <v>180</v>
      </c>
      <c r="S37" s="16">
        <f t="shared" si="3"/>
        <v>179400</v>
      </c>
      <c r="T37" s="16">
        <f t="shared" si="4"/>
        <v>538200</v>
      </c>
    </row>
    <row r="38" spans="1:20" x14ac:dyDescent="0.3">
      <c r="A38" s="6">
        <v>43039</v>
      </c>
      <c r="B38" s="4" t="str">
        <f t="shared" si="5"/>
        <v>Oct</v>
      </c>
      <c r="C38" s="10">
        <f t="shared" si="1"/>
        <v>2017</v>
      </c>
      <c r="D38" s="4" t="s">
        <v>14</v>
      </c>
      <c r="E38" s="10">
        <v>153300</v>
      </c>
      <c r="F38" s="10">
        <v>131400</v>
      </c>
      <c r="G38" s="10">
        <v>43800</v>
      </c>
      <c r="H38" s="10">
        <v>65700</v>
      </c>
      <c r="I38" s="10">
        <v>43800</v>
      </c>
      <c r="J38" s="4" t="s">
        <v>7</v>
      </c>
      <c r="K38" s="10">
        <v>1</v>
      </c>
      <c r="L38" s="10">
        <v>5</v>
      </c>
      <c r="M38" s="10">
        <v>438000</v>
      </c>
      <c r="N38" s="10">
        <v>25408.333333333332</v>
      </c>
      <c r="O38" s="10">
        <v>3120</v>
      </c>
      <c r="P38" s="10">
        <f t="shared" si="2"/>
        <v>3120</v>
      </c>
      <c r="Q38" s="16">
        <v>60</v>
      </c>
      <c r="R38" s="16">
        <v>180</v>
      </c>
      <c r="S38" s="16">
        <f t="shared" si="3"/>
        <v>187200</v>
      </c>
      <c r="T38" s="16">
        <f>R38*P38</f>
        <v>561600</v>
      </c>
    </row>
    <row r="39" spans="1:20" x14ac:dyDescent="0.3">
      <c r="A39" s="6">
        <v>43039</v>
      </c>
      <c r="B39" s="4" t="str">
        <f t="shared" si="5"/>
        <v>Oct</v>
      </c>
      <c r="C39" s="10">
        <f t="shared" si="1"/>
        <v>2017</v>
      </c>
      <c r="D39" s="4" t="s">
        <v>14</v>
      </c>
      <c r="E39" s="10">
        <v>134190</v>
      </c>
      <c r="F39" s="10">
        <v>115020</v>
      </c>
      <c r="G39" s="10">
        <v>38340</v>
      </c>
      <c r="H39" s="10">
        <v>57510</v>
      </c>
      <c r="I39" s="10">
        <v>38340</v>
      </c>
      <c r="J39" s="4" t="s">
        <v>8</v>
      </c>
      <c r="K39" s="10">
        <v>2</v>
      </c>
      <c r="L39" s="10">
        <v>3</v>
      </c>
      <c r="M39" s="10">
        <v>383400</v>
      </c>
      <c r="N39" s="10">
        <v>15367</v>
      </c>
      <c r="O39" s="10">
        <v>1300</v>
      </c>
      <c r="P39" s="10">
        <f t="shared" si="2"/>
        <v>1300</v>
      </c>
      <c r="Q39" s="16">
        <v>60</v>
      </c>
      <c r="R39" s="16">
        <v>180</v>
      </c>
      <c r="S39" s="16">
        <f t="shared" si="3"/>
        <v>78000</v>
      </c>
      <c r="T39" s="16">
        <f t="shared" si="4"/>
        <v>234000</v>
      </c>
    </row>
    <row r="40" spans="1:20" x14ac:dyDescent="0.3">
      <c r="A40" s="6">
        <v>43039</v>
      </c>
      <c r="B40" s="5" t="str">
        <f t="shared" si="5"/>
        <v>Oct</v>
      </c>
      <c r="C40" s="10">
        <f t="shared" si="1"/>
        <v>2017</v>
      </c>
      <c r="D40" s="4" t="s">
        <v>14</v>
      </c>
      <c r="E40" s="10">
        <v>183749.99999999997</v>
      </c>
      <c r="F40" s="10">
        <v>157500</v>
      </c>
      <c r="G40" s="10">
        <v>52500</v>
      </c>
      <c r="H40" s="10">
        <v>78750</v>
      </c>
      <c r="I40" s="10">
        <v>52500</v>
      </c>
      <c r="J40" s="5" t="s">
        <v>9</v>
      </c>
      <c r="K40" s="10">
        <v>7</v>
      </c>
      <c r="L40" s="10">
        <v>5</v>
      </c>
      <c r="M40" s="10">
        <v>525000</v>
      </c>
      <c r="N40" s="10">
        <v>21365</v>
      </c>
      <c r="O40" s="10">
        <v>1950</v>
      </c>
      <c r="P40" s="10">
        <f t="shared" si="2"/>
        <v>1950</v>
      </c>
      <c r="Q40" s="16">
        <v>60</v>
      </c>
      <c r="R40" s="16">
        <v>180</v>
      </c>
      <c r="S40" s="16">
        <f t="shared" si="3"/>
        <v>117000</v>
      </c>
      <c r="T40" s="16">
        <f t="shared" si="4"/>
        <v>351000</v>
      </c>
    </row>
    <row r="41" spans="1:20" x14ac:dyDescent="0.3">
      <c r="A41" s="6">
        <v>43039</v>
      </c>
      <c r="B41" s="5" t="str">
        <f t="shared" si="5"/>
        <v>Oct</v>
      </c>
      <c r="C41" s="10">
        <f t="shared" si="1"/>
        <v>2017</v>
      </c>
      <c r="D41" s="4" t="s">
        <v>14</v>
      </c>
      <c r="E41" s="10">
        <v>207199.99999999997</v>
      </c>
      <c r="F41" s="10">
        <v>177600</v>
      </c>
      <c r="G41" s="10">
        <v>59200</v>
      </c>
      <c r="H41" s="10">
        <v>88800</v>
      </c>
      <c r="I41" s="10">
        <v>59200</v>
      </c>
      <c r="J41" s="5" t="s">
        <v>10</v>
      </c>
      <c r="K41" s="10">
        <v>7</v>
      </c>
      <c r="L41" s="10">
        <v>1</v>
      </c>
      <c r="M41" s="10">
        <v>592000</v>
      </c>
      <c r="N41" s="10">
        <v>25336.666666666668</v>
      </c>
      <c r="O41" s="10">
        <v>4550</v>
      </c>
      <c r="P41" s="10">
        <f t="shared" si="2"/>
        <v>4550</v>
      </c>
      <c r="Q41" s="16">
        <v>60</v>
      </c>
      <c r="R41" s="16">
        <v>180</v>
      </c>
      <c r="S41" s="16">
        <f t="shared" si="3"/>
        <v>273000</v>
      </c>
      <c r="T41" s="16">
        <f t="shared" si="4"/>
        <v>819000</v>
      </c>
    </row>
    <row r="42" spans="1:20" x14ac:dyDescent="0.3">
      <c r="A42" s="6">
        <v>43069</v>
      </c>
      <c r="B42" s="4" t="str">
        <f t="shared" si="5"/>
        <v>Nov</v>
      </c>
      <c r="C42" s="10">
        <f t="shared" si="1"/>
        <v>2017</v>
      </c>
      <c r="D42" s="4" t="s">
        <v>14</v>
      </c>
      <c r="E42" s="10">
        <v>259000</v>
      </c>
      <c r="F42" s="10">
        <v>222000</v>
      </c>
      <c r="G42" s="10">
        <v>74000</v>
      </c>
      <c r="H42" s="10">
        <v>111000</v>
      </c>
      <c r="I42" s="10">
        <v>74000</v>
      </c>
      <c r="J42" s="4" t="s">
        <v>7</v>
      </c>
      <c r="K42" s="10">
        <v>1</v>
      </c>
      <c r="L42" s="10">
        <v>8</v>
      </c>
      <c r="M42" s="10">
        <v>740000</v>
      </c>
      <c r="N42" s="10">
        <v>13621.666666666666</v>
      </c>
      <c r="O42" s="10">
        <v>4225</v>
      </c>
      <c r="P42" s="10">
        <f t="shared" si="2"/>
        <v>4225</v>
      </c>
      <c r="Q42" s="16">
        <v>60</v>
      </c>
      <c r="R42" s="16">
        <v>180</v>
      </c>
      <c r="S42" s="16">
        <f t="shared" si="3"/>
        <v>253500</v>
      </c>
      <c r="T42" s="16">
        <f t="shared" si="4"/>
        <v>760500</v>
      </c>
    </row>
    <row r="43" spans="1:20" x14ac:dyDescent="0.3">
      <c r="A43" s="6">
        <v>43069</v>
      </c>
      <c r="B43" s="4" t="str">
        <f t="shared" si="5"/>
        <v>Nov</v>
      </c>
      <c r="C43" s="10">
        <f t="shared" si="1"/>
        <v>2017</v>
      </c>
      <c r="D43" s="4" t="s">
        <v>14</v>
      </c>
      <c r="E43" s="10">
        <v>136500</v>
      </c>
      <c r="F43" s="10">
        <v>117000</v>
      </c>
      <c r="G43" s="10">
        <v>39000</v>
      </c>
      <c r="H43" s="10">
        <v>58500</v>
      </c>
      <c r="I43" s="10">
        <v>39000</v>
      </c>
      <c r="J43" s="4" t="s">
        <v>8</v>
      </c>
      <c r="K43" s="10">
        <v>3</v>
      </c>
      <c r="L43" s="10">
        <v>2</v>
      </c>
      <c r="M43" s="10">
        <v>390000</v>
      </c>
      <c r="N43" s="10">
        <v>14941</v>
      </c>
      <c r="O43" s="10">
        <v>1365</v>
      </c>
      <c r="P43" s="10">
        <f t="shared" si="2"/>
        <v>1365</v>
      </c>
      <c r="Q43" s="16">
        <v>60</v>
      </c>
      <c r="R43" s="16">
        <v>180</v>
      </c>
      <c r="S43" s="16">
        <f t="shared" si="3"/>
        <v>81900</v>
      </c>
      <c r="T43" s="16">
        <f t="shared" si="4"/>
        <v>245700</v>
      </c>
    </row>
    <row r="44" spans="1:20" x14ac:dyDescent="0.3">
      <c r="A44" s="6">
        <v>43069</v>
      </c>
      <c r="B44" s="5" t="str">
        <f t="shared" si="5"/>
        <v>Nov</v>
      </c>
      <c r="C44" s="10">
        <f t="shared" si="1"/>
        <v>2017</v>
      </c>
      <c r="D44" s="4" t="s">
        <v>14</v>
      </c>
      <c r="E44" s="10">
        <v>196699.99999999997</v>
      </c>
      <c r="F44" s="10">
        <v>168600</v>
      </c>
      <c r="G44" s="10">
        <v>56200</v>
      </c>
      <c r="H44" s="10">
        <v>84300</v>
      </c>
      <c r="I44" s="10">
        <v>56200</v>
      </c>
      <c r="J44" s="5" t="s">
        <v>9</v>
      </c>
      <c r="K44" s="10">
        <v>1</v>
      </c>
      <c r="L44" s="10">
        <v>3</v>
      </c>
      <c r="M44" s="10">
        <v>562000</v>
      </c>
      <c r="N44" s="10">
        <v>23255</v>
      </c>
      <c r="O44" s="10">
        <v>1365</v>
      </c>
      <c r="P44" s="10">
        <f t="shared" si="2"/>
        <v>1365</v>
      </c>
      <c r="Q44" s="16">
        <v>60</v>
      </c>
      <c r="R44" s="16">
        <v>180</v>
      </c>
      <c r="S44" s="16">
        <f t="shared" si="3"/>
        <v>81900</v>
      </c>
      <c r="T44" s="16">
        <f t="shared" si="4"/>
        <v>245700</v>
      </c>
    </row>
    <row r="45" spans="1:20" x14ac:dyDescent="0.3">
      <c r="A45" s="6">
        <v>43069</v>
      </c>
      <c r="B45" s="5" t="str">
        <f t="shared" si="5"/>
        <v>Nov</v>
      </c>
      <c r="C45" s="10">
        <f t="shared" si="1"/>
        <v>2017</v>
      </c>
      <c r="D45" s="4" t="s">
        <v>14</v>
      </c>
      <c r="E45" s="10">
        <v>184799.99999999997</v>
      </c>
      <c r="F45" s="10">
        <v>158400</v>
      </c>
      <c r="G45" s="10">
        <v>52800</v>
      </c>
      <c r="H45" s="10">
        <v>79200</v>
      </c>
      <c r="I45" s="10">
        <v>52800</v>
      </c>
      <c r="J45" s="5" t="s">
        <v>10</v>
      </c>
      <c r="K45" s="10">
        <v>4</v>
      </c>
      <c r="L45" s="10">
        <v>2</v>
      </c>
      <c r="M45" s="10">
        <v>528000</v>
      </c>
      <c r="N45" s="10">
        <v>22606.666666666668</v>
      </c>
      <c r="O45" s="10">
        <v>2925</v>
      </c>
      <c r="P45" s="10">
        <f t="shared" si="2"/>
        <v>2925</v>
      </c>
      <c r="Q45" s="16">
        <v>60</v>
      </c>
      <c r="R45" s="16">
        <v>180</v>
      </c>
      <c r="S45" s="16">
        <f t="shared" si="3"/>
        <v>175500</v>
      </c>
      <c r="T45" s="16">
        <f t="shared" si="4"/>
        <v>526500</v>
      </c>
    </row>
    <row r="46" spans="1:20" x14ac:dyDescent="0.3">
      <c r="A46" s="6">
        <v>43100</v>
      </c>
      <c r="B46" s="4" t="str">
        <f t="shared" si="5"/>
        <v>Dec</v>
      </c>
      <c r="C46" s="10">
        <f t="shared" si="1"/>
        <v>2017</v>
      </c>
      <c r="D46" s="4" t="s">
        <v>14</v>
      </c>
      <c r="E46" s="10">
        <v>217700</v>
      </c>
      <c r="F46" s="10">
        <v>186600</v>
      </c>
      <c r="G46" s="10">
        <v>62200</v>
      </c>
      <c r="H46" s="10">
        <v>93300</v>
      </c>
      <c r="I46" s="10">
        <v>62200</v>
      </c>
      <c r="J46" s="4" t="s">
        <v>7</v>
      </c>
      <c r="K46" s="10">
        <v>1</v>
      </c>
      <c r="L46" s="10">
        <v>4</v>
      </c>
      <c r="M46" s="10">
        <v>622000</v>
      </c>
      <c r="N46" s="10">
        <v>22463.333333333332</v>
      </c>
      <c r="O46" s="10">
        <v>4225</v>
      </c>
      <c r="P46" s="10">
        <f t="shared" si="2"/>
        <v>4225</v>
      </c>
      <c r="Q46" s="16">
        <v>60</v>
      </c>
      <c r="R46" s="16">
        <v>180</v>
      </c>
      <c r="S46" s="16">
        <f t="shared" si="3"/>
        <v>253500</v>
      </c>
      <c r="T46" s="16">
        <f t="shared" si="4"/>
        <v>760500</v>
      </c>
    </row>
    <row r="47" spans="1:20" x14ac:dyDescent="0.3">
      <c r="A47" s="6">
        <v>43100</v>
      </c>
      <c r="B47" s="4" t="str">
        <f t="shared" si="5"/>
        <v>Dec</v>
      </c>
      <c r="C47" s="10">
        <f t="shared" si="1"/>
        <v>2017</v>
      </c>
      <c r="D47" s="4" t="s">
        <v>14</v>
      </c>
      <c r="E47" s="10">
        <v>132720</v>
      </c>
      <c r="F47" s="10">
        <v>113760</v>
      </c>
      <c r="G47" s="10">
        <v>37920</v>
      </c>
      <c r="H47" s="10">
        <v>56880</v>
      </c>
      <c r="I47" s="10">
        <v>37920</v>
      </c>
      <c r="J47" s="4" t="s">
        <v>8</v>
      </c>
      <c r="K47" s="10">
        <v>3</v>
      </c>
      <c r="L47" s="10">
        <v>2</v>
      </c>
      <c r="M47" s="10">
        <v>379200</v>
      </c>
      <c r="N47" s="10">
        <v>15425</v>
      </c>
      <c r="O47" s="10">
        <v>1625</v>
      </c>
      <c r="P47" s="10">
        <f t="shared" si="2"/>
        <v>1625</v>
      </c>
      <c r="Q47" s="16">
        <v>60</v>
      </c>
      <c r="R47" s="16">
        <v>180</v>
      </c>
      <c r="S47" s="16">
        <f t="shared" si="3"/>
        <v>97500</v>
      </c>
      <c r="T47" s="16">
        <f t="shared" si="4"/>
        <v>292500</v>
      </c>
    </row>
    <row r="48" spans="1:20" x14ac:dyDescent="0.3">
      <c r="A48" s="6">
        <v>43100</v>
      </c>
      <c r="B48" s="5" t="str">
        <f t="shared" si="5"/>
        <v>Dec</v>
      </c>
      <c r="C48" s="10">
        <f t="shared" si="1"/>
        <v>2017</v>
      </c>
      <c r="D48" s="4" t="s">
        <v>14</v>
      </c>
      <c r="E48" s="10">
        <v>182350</v>
      </c>
      <c r="F48" s="10">
        <v>156300</v>
      </c>
      <c r="G48" s="10">
        <v>52100</v>
      </c>
      <c r="H48" s="10">
        <v>78150</v>
      </c>
      <c r="I48" s="10">
        <v>52100</v>
      </c>
      <c r="J48" s="5" t="s">
        <v>9</v>
      </c>
      <c r="K48" s="10">
        <v>5</v>
      </c>
      <c r="L48" s="10">
        <v>4</v>
      </c>
      <c r="M48" s="10">
        <v>521000</v>
      </c>
      <c r="N48" s="10">
        <v>22316.666666666668</v>
      </c>
      <c r="O48" s="10">
        <v>2275</v>
      </c>
      <c r="P48" s="10">
        <f t="shared" si="2"/>
        <v>2275</v>
      </c>
      <c r="Q48" s="16">
        <v>60</v>
      </c>
      <c r="R48" s="16">
        <v>180</v>
      </c>
      <c r="S48" s="16">
        <f t="shared" si="3"/>
        <v>136500</v>
      </c>
      <c r="T48" s="16">
        <f t="shared" si="4"/>
        <v>409500</v>
      </c>
    </row>
    <row r="49" spans="1:20" x14ac:dyDescent="0.3">
      <c r="A49" s="6">
        <v>43100</v>
      </c>
      <c r="B49" s="5" t="str">
        <f t="shared" si="5"/>
        <v>Dec</v>
      </c>
      <c r="C49" s="10">
        <f t="shared" si="1"/>
        <v>2017</v>
      </c>
      <c r="D49" s="4" t="s">
        <v>14</v>
      </c>
      <c r="E49" s="10">
        <v>190399.99999999997</v>
      </c>
      <c r="F49" s="10">
        <v>163200</v>
      </c>
      <c r="G49" s="10">
        <v>54400</v>
      </c>
      <c r="H49" s="10">
        <v>81600</v>
      </c>
      <c r="I49" s="10">
        <v>54400</v>
      </c>
      <c r="J49" s="5" t="s">
        <v>10</v>
      </c>
      <c r="K49" s="10">
        <v>4</v>
      </c>
      <c r="L49" s="10">
        <v>2</v>
      </c>
      <c r="M49" s="10">
        <v>544000</v>
      </c>
      <c r="N49" s="10">
        <v>22383.333333333332</v>
      </c>
      <c r="O49" s="10">
        <v>4225</v>
      </c>
      <c r="P49" s="10">
        <f t="shared" si="2"/>
        <v>4225</v>
      </c>
      <c r="Q49" s="16">
        <v>60</v>
      </c>
      <c r="R49" s="16">
        <v>180</v>
      </c>
      <c r="S49" s="16">
        <f t="shared" si="3"/>
        <v>253500</v>
      </c>
      <c r="T49" s="16">
        <f t="shared" si="4"/>
        <v>760500</v>
      </c>
    </row>
    <row r="50" spans="1:20" x14ac:dyDescent="0.3">
      <c r="A50" s="7">
        <v>43131</v>
      </c>
      <c r="B50" s="2" t="str">
        <f t="shared" si="5"/>
        <v>Jan</v>
      </c>
      <c r="C50" s="13">
        <f t="shared" si="1"/>
        <v>2018</v>
      </c>
      <c r="D50" s="2" t="s">
        <v>12</v>
      </c>
      <c r="E50" s="10">
        <v>214800</v>
      </c>
      <c r="F50" s="10">
        <v>139620</v>
      </c>
      <c r="G50" s="10">
        <v>85920</v>
      </c>
      <c r="H50" s="10">
        <v>53700</v>
      </c>
      <c r="I50" s="10">
        <v>42960</v>
      </c>
      <c r="J50" s="2" t="s">
        <v>7</v>
      </c>
      <c r="K50" s="10">
        <v>5</v>
      </c>
      <c r="L50" s="10">
        <v>5</v>
      </c>
      <c r="M50" s="14">
        <v>537000</v>
      </c>
      <c r="N50" s="14">
        <v>11635</v>
      </c>
      <c r="O50" s="14">
        <v>2340</v>
      </c>
      <c r="P50" s="10">
        <f t="shared" si="2"/>
        <v>2340</v>
      </c>
      <c r="Q50" s="17">
        <v>70</v>
      </c>
      <c r="R50" s="18">
        <v>230</v>
      </c>
      <c r="S50" s="18">
        <f t="shared" si="3"/>
        <v>163800</v>
      </c>
      <c r="T50" s="18">
        <f t="shared" si="4"/>
        <v>538200</v>
      </c>
    </row>
    <row r="51" spans="1:20" x14ac:dyDescent="0.3">
      <c r="A51" s="7">
        <v>43131</v>
      </c>
      <c r="B51" s="2" t="str">
        <f t="shared" si="5"/>
        <v>Jan</v>
      </c>
      <c r="C51" s="13">
        <f t="shared" si="1"/>
        <v>2018</v>
      </c>
      <c r="D51" s="2" t="s">
        <v>12</v>
      </c>
      <c r="E51" s="10">
        <v>196800</v>
      </c>
      <c r="F51" s="10">
        <v>127920</v>
      </c>
      <c r="G51" s="10">
        <v>78720</v>
      </c>
      <c r="H51" s="10">
        <v>49200</v>
      </c>
      <c r="I51" s="10">
        <v>39360</v>
      </c>
      <c r="J51" s="2" t="s">
        <v>8</v>
      </c>
      <c r="K51" s="10">
        <v>2</v>
      </c>
      <c r="L51" s="10">
        <v>1</v>
      </c>
      <c r="M51" s="14">
        <v>492000</v>
      </c>
      <c r="N51" s="14">
        <v>14760.000000000002</v>
      </c>
      <c r="O51" s="14">
        <v>1170</v>
      </c>
      <c r="P51" s="10">
        <f t="shared" si="2"/>
        <v>1170</v>
      </c>
      <c r="Q51" s="17">
        <v>70</v>
      </c>
      <c r="R51" s="18">
        <v>230</v>
      </c>
      <c r="S51" s="18">
        <f t="shared" si="3"/>
        <v>81900</v>
      </c>
      <c r="T51" s="18">
        <f t="shared" si="4"/>
        <v>269100</v>
      </c>
    </row>
    <row r="52" spans="1:20" x14ac:dyDescent="0.3">
      <c r="A52" s="7">
        <v>43131</v>
      </c>
      <c r="B52" s="3" t="str">
        <f t="shared" si="5"/>
        <v>Jan</v>
      </c>
      <c r="C52" s="13">
        <f t="shared" si="1"/>
        <v>2018</v>
      </c>
      <c r="D52" s="3" t="s">
        <v>12</v>
      </c>
      <c r="E52" s="10">
        <v>231200</v>
      </c>
      <c r="F52" s="10">
        <v>150280</v>
      </c>
      <c r="G52" s="10">
        <v>92480</v>
      </c>
      <c r="H52" s="10">
        <v>57800</v>
      </c>
      <c r="I52" s="10">
        <v>46240</v>
      </c>
      <c r="J52" s="3" t="s">
        <v>9</v>
      </c>
      <c r="K52" s="10">
        <v>2</v>
      </c>
      <c r="L52" s="10">
        <v>8</v>
      </c>
      <c r="M52" s="14">
        <v>578000</v>
      </c>
      <c r="N52" s="14">
        <v>15413.333333333334</v>
      </c>
      <c r="O52" s="14">
        <v>1502.8</v>
      </c>
      <c r="P52" s="10">
        <f t="shared" si="2"/>
        <v>1502.8</v>
      </c>
      <c r="Q52" s="17">
        <v>70</v>
      </c>
      <c r="R52" s="18">
        <v>230</v>
      </c>
      <c r="S52" s="18">
        <f t="shared" si="3"/>
        <v>105196</v>
      </c>
      <c r="T52" s="18">
        <f t="shared" si="4"/>
        <v>345644</v>
      </c>
    </row>
    <row r="53" spans="1:20" x14ac:dyDescent="0.3">
      <c r="A53" s="7">
        <v>43131</v>
      </c>
      <c r="B53" s="3" t="str">
        <f t="shared" si="5"/>
        <v>Jan</v>
      </c>
      <c r="C53" s="13">
        <f t="shared" si="1"/>
        <v>2018</v>
      </c>
      <c r="D53" s="3" t="s">
        <v>12</v>
      </c>
      <c r="E53" s="10">
        <v>240800</v>
      </c>
      <c r="F53" s="10">
        <v>156520</v>
      </c>
      <c r="G53" s="10">
        <v>96320</v>
      </c>
      <c r="H53" s="10">
        <v>60200</v>
      </c>
      <c r="I53" s="10">
        <v>48160</v>
      </c>
      <c r="J53" s="3" t="s">
        <v>10</v>
      </c>
      <c r="K53" s="10">
        <v>4</v>
      </c>
      <c r="L53" s="10">
        <v>5</v>
      </c>
      <c r="M53" s="14">
        <v>602000</v>
      </c>
      <c r="N53" s="14">
        <v>32106.666666666668</v>
      </c>
      <c r="O53" s="14">
        <v>3130.4</v>
      </c>
      <c r="P53" s="10">
        <f t="shared" si="2"/>
        <v>3130.4</v>
      </c>
      <c r="Q53" s="17">
        <v>70</v>
      </c>
      <c r="R53" s="18">
        <v>230</v>
      </c>
      <c r="S53" s="18">
        <f t="shared" si="3"/>
        <v>219128</v>
      </c>
      <c r="T53" s="18">
        <f t="shared" si="4"/>
        <v>719992</v>
      </c>
    </row>
    <row r="54" spans="1:20" x14ac:dyDescent="0.3">
      <c r="A54" s="7">
        <v>43159</v>
      </c>
      <c r="B54" s="2" t="str">
        <f t="shared" si="5"/>
        <v>Feb</v>
      </c>
      <c r="C54" s="13">
        <f t="shared" si="1"/>
        <v>2018</v>
      </c>
      <c r="D54" s="2" t="s">
        <v>12</v>
      </c>
      <c r="E54" s="10">
        <v>265200</v>
      </c>
      <c r="F54" s="10">
        <v>172380</v>
      </c>
      <c r="G54" s="10">
        <v>106080</v>
      </c>
      <c r="H54" s="10">
        <v>66300</v>
      </c>
      <c r="I54" s="10">
        <v>53040</v>
      </c>
      <c r="J54" s="2" t="s">
        <v>7</v>
      </c>
      <c r="K54" s="10">
        <v>4</v>
      </c>
      <c r="L54" s="10">
        <v>8</v>
      </c>
      <c r="M54" s="14">
        <v>663000</v>
      </c>
      <c r="N54" s="14">
        <v>16575</v>
      </c>
      <c r="O54" s="14">
        <v>2925</v>
      </c>
      <c r="P54" s="10">
        <f t="shared" si="2"/>
        <v>2925</v>
      </c>
      <c r="Q54" s="17">
        <v>70</v>
      </c>
      <c r="R54" s="18">
        <v>230</v>
      </c>
      <c r="S54" s="18">
        <f t="shared" si="3"/>
        <v>204750</v>
      </c>
      <c r="T54" s="18">
        <f t="shared" si="4"/>
        <v>672750</v>
      </c>
    </row>
    <row r="55" spans="1:20" x14ac:dyDescent="0.3">
      <c r="A55" s="7">
        <v>43159</v>
      </c>
      <c r="B55" s="2" t="str">
        <f t="shared" si="5"/>
        <v>Feb</v>
      </c>
      <c r="C55" s="13">
        <f t="shared" si="1"/>
        <v>2018</v>
      </c>
      <c r="D55" s="2" t="s">
        <v>12</v>
      </c>
      <c r="E55" s="10">
        <v>212800</v>
      </c>
      <c r="F55" s="10">
        <v>138320</v>
      </c>
      <c r="G55" s="10">
        <v>85120</v>
      </c>
      <c r="H55" s="10">
        <v>53200</v>
      </c>
      <c r="I55" s="10">
        <v>42560</v>
      </c>
      <c r="J55" s="2" t="s">
        <v>8</v>
      </c>
      <c r="K55" s="10">
        <v>1</v>
      </c>
      <c r="L55" s="10">
        <v>5</v>
      </c>
      <c r="M55" s="14">
        <v>532000</v>
      </c>
      <c r="N55" s="14">
        <v>13300</v>
      </c>
      <c r="O55" s="14">
        <v>1267.5</v>
      </c>
      <c r="P55" s="10">
        <f t="shared" si="2"/>
        <v>1267.5</v>
      </c>
      <c r="Q55" s="17">
        <v>70</v>
      </c>
      <c r="R55" s="18">
        <v>230</v>
      </c>
      <c r="S55" s="18">
        <f t="shared" si="3"/>
        <v>88725</v>
      </c>
      <c r="T55" s="18">
        <f t="shared" si="4"/>
        <v>291525</v>
      </c>
    </row>
    <row r="56" spans="1:20" x14ac:dyDescent="0.3">
      <c r="A56" s="7">
        <v>43159</v>
      </c>
      <c r="B56" s="3" t="str">
        <f t="shared" si="5"/>
        <v>Feb</v>
      </c>
      <c r="C56" s="13">
        <f t="shared" si="1"/>
        <v>2018</v>
      </c>
      <c r="D56" s="3" t="s">
        <v>12</v>
      </c>
      <c r="E56" s="10">
        <v>270000</v>
      </c>
      <c r="F56" s="10">
        <v>175500</v>
      </c>
      <c r="G56" s="10">
        <v>108000</v>
      </c>
      <c r="H56" s="10">
        <v>67500</v>
      </c>
      <c r="I56" s="10">
        <v>54000</v>
      </c>
      <c r="J56" s="3" t="s">
        <v>9</v>
      </c>
      <c r="K56" s="10">
        <v>1</v>
      </c>
      <c r="L56" s="10">
        <v>2</v>
      </c>
      <c r="M56" s="14">
        <v>675000</v>
      </c>
      <c r="N56" s="14">
        <v>33750</v>
      </c>
      <c r="O56" s="14">
        <v>2730</v>
      </c>
      <c r="P56" s="10">
        <f t="shared" si="2"/>
        <v>2730</v>
      </c>
      <c r="Q56" s="17">
        <v>70</v>
      </c>
      <c r="R56" s="18">
        <v>230</v>
      </c>
      <c r="S56" s="18">
        <f t="shared" si="3"/>
        <v>191100</v>
      </c>
      <c r="T56" s="18">
        <f t="shared" si="4"/>
        <v>627900</v>
      </c>
    </row>
    <row r="57" spans="1:20" x14ac:dyDescent="0.3">
      <c r="A57" s="7">
        <v>43159</v>
      </c>
      <c r="B57" s="3" t="str">
        <f t="shared" si="5"/>
        <v>Feb</v>
      </c>
      <c r="C57" s="13">
        <f t="shared" si="1"/>
        <v>2018</v>
      </c>
      <c r="D57" s="3" t="s">
        <v>12</v>
      </c>
      <c r="E57" s="10">
        <v>263200</v>
      </c>
      <c r="F57" s="10">
        <v>171080</v>
      </c>
      <c r="G57" s="10">
        <v>105280</v>
      </c>
      <c r="H57" s="10">
        <v>65800</v>
      </c>
      <c r="I57" s="10">
        <v>52640</v>
      </c>
      <c r="J57" s="3" t="s">
        <v>10</v>
      </c>
      <c r="K57" s="10">
        <v>5</v>
      </c>
      <c r="L57" s="10">
        <v>6</v>
      </c>
      <c r="M57" s="14">
        <v>658000</v>
      </c>
      <c r="N57" s="14">
        <v>27416.666666666668</v>
      </c>
      <c r="O57" s="14">
        <v>2138.5</v>
      </c>
      <c r="P57" s="10">
        <f t="shared" si="2"/>
        <v>2138.5</v>
      </c>
      <c r="Q57" s="17">
        <v>70</v>
      </c>
      <c r="R57" s="18">
        <v>230</v>
      </c>
      <c r="S57" s="18">
        <f t="shared" si="3"/>
        <v>149695</v>
      </c>
      <c r="T57" s="18">
        <f t="shared" si="4"/>
        <v>491855</v>
      </c>
    </row>
    <row r="58" spans="1:20" x14ac:dyDescent="0.3">
      <c r="A58" s="7">
        <v>43190</v>
      </c>
      <c r="B58" s="2" t="str">
        <f t="shared" si="5"/>
        <v>Mar</v>
      </c>
      <c r="C58" s="13">
        <f t="shared" si="1"/>
        <v>2018</v>
      </c>
      <c r="D58" s="2" t="s">
        <v>12</v>
      </c>
      <c r="E58" s="10">
        <v>281200</v>
      </c>
      <c r="F58" s="10">
        <v>182780</v>
      </c>
      <c r="G58" s="10">
        <v>112480</v>
      </c>
      <c r="H58" s="10">
        <v>70300</v>
      </c>
      <c r="I58" s="10">
        <v>56240</v>
      </c>
      <c r="J58" s="2" t="s">
        <v>7</v>
      </c>
      <c r="K58" s="10">
        <v>1</v>
      </c>
      <c r="L58" s="10">
        <v>2</v>
      </c>
      <c r="M58" s="14">
        <v>703000</v>
      </c>
      <c r="N58" s="14">
        <v>29291.666666666668</v>
      </c>
      <c r="O58" s="14">
        <v>5140.6875</v>
      </c>
      <c r="P58" s="10">
        <f t="shared" si="2"/>
        <v>5140.6875</v>
      </c>
      <c r="Q58" s="17">
        <v>70</v>
      </c>
      <c r="R58" s="18">
        <v>230</v>
      </c>
      <c r="S58" s="18">
        <f t="shared" si="3"/>
        <v>359848.125</v>
      </c>
      <c r="T58" s="18">
        <f t="shared" si="4"/>
        <v>1182358.125</v>
      </c>
    </row>
    <row r="59" spans="1:20" x14ac:dyDescent="0.3">
      <c r="A59" s="7">
        <v>43190</v>
      </c>
      <c r="B59" s="2" t="str">
        <f t="shared" si="5"/>
        <v>Mar</v>
      </c>
      <c r="C59" s="13">
        <f t="shared" si="1"/>
        <v>2018</v>
      </c>
      <c r="D59" s="2" t="s">
        <v>12</v>
      </c>
      <c r="E59" s="10">
        <v>217680</v>
      </c>
      <c r="F59" s="10">
        <v>141492</v>
      </c>
      <c r="G59" s="10">
        <v>87072</v>
      </c>
      <c r="H59" s="10">
        <v>54420</v>
      </c>
      <c r="I59" s="10">
        <v>43536</v>
      </c>
      <c r="J59" s="2" t="s">
        <v>8</v>
      </c>
      <c r="K59" s="10">
        <v>4</v>
      </c>
      <c r="L59" s="10">
        <v>3</v>
      </c>
      <c r="M59" s="14">
        <v>544200</v>
      </c>
      <c r="N59" s="14">
        <v>29024</v>
      </c>
      <c r="O59" s="14">
        <v>2829.84</v>
      </c>
      <c r="P59" s="10">
        <f t="shared" si="2"/>
        <v>2829.84</v>
      </c>
      <c r="Q59" s="17">
        <v>70</v>
      </c>
      <c r="R59" s="18">
        <v>230</v>
      </c>
      <c r="S59" s="18">
        <f t="shared" si="3"/>
        <v>198088.80000000002</v>
      </c>
      <c r="T59" s="18">
        <f t="shared" si="4"/>
        <v>650863.20000000007</v>
      </c>
    </row>
    <row r="60" spans="1:20" x14ac:dyDescent="0.3">
      <c r="A60" s="7">
        <v>43190</v>
      </c>
      <c r="B60" s="3" t="str">
        <f t="shared" si="5"/>
        <v>Mar</v>
      </c>
      <c r="C60" s="13">
        <f t="shared" si="1"/>
        <v>2018</v>
      </c>
      <c r="D60" s="3" t="s">
        <v>12</v>
      </c>
      <c r="E60" s="10">
        <v>273600</v>
      </c>
      <c r="F60" s="10">
        <v>177840</v>
      </c>
      <c r="G60" s="10">
        <v>109440</v>
      </c>
      <c r="H60" s="10">
        <v>68400</v>
      </c>
      <c r="I60" s="10">
        <v>54720</v>
      </c>
      <c r="J60" s="3" t="s">
        <v>9</v>
      </c>
      <c r="K60" s="10">
        <v>1</v>
      </c>
      <c r="L60" s="10">
        <v>3</v>
      </c>
      <c r="M60" s="14">
        <v>684000</v>
      </c>
      <c r="N60" s="14">
        <v>20520.000000000004</v>
      </c>
      <c r="O60" s="14">
        <v>2000.7000000000003</v>
      </c>
      <c r="P60" s="10">
        <f t="shared" si="2"/>
        <v>2000.7000000000003</v>
      </c>
      <c r="Q60" s="17">
        <v>70</v>
      </c>
      <c r="R60" s="18">
        <v>230</v>
      </c>
      <c r="S60" s="18">
        <f t="shared" si="3"/>
        <v>140049.00000000003</v>
      </c>
      <c r="T60" s="18">
        <f t="shared" si="4"/>
        <v>460161.00000000006</v>
      </c>
    </row>
    <row r="61" spans="1:20" x14ac:dyDescent="0.3">
      <c r="A61" s="7">
        <v>43190</v>
      </c>
      <c r="B61" s="3" t="str">
        <f t="shared" si="5"/>
        <v>Mar</v>
      </c>
      <c r="C61" s="13">
        <f t="shared" si="1"/>
        <v>2018</v>
      </c>
      <c r="D61" s="3" t="s">
        <v>12</v>
      </c>
      <c r="E61" s="10">
        <v>319200</v>
      </c>
      <c r="F61" s="10">
        <v>207480</v>
      </c>
      <c r="G61" s="10">
        <v>127680</v>
      </c>
      <c r="H61" s="10">
        <v>79800</v>
      </c>
      <c r="I61" s="10">
        <v>63840</v>
      </c>
      <c r="J61" s="3" t="s">
        <v>10</v>
      </c>
      <c r="K61" s="10">
        <v>1</v>
      </c>
      <c r="L61" s="10">
        <v>2</v>
      </c>
      <c r="M61" s="14">
        <v>798000</v>
      </c>
      <c r="N61" s="14">
        <v>23940.000000000004</v>
      </c>
      <c r="O61" s="14">
        <v>3734.6400000000008</v>
      </c>
      <c r="P61" s="10">
        <f t="shared" si="2"/>
        <v>3734.6400000000008</v>
      </c>
      <c r="Q61" s="17">
        <v>70</v>
      </c>
      <c r="R61" s="18">
        <v>230</v>
      </c>
      <c r="S61" s="18">
        <f t="shared" si="3"/>
        <v>261424.80000000005</v>
      </c>
      <c r="T61" s="18">
        <f t="shared" si="4"/>
        <v>858967.20000000019</v>
      </c>
    </row>
    <row r="62" spans="1:20" x14ac:dyDescent="0.3">
      <c r="A62" s="7">
        <v>43220</v>
      </c>
      <c r="B62" s="2" t="str">
        <f t="shared" si="5"/>
        <v>Apr</v>
      </c>
      <c r="C62" s="13">
        <f t="shared" si="1"/>
        <v>2018</v>
      </c>
      <c r="D62" s="2" t="s">
        <v>12</v>
      </c>
      <c r="E62" s="10">
        <v>266800</v>
      </c>
      <c r="F62" s="10">
        <v>173420</v>
      </c>
      <c r="G62" s="10">
        <v>106720</v>
      </c>
      <c r="H62" s="10">
        <v>66700</v>
      </c>
      <c r="I62" s="10">
        <v>53360</v>
      </c>
      <c r="J62" s="2" t="s">
        <v>7</v>
      </c>
      <c r="K62" s="10">
        <v>5</v>
      </c>
      <c r="L62" s="10">
        <v>3</v>
      </c>
      <c r="M62" s="14">
        <v>667000</v>
      </c>
      <c r="N62" s="14">
        <v>16675</v>
      </c>
      <c r="O62" s="14">
        <v>3120</v>
      </c>
      <c r="P62" s="10">
        <f t="shared" si="2"/>
        <v>3120</v>
      </c>
      <c r="Q62" s="17">
        <v>70</v>
      </c>
      <c r="R62" s="18">
        <v>230</v>
      </c>
      <c r="S62" s="18">
        <f t="shared" si="3"/>
        <v>218400</v>
      </c>
      <c r="T62" s="18">
        <f t="shared" si="4"/>
        <v>717600</v>
      </c>
    </row>
    <row r="63" spans="1:20" x14ac:dyDescent="0.3">
      <c r="A63" s="7">
        <v>43220</v>
      </c>
      <c r="B63" s="2" t="str">
        <f t="shared" si="5"/>
        <v>Apr</v>
      </c>
      <c r="C63" s="13">
        <f t="shared" si="1"/>
        <v>2018</v>
      </c>
      <c r="D63" s="2" t="s">
        <v>12</v>
      </c>
      <c r="E63" s="10">
        <v>211840</v>
      </c>
      <c r="F63" s="10">
        <v>137696</v>
      </c>
      <c r="G63" s="10">
        <v>84736</v>
      </c>
      <c r="H63" s="10">
        <v>52960</v>
      </c>
      <c r="I63" s="10">
        <v>42368</v>
      </c>
      <c r="J63" s="2" t="s">
        <v>8</v>
      </c>
      <c r="K63" s="10">
        <v>2</v>
      </c>
      <c r="L63" s="10">
        <v>1</v>
      </c>
      <c r="M63" s="14">
        <v>529600</v>
      </c>
      <c r="N63" s="14">
        <v>17653.333333333332</v>
      </c>
      <c r="O63" s="14">
        <v>2753.92</v>
      </c>
      <c r="P63" s="10">
        <f t="shared" si="2"/>
        <v>2753.92</v>
      </c>
      <c r="Q63" s="17">
        <v>70</v>
      </c>
      <c r="R63" s="18">
        <v>230</v>
      </c>
      <c r="S63" s="18">
        <f t="shared" si="3"/>
        <v>192774.39999999999</v>
      </c>
      <c r="T63" s="18">
        <f t="shared" si="4"/>
        <v>633401.59999999998</v>
      </c>
    </row>
    <row r="64" spans="1:20" x14ac:dyDescent="0.3">
      <c r="A64" s="7">
        <v>43220</v>
      </c>
      <c r="B64" s="3" t="str">
        <f t="shared" si="5"/>
        <v>Apr</v>
      </c>
      <c r="C64" s="13">
        <f t="shared" si="1"/>
        <v>2018</v>
      </c>
      <c r="D64" s="3" t="s">
        <v>12</v>
      </c>
      <c r="E64" s="10">
        <v>258800</v>
      </c>
      <c r="F64" s="10">
        <v>168220</v>
      </c>
      <c r="G64" s="10">
        <v>103520</v>
      </c>
      <c r="H64" s="10">
        <v>64700</v>
      </c>
      <c r="I64" s="10">
        <v>51760</v>
      </c>
      <c r="J64" s="3" t="s">
        <v>9</v>
      </c>
      <c r="K64" s="10">
        <v>2</v>
      </c>
      <c r="L64" s="10">
        <v>8</v>
      </c>
      <c r="M64" s="14">
        <v>647000</v>
      </c>
      <c r="N64" s="14">
        <v>17253.333333333332</v>
      </c>
      <c r="O64" s="14">
        <v>2355.08</v>
      </c>
      <c r="P64" s="10">
        <f t="shared" si="2"/>
        <v>2355.08</v>
      </c>
      <c r="Q64" s="17">
        <v>70</v>
      </c>
      <c r="R64" s="18">
        <v>230</v>
      </c>
      <c r="S64" s="18">
        <f t="shared" si="3"/>
        <v>164855.6</v>
      </c>
      <c r="T64" s="18">
        <f t="shared" si="4"/>
        <v>541668.4</v>
      </c>
    </row>
    <row r="65" spans="1:20" x14ac:dyDescent="0.3">
      <c r="A65" s="7">
        <v>43220</v>
      </c>
      <c r="B65" s="3" t="str">
        <f t="shared" si="5"/>
        <v>Apr</v>
      </c>
      <c r="C65" s="13">
        <f t="shared" si="1"/>
        <v>2018</v>
      </c>
      <c r="D65" s="3" t="s">
        <v>12</v>
      </c>
      <c r="E65" s="10">
        <v>282800</v>
      </c>
      <c r="F65" s="10">
        <v>183820</v>
      </c>
      <c r="G65" s="10">
        <v>113120</v>
      </c>
      <c r="H65" s="10">
        <v>70700</v>
      </c>
      <c r="I65" s="10">
        <v>56560</v>
      </c>
      <c r="J65" s="3" t="s">
        <v>10</v>
      </c>
      <c r="K65" s="10">
        <v>3</v>
      </c>
      <c r="L65" s="10">
        <v>8</v>
      </c>
      <c r="M65" s="14">
        <v>707000</v>
      </c>
      <c r="N65" s="14">
        <v>17675</v>
      </c>
      <c r="O65" s="14">
        <v>1378.65</v>
      </c>
      <c r="P65" s="10">
        <f t="shared" si="2"/>
        <v>1378.65</v>
      </c>
      <c r="Q65" s="17">
        <v>70</v>
      </c>
      <c r="R65" s="18">
        <v>230</v>
      </c>
      <c r="S65" s="18">
        <f t="shared" si="3"/>
        <v>96505.5</v>
      </c>
      <c r="T65" s="18">
        <f t="shared" si="4"/>
        <v>317089.5</v>
      </c>
    </row>
    <row r="66" spans="1:20" x14ac:dyDescent="0.3">
      <c r="A66" s="7">
        <v>43251</v>
      </c>
      <c r="B66" s="2" t="str">
        <f t="shared" ref="B66:B97" si="6">TEXT(A66, "mmm")</f>
        <v>May</v>
      </c>
      <c r="C66" s="13">
        <f t="shared" si="1"/>
        <v>2018</v>
      </c>
      <c r="D66" s="2" t="s">
        <v>13</v>
      </c>
      <c r="E66" s="10">
        <v>204400</v>
      </c>
      <c r="F66" s="10">
        <v>132860</v>
      </c>
      <c r="G66" s="10">
        <v>81760</v>
      </c>
      <c r="H66" s="10">
        <v>51100</v>
      </c>
      <c r="I66" s="10">
        <v>40880</v>
      </c>
      <c r="J66" s="2" t="s">
        <v>7</v>
      </c>
      <c r="K66" s="10">
        <v>5</v>
      </c>
      <c r="L66" s="10">
        <v>8</v>
      </c>
      <c r="M66" s="14">
        <v>511000</v>
      </c>
      <c r="N66" s="14">
        <v>12775</v>
      </c>
      <c r="O66" s="14">
        <v>2275</v>
      </c>
      <c r="P66" s="10">
        <f t="shared" si="2"/>
        <v>2275</v>
      </c>
      <c r="Q66" s="17">
        <v>70</v>
      </c>
      <c r="R66" s="18">
        <v>230</v>
      </c>
      <c r="S66" s="18">
        <f t="shared" si="3"/>
        <v>159250</v>
      </c>
      <c r="T66" s="18">
        <f t="shared" si="4"/>
        <v>523250</v>
      </c>
    </row>
    <row r="67" spans="1:20" x14ac:dyDescent="0.3">
      <c r="A67" s="7">
        <v>43251</v>
      </c>
      <c r="B67" s="2" t="str">
        <f t="shared" si="6"/>
        <v>May</v>
      </c>
      <c r="C67" s="13">
        <f t="shared" ref="C67:C130" si="7">YEAR(A67)</f>
        <v>2018</v>
      </c>
      <c r="D67" s="2" t="s">
        <v>13</v>
      </c>
      <c r="E67" s="10">
        <v>187680</v>
      </c>
      <c r="F67" s="10">
        <v>121992</v>
      </c>
      <c r="G67" s="10">
        <v>75072</v>
      </c>
      <c r="H67" s="10">
        <v>46920</v>
      </c>
      <c r="I67" s="10">
        <v>37536</v>
      </c>
      <c r="J67" s="2" t="s">
        <v>8</v>
      </c>
      <c r="K67" s="10">
        <v>4</v>
      </c>
      <c r="L67" s="10">
        <v>2</v>
      </c>
      <c r="M67" s="14">
        <v>469200</v>
      </c>
      <c r="N67" s="14">
        <v>11730</v>
      </c>
      <c r="O67" s="14">
        <v>686.20500000000004</v>
      </c>
      <c r="P67" s="10">
        <f t="shared" ref="P67:P130" si="8">O67</f>
        <v>686.20500000000004</v>
      </c>
      <c r="Q67" s="17">
        <v>70</v>
      </c>
      <c r="R67" s="18">
        <v>230</v>
      </c>
      <c r="S67" s="18">
        <f t="shared" ref="S67:S130" si="9">Q67*P67</f>
        <v>48034.350000000006</v>
      </c>
      <c r="T67" s="18">
        <f t="shared" ref="T67:T130" si="10">R67*P67</f>
        <v>157827.15000000002</v>
      </c>
    </row>
    <row r="68" spans="1:20" x14ac:dyDescent="0.3">
      <c r="A68" s="7">
        <v>43251</v>
      </c>
      <c r="B68" s="3" t="str">
        <f t="shared" si="6"/>
        <v>May</v>
      </c>
      <c r="C68" s="13">
        <f t="shared" si="7"/>
        <v>2018</v>
      </c>
      <c r="D68" s="3" t="s">
        <v>13</v>
      </c>
      <c r="E68" s="10">
        <v>253600</v>
      </c>
      <c r="F68" s="10">
        <v>164840</v>
      </c>
      <c r="G68" s="10">
        <v>101440</v>
      </c>
      <c r="H68" s="10">
        <v>63400</v>
      </c>
      <c r="I68" s="10">
        <v>50720</v>
      </c>
      <c r="J68" s="3" t="s">
        <v>9</v>
      </c>
      <c r="K68" s="10">
        <v>5</v>
      </c>
      <c r="L68" s="10">
        <v>1</v>
      </c>
      <c r="M68" s="14">
        <v>634000</v>
      </c>
      <c r="N68" s="14">
        <v>15850</v>
      </c>
      <c r="O68" s="14">
        <v>1545.375</v>
      </c>
      <c r="P68" s="10">
        <f t="shared" si="8"/>
        <v>1545.375</v>
      </c>
      <c r="Q68" s="17">
        <v>70</v>
      </c>
      <c r="R68" s="18">
        <v>230</v>
      </c>
      <c r="S68" s="18">
        <f t="shared" si="9"/>
        <v>108176.25</v>
      </c>
      <c r="T68" s="18">
        <f t="shared" si="10"/>
        <v>355436.25</v>
      </c>
    </row>
    <row r="69" spans="1:20" x14ac:dyDescent="0.3">
      <c r="A69" s="7">
        <v>43251</v>
      </c>
      <c r="B69" s="3" t="str">
        <f t="shared" si="6"/>
        <v>May</v>
      </c>
      <c r="C69" s="13">
        <f t="shared" si="7"/>
        <v>2018</v>
      </c>
      <c r="D69" s="3" t="s">
        <v>13</v>
      </c>
      <c r="E69" s="10">
        <v>236800</v>
      </c>
      <c r="F69" s="10">
        <v>153920</v>
      </c>
      <c r="G69" s="10">
        <v>94720</v>
      </c>
      <c r="H69" s="10">
        <v>59200</v>
      </c>
      <c r="I69" s="10">
        <v>47360</v>
      </c>
      <c r="J69" s="3" t="s">
        <v>10</v>
      </c>
      <c r="K69" s="10">
        <v>1</v>
      </c>
      <c r="L69" s="10">
        <v>1</v>
      </c>
      <c r="M69" s="14">
        <v>592000</v>
      </c>
      <c r="N69" s="14">
        <v>29600</v>
      </c>
      <c r="O69" s="14">
        <v>1950</v>
      </c>
      <c r="P69" s="10">
        <f t="shared" si="8"/>
        <v>1950</v>
      </c>
      <c r="Q69" s="17">
        <v>70</v>
      </c>
      <c r="R69" s="18">
        <v>230</v>
      </c>
      <c r="S69" s="18">
        <f t="shared" si="9"/>
        <v>136500</v>
      </c>
      <c r="T69" s="18">
        <f t="shared" si="10"/>
        <v>448500</v>
      </c>
    </row>
    <row r="70" spans="1:20" x14ac:dyDescent="0.3">
      <c r="A70" s="7">
        <v>43281</v>
      </c>
      <c r="B70" s="2" t="str">
        <f t="shared" si="6"/>
        <v>Jun</v>
      </c>
      <c r="C70" s="13">
        <f t="shared" si="7"/>
        <v>2018</v>
      </c>
      <c r="D70" s="2" t="s">
        <v>13</v>
      </c>
      <c r="E70" s="10">
        <v>252000</v>
      </c>
      <c r="F70" s="10">
        <v>163800</v>
      </c>
      <c r="G70" s="10">
        <v>100800</v>
      </c>
      <c r="H70" s="10">
        <v>63000</v>
      </c>
      <c r="I70" s="10">
        <v>50400</v>
      </c>
      <c r="J70" s="2" t="s">
        <v>7</v>
      </c>
      <c r="K70" s="10">
        <v>4</v>
      </c>
      <c r="L70" s="10">
        <v>3</v>
      </c>
      <c r="M70" s="14">
        <v>630000</v>
      </c>
      <c r="N70" s="14">
        <v>31500</v>
      </c>
      <c r="O70" s="14">
        <v>3575</v>
      </c>
      <c r="P70" s="10">
        <f t="shared" si="8"/>
        <v>3575</v>
      </c>
      <c r="Q70" s="17">
        <v>70</v>
      </c>
      <c r="R70" s="18">
        <v>230</v>
      </c>
      <c r="S70" s="18">
        <f t="shared" si="9"/>
        <v>250250</v>
      </c>
      <c r="T70" s="18">
        <f t="shared" si="10"/>
        <v>822250</v>
      </c>
    </row>
    <row r="71" spans="1:20" x14ac:dyDescent="0.3">
      <c r="A71" s="7">
        <v>43281</v>
      </c>
      <c r="B71" s="2" t="str">
        <f t="shared" si="6"/>
        <v>Jun</v>
      </c>
      <c r="C71" s="13">
        <f t="shared" si="7"/>
        <v>2018</v>
      </c>
      <c r="D71" s="2" t="s">
        <v>13</v>
      </c>
      <c r="E71" s="10">
        <v>208400</v>
      </c>
      <c r="F71" s="10">
        <v>135460</v>
      </c>
      <c r="G71" s="10">
        <v>83360</v>
      </c>
      <c r="H71" s="10">
        <v>52100</v>
      </c>
      <c r="I71" s="10">
        <v>41680</v>
      </c>
      <c r="J71" s="2" t="s">
        <v>8</v>
      </c>
      <c r="K71" s="10">
        <v>8</v>
      </c>
      <c r="L71" s="10">
        <v>1</v>
      </c>
      <c r="M71" s="14">
        <v>521000</v>
      </c>
      <c r="N71" s="14">
        <v>21708.333333333332</v>
      </c>
      <c r="O71" s="14">
        <v>1300</v>
      </c>
      <c r="P71" s="10">
        <f t="shared" si="8"/>
        <v>1300</v>
      </c>
      <c r="Q71" s="17">
        <v>70</v>
      </c>
      <c r="R71" s="18">
        <v>230</v>
      </c>
      <c r="S71" s="18">
        <f t="shared" si="9"/>
        <v>91000</v>
      </c>
      <c r="T71" s="18">
        <f t="shared" si="10"/>
        <v>299000</v>
      </c>
    </row>
    <row r="72" spans="1:20" x14ac:dyDescent="0.3">
      <c r="A72" s="7">
        <v>43281</v>
      </c>
      <c r="B72" s="3" t="str">
        <f t="shared" si="6"/>
        <v>Jun</v>
      </c>
      <c r="C72" s="13">
        <f t="shared" si="7"/>
        <v>2018</v>
      </c>
      <c r="D72" s="3" t="s">
        <v>13</v>
      </c>
      <c r="E72" s="10">
        <v>263200</v>
      </c>
      <c r="F72" s="10">
        <v>171080</v>
      </c>
      <c r="G72" s="10">
        <v>105280</v>
      </c>
      <c r="H72" s="10">
        <v>65800</v>
      </c>
      <c r="I72" s="10">
        <v>52640</v>
      </c>
      <c r="J72" s="3" t="s">
        <v>9</v>
      </c>
      <c r="K72" s="10">
        <v>2</v>
      </c>
      <c r="L72" s="10">
        <v>8</v>
      </c>
      <c r="M72" s="14">
        <v>658000</v>
      </c>
      <c r="N72" s="14">
        <v>16450</v>
      </c>
      <c r="O72" s="14">
        <v>2245.4250000000002</v>
      </c>
      <c r="P72" s="10">
        <f t="shared" si="8"/>
        <v>2245.4250000000002</v>
      </c>
      <c r="Q72" s="17">
        <v>70</v>
      </c>
      <c r="R72" s="18">
        <v>230</v>
      </c>
      <c r="S72" s="18">
        <f t="shared" si="9"/>
        <v>157179.75</v>
      </c>
      <c r="T72" s="18">
        <f t="shared" si="10"/>
        <v>516447.75000000006</v>
      </c>
    </row>
    <row r="73" spans="1:20" x14ac:dyDescent="0.3">
      <c r="A73" s="7">
        <v>43281</v>
      </c>
      <c r="B73" s="3" t="str">
        <f t="shared" si="6"/>
        <v>Jun</v>
      </c>
      <c r="C73" s="13">
        <f t="shared" si="7"/>
        <v>2018</v>
      </c>
      <c r="D73" s="3" t="s">
        <v>13</v>
      </c>
      <c r="E73" s="10">
        <v>283200</v>
      </c>
      <c r="F73" s="10">
        <v>184080</v>
      </c>
      <c r="G73" s="10">
        <v>113280</v>
      </c>
      <c r="H73" s="10">
        <v>70800</v>
      </c>
      <c r="I73" s="10">
        <v>56640</v>
      </c>
      <c r="J73" s="3" t="s">
        <v>10</v>
      </c>
      <c r="K73" s="10">
        <v>1</v>
      </c>
      <c r="L73" s="10">
        <v>1</v>
      </c>
      <c r="M73" s="14">
        <v>708000</v>
      </c>
      <c r="N73" s="14">
        <v>22420</v>
      </c>
      <c r="O73" s="14">
        <v>1950</v>
      </c>
      <c r="P73" s="10">
        <f t="shared" si="8"/>
        <v>1950</v>
      </c>
      <c r="Q73" s="17">
        <v>70</v>
      </c>
      <c r="R73" s="18">
        <v>230</v>
      </c>
      <c r="S73" s="18">
        <f t="shared" si="9"/>
        <v>136500</v>
      </c>
      <c r="T73" s="18">
        <f t="shared" si="10"/>
        <v>448500</v>
      </c>
    </row>
    <row r="74" spans="1:20" x14ac:dyDescent="0.3">
      <c r="A74" s="7">
        <v>43312</v>
      </c>
      <c r="B74" s="2" t="str">
        <f t="shared" si="6"/>
        <v>Jul</v>
      </c>
      <c r="C74" s="13">
        <f t="shared" si="7"/>
        <v>2018</v>
      </c>
      <c r="D74" s="2" t="s">
        <v>13</v>
      </c>
      <c r="E74" s="10">
        <v>262000</v>
      </c>
      <c r="F74" s="10">
        <v>170300</v>
      </c>
      <c r="G74" s="10">
        <v>104800</v>
      </c>
      <c r="H74" s="10">
        <v>65500</v>
      </c>
      <c r="I74" s="10">
        <v>52400</v>
      </c>
      <c r="J74" s="2" t="s">
        <v>7</v>
      </c>
      <c r="K74" s="10">
        <v>5</v>
      </c>
      <c r="L74" s="10">
        <v>6</v>
      </c>
      <c r="M74" s="14">
        <v>655000</v>
      </c>
      <c r="N74" s="14">
        <v>16375</v>
      </c>
      <c r="O74" s="14">
        <v>4225</v>
      </c>
      <c r="P74" s="10">
        <f t="shared" si="8"/>
        <v>4225</v>
      </c>
      <c r="Q74" s="17">
        <v>70</v>
      </c>
      <c r="R74" s="18">
        <v>230</v>
      </c>
      <c r="S74" s="18">
        <f t="shared" si="9"/>
        <v>295750</v>
      </c>
      <c r="T74" s="18">
        <f t="shared" si="10"/>
        <v>971750</v>
      </c>
    </row>
    <row r="75" spans="1:20" x14ac:dyDescent="0.3">
      <c r="A75" s="7">
        <v>43312</v>
      </c>
      <c r="B75" s="2" t="str">
        <f t="shared" si="6"/>
        <v>Jul</v>
      </c>
      <c r="C75" s="13">
        <f t="shared" si="7"/>
        <v>2018</v>
      </c>
      <c r="D75" s="2" t="s">
        <v>13</v>
      </c>
      <c r="E75" s="10">
        <v>214400</v>
      </c>
      <c r="F75" s="10">
        <v>139360</v>
      </c>
      <c r="G75" s="10">
        <v>85760</v>
      </c>
      <c r="H75" s="10">
        <v>53600</v>
      </c>
      <c r="I75" s="10">
        <v>42880</v>
      </c>
      <c r="J75" s="2" t="s">
        <v>8</v>
      </c>
      <c r="K75" s="10">
        <v>5</v>
      </c>
      <c r="L75" s="10">
        <v>7</v>
      </c>
      <c r="M75" s="14">
        <v>536000</v>
      </c>
      <c r="N75" s="14">
        <v>13400</v>
      </c>
      <c r="O75" s="14">
        <v>1306.5</v>
      </c>
      <c r="P75" s="10">
        <f t="shared" si="8"/>
        <v>1306.5</v>
      </c>
      <c r="Q75" s="17">
        <v>70</v>
      </c>
      <c r="R75" s="18">
        <v>230</v>
      </c>
      <c r="S75" s="18">
        <f t="shared" si="9"/>
        <v>91455</v>
      </c>
      <c r="T75" s="18">
        <f t="shared" si="10"/>
        <v>300495</v>
      </c>
    </row>
    <row r="76" spans="1:20" x14ac:dyDescent="0.3">
      <c r="A76" s="7">
        <v>43312</v>
      </c>
      <c r="B76" s="3" t="str">
        <f t="shared" si="6"/>
        <v>Jul</v>
      </c>
      <c r="C76" s="13">
        <f t="shared" si="7"/>
        <v>2018</v>
      </c>
      <c r="D76" s="3" t="s">
        <v>13</v>
      </c>
      <c r="E76" s="10">
        <v>211200</v>
      </c>
      <c r="F76" s="10">
        <v>137280</v>
      </c>
      <c r="G76" s="10">
        <v>84480</v>
      </c>
      <c r="H76" s="10">
        <v>52800</v>
      </c>
      <c r="I76" s="10">
        <v>42240</v>
      </c>
      <c r="J76" s="3" t="s">
        <v>9</v>
      </c>
      <c r="K76" s="10">
        <v>2</v>
      </c>
      <c r="L76" s="10">
        <v>3</v>
      </c>
      <c r="M76" s="14">
        <v>528000</v>
      </c>
      <c r="N76" s="14">
        <v>24639.999999999996</v>
      </c>
      <c r="O76" s="14">
        <v>1625</v>
      </c>
      <c r="P76" s="10">
        <f t="shared" si="8"/>
        <v>1625</v>
      </c>
      <c r="Q76" s="17">
        <v>70</v>
      </c>
      <c r="R76" s="18">
        <v>230</v>
      </c>
      <c r="S76" s="18">
        <f t="shared" si="9"/>
        <v>113750</v>
      </c>
      <c r="T76" s="18">
        <f t="shared" si="10"/>
        <v>373750</v>
      </c>
    </row>
    <row r="77" spans="1:20" x14ac:dyDescent="0.3">
      <c r="A77" s="7">
        <v>43312</v>
      </c>
      <c r="B77" s="3" t="str">
        <f t="shared" si="6"/>
        <v>Jul</v>
      </c>
      <c r="C77" s="13">
        <f t="shared" si="7"/>
        <v>2018</v>
      </c>
      <c r="D77" s="3" t="s">
        <v>13</v>
      </c>
      <c r="E77" s="10">
        <v>224000</v>
      </c>
      <c r="F77" s="10">
        <v>145600</v>
      </c>
      <c r="G77" s="10">
        <v>89600</v>
      </c>
      <c r="H77" s="10">
        <v>56000</v>
      </c>
      <c r="I77" s="10">
        <v>44800</v>
      </c>
      <c r="J77" s="3" t="s">
        <v>10</v>
      </c>
      <c r="K77" s="10">
        <v>1</v>
      </c>
      <c r="L77" s="10">
        <v>8</v>
      </c>
      <c r="M77" s="14">
        <v>560000</v>
      </c>
      <c r="N77" s="14">
        <v>12133.333333333334</v>
      </c>
      <c r="O77" s="14">
        <v>1183</v>
      </c>
      <c r="P77" s="10">
        <f t="shared" si="8"/>
        <v>1183</v>
      </c>
      <c r="Q77" s="17">
        <v>70</v>
      </c>
      <c r="R77" s="18">
        <v>230</v>
      </c>
      <c r="S77" s="18">
        <f t="shared" si="9"/>
        <v>82810</v>
      </c>
      <c r="T77" s="18">
        <f t="shared" si="10"/>
        <v>272090</v>
      </c>
    </row>
    <row r="78" spans="1:20" x14ac:dyDescent="0.3">
      <c r="A78" s="7">
        <v>43343</v>
      </c>
      <c r="B78" s="2" t="str">
        <f t="shared" si="6"/>
        <v>Aug</v>
      </c>
      <c r="C78" s="13">
        <f t="shared" si="7"/>
        <v>2018</v>
      </c>
      <c r="D78" s="2" t="s">
        <v>13</v>
      </c>
      <c r="E78" s="10">
        <v>303600</v>
      </c>
      <c r="F78" s="10">
        <v>197340</v>
      </c>
      <c r="G78" s="10">
        <v>121440</v>
      </c>
      <c r="H78" s="10">
        <v>75900</v>
      </c>
      <c r="I78" s="10">
        <v>60720</v>
      </c>
      <c r="J78" s="2" t="s">
        <v>7</v>
      </c>
      <c r="K78" s="10">
        <v>5</v>
      </c>
      <c r="L78" s="10">
        <v>3</v>
      </c>
      <c r="M78" s="14">
        <v>759000</v>
      </c>
      <c r="N78" s="14">
        <v>13915.000000000002</v>
      </c>
      <c r="O78" s="14">
        <v>2275</v>
      </c>
      <c r="P78" s="10">
        <f t="shared" si="8"/>
        <v>2275</v>
      </c>
      <c r="Q78" s="17">
        <v>70</v>
      </c>
      <c r="R78" s="18">
        <v>230</v>
      </c>
      <c r="S78" s="18">
        <f t="shared" si="9"/>
        <v>159250</v>
      </c>
      <c r="T78" s="18">
        <f t="shared" si="10"/>
        <v>523250</v>
      </c>
    </row>
    <row r="79" spans="1:20" x14ac:dyDescent="0.3">
      <c r="A79" s="7">
        <v>43343</v>
      </c>
      <c r="B79" s="2" t="str">
        <f t="shared" si="6"/>
        <v>Aug</v>
      </c>
      <c r="C79" s="13">
        <f t="shared" si="7"/>
        <v>2018</v>
      </c>
      <c r="D79" s="2" t="s">
        <v>13</v>
      </c>
      <c r="E79" s="10">
        <v>193120</v>
      </c>
      <c r="F79" s="10">
        <v>125528</v>
      </c>
      <c r="G79" s="10">
        <v>77248</v>
      </c>
      <c r="H79" s="10">
        <v>48280</v>
      </c>
      <c r="I79" s="10">
        <v>38624</v>
      </c>
      <c r="J79" s="2" t="s">
        <v>8</v>
      </c>
      <c r="K79" s="10">
        <v>8</v>
      </c>
      <c r="L79" s="10">
        <v>8</v>
      </c>
      <c r="M79" s="14">
        <v>482800</v>
      </c>
      <c r="N79" s="14">
        <v>20116.666666666668</v>
      </c>
      <c r="O79" s="14">
        <v>975</v>
      </c>
      <c r="P79" s="10">
        <f t="shared" si="8"/>
        <v>975</v>
      </c>
      <c r="Q79" s="17">
        <v>70</v>
      </c>
      <c r="R79" s="18">
        <v>230</v>
      </c>
      <c r="S79" s="18">
        <f t="shared" si="9"/>
        <v>68250</v>
      </c>
      <c r="T79" s="18">
        <f t="shared" si="10"/>
        <v>224250</v>
      </c>
    </row>
    <row r="80" spans="1:20" x14ac:dyDescent="0.3">
      <c r="A80" s="7">
        <v>43343</v>
      </c>
      <c r="B80" s="3" t="str">
        <f t="shared" si="6"/>
        <v>Aug</v>
      </c>
      <c r="C80" s="13">
        <f t="shared" si="7"/>
        <v>2018</v>
      </c>
      <c r="D80" s="3" t="s">
        <v>13</v>
      </c>
      <c r="E80" s="10">
        <v>214000</v>
      </c>
      <c r="F80" s="10">
        <v>139100</v>
      </c>
      <c r="G80" s="10">
        <v>85600</v>
      </c>
      <c r="H80" s="10">
        <v>53500</v>
      </c>
      <c r="I80" s="10">
        <v>42800</v>
      </c>
      <c r="J80" s="3" t="s">
        <v>9</v>
      </c>
      <c r="K80" s="10">
        <v>1</v>
      </c>
      <c r="L80" s="10">
        <v>3</v>
      </c>
      <c r="M80" s="14">
        <v>535000</v>
      </c>
      <c r="N80" s="14">
        <v>22291.666666666668</v>
      </c>
      <c r="O80" s="14">
        <v>2173.4375</v>
      </c>
      <c r="P80" s="10">
        <f t="shared" si="8"/>
        <v>2173.4375</v>
      </c>
      <c r="Q80" s="17">
        <v>70</v>
      </c>
      <c r="R80" s="18">
        <v>230</v>
      </c>
      <c r="S80" s="18">
        <f t="shared" si="9"/>
        <v>152140.625</v>
      </c>
      <c r="T80" s="18">
        <f t="shared" si="10"/>
        <v>499890.625</v>
      </c>
    </row>
    <row r="81" spans="1:20" x14ac:dyDescent="0.3">
      <c r="A81" s="7">
        <v>43343</v>
      </c>
      <c r="B81" s="3" t="str">
        <f t="shared" si="6"/>
        <v>Aug</v>
      </c>
      <c r="C81" s="13">
        <f t="shared" si="7"/>
        <v>2018</v>
      </c>
      <c r="D81" s="3" t="s">
        <v>13</v>
      </c>
      <c r="E81" s="10">
        <v>235200</v>
      </c>
      <c r="F81" s="10">
        <v>152880</v>
      </c>
      <c r="G81" s="10">
        <v>94080</v>
      </c>
      <c r="H81" s="10">
        <v>58800</v>
      </c>
      <c r="I81" s="10">
        <v>47040</v>
      </c>
      <c r="J81" s="3" t="s">
        <v>10</v>
      </c>
      <c r="K81" s="10">
        <v>2</v>
      </c>
      <c r="L81" s="10">
        <v>1</v>
      </c>
      <c r="M81" s="14">
        <v>588000</v>
      </c>
      <c r="N81" s="14">
        <v>18620</v>
      </c>
      <c r="O81" s="14">
        <v>2470</v>
      </c>
      <c r="P81" s="10">
        <f t="shared" si="8"/>
        <v>2470</v>
      </c>
      <c r="Q81" s="17">
        <v>70</v>
      </c>
      <c r="R81" s="18">
        <v>230</v>
      </c>
      <c r="S81" s="18">
        <f t="shared" si="9"/>
        <v>172900</v>
      </c>
      <c r="T81" s="18">
        <f t="shared" si="10"/>
        <v>568100</v>
      </c>
    </row>
    <row r="82" spans="1:20" x14ac:dyDescent="0.3">
      <c r="A82" s="7">
        <v>43373</v>
      </c>
      <c r="B82" s="2" t="str">
        <f t="shared" si="6"/>
        <v>Sep</v>
      </c>
      <c r="C82" s="13">
        <f t="shared" si="7"/>
        <v>2018</v>
      </c>
      <c r="D82" s="2" t="s">
        <v>14</v>
      </c>
      <c r="E82" s="10">
        <v>210400</v>
      </c>
      <c r="F82" s="10">
        <v>136760</v>
      </c>
      <c r="G82" s="10">
        <v>84160</v>
      </c>
      <c r="H82" s="10">
        <v>52600</v>
      </c>
      <c r="I82" s="10">
        <v>42080</v>
      </c>
      <c r="J82" s="2" t="s">
        <v>7</v>
      </c>
      <c r="K82" s="10">
        <v>2</v>
      </c>
      <c r="L82" s="10">
        <v>1</v>
      </c>
      <c r="M82" s="14">
        <v>526000</v>
      </c>
      <c r="N82" s="14">
        <v>15780.000000000002</v>
      </c>
      <c r="O82" s="14">
        <v>3120</v>
      </c>
      <c r="P82" s="10">
        <f t="shared" si="8"/>
        <v>3120</v>
      </c>
      <c r="Q82" s="17">
        <v>70</v>
      </c>
      <c r="R82" s="18">
        <v>230</v>
      </c>
      <c r="S82" s="18">
        <f t="shared" si="9"/>
        <v>218400</v>
      </c>
      <c r="T82" s="18">
        <f t="shared" si="10"/>
        <v>717600</v>
      </c>
    </row>
    <row r="83" spans="1:20" x14ac:dyDescent="0.3">
      <c r="A83" s="7">
        <v>43373</v>
      </c>
      <c r="B83" s="2" t="str">
        <f t="shared" si="6"/>
        <v>Sep</v>
      </c>
      <c r="C83" s="13">
        <f t="shared" si="7"/>
        <v>2018</v>
      </c>
      <c r="D83" s="2" t="s">
        <v>14</v>
      </c>
      <c r="E83" s="10">
        <v>179200</v>
      </c>
      <c r="F83" s="10">
        <v>116480</v>
      </c>
      <c r="G83" s="10">
        <v>71680</v>
      </c>
      <c r="H83" s="10">
        <v>44800</v>
      </c>
      <c r="I83" s="10">
        <v>35840</v>
      </c>
      <c r="J83" s="2" t="s">
        <v>8</v>
      </c>
      <c r="K83" s="10">
        <v>4</v>
      </c>
      <c r="L83" s="10">
        <v>3</v>
      </c>
      <c r="M83" s="14">
        <v>448000</v>
      </c>
      <c r="N83" s="14">
        <v>18666.666666666668</v>
      </c>
      <c r="O83" s="14">
        <v>1300</v>
      </c>
      <c r="P83" s="10">
        <f t="shared" si="8"/>
        <v>1300</v>
      </c>
      <c r="Q83" s="17">
        <v>70</v>
      </c>
      <c r="R83" s="18">
        <v>230</v>
      </c>
      <c r="S83" s="18">
        <f t="shared" si="9"/>
        <v>91000</v>
      </c>
      <c r="T83" s="18">
        <f t="shared" si="10"/>
        <v>299000</v>
      </c>
    </row>
    <row r="84" spans="1:20" x14ac:dyDescent="0.3">
      <c r="A84" s="7">
        <v>43373</v>
      </c>
      <c r="B84" s="3" t="str">
        <f t="shared" si="6"/>
        <v>Sep</v>
      </c>
      <c r="C84" s="13">
        <f t="shared" si="7"/>
        <v>2018</v>
      </c>
      <c r="D84" s="3" t="s">
        <v>14</v>
      </c>
      <c r="E84" s="10">
        <v>272000</v>
      </c>
      <c r="F84" s="10">
        <v>176800</v>
      </c>
      <c r="G84" s="10">
        <v>108800</v>
      </c>
      <c r="H84" s="10">
        <v>68000</v>
      </c>
      <c r="I84" s="10">
        <v>54400</v>
      </c>
      <c r="J84" s="3" t="s">
        <v>9</v>
      </c>
      <c r="K84" s="10">
        <v>4</v>
      </c>
      <c r="L84" s="10">
        <v>3</v>
      </c>
      <c r="M84" s="14">
        <v>680000</v>
      </c>
      <c r="N84" s="14">
        <v>20400.000000000004</v>
      </c>
      <c r="O84" s="14">
        <v>1365</v>
      </c>
      <c r="P84" s="10">
        <f t="shared" si="8"/>
        <v>1365</v>
      </c>
      <c r="Q84" s="17">
        <v>70</v>
      </c>
      <c r="R84" s="18">
        <v>230</v>
      </c>
      <c r="S84" s="18">
        <f t="shared" si="9"/>
        <v>95550</v>
      </c>
      <c r="T84" s="18">
        <f t="shared" si="10"/>
        <v>313950</v>
      </c>
    </row>
    <row r="85" spans="1:20" x14ac:dyDescent="0.3">
      <c r="A85" s="7">
        <v>43373</v>
      </c>
      <c r="B85" s="3" t="str">
        <f t="shared" si="6"/>
        <v>Sep</v>
      </c>
      <c r="C85" s="13">
        <f t="shared" si="7"/>
        <v>2018</v>
      </c>
      <c r="D85" s="3" t="s">
        <v>14</v>
      </c>
      <c r="E85" s="10">
        <v>280800</v>
      </c>
      <c r="F85" s="10">
        <v>182520</v>
      </c>
      <c r="G85" s="10">
        <v>112320</v>
      </c>
      <c r="H85" s="10">
        <v>70200</v>
      </c>
      <c r="I85" s="10">
        <v>56160</v>
      </c>
      <c r="J85" s="3" t="s">
        <v>10</v>
      </c>
      <c r="K85" s="10">
        <v>6</v>
      </c>
      <c r="L85" s="10">
        <v>2</v>
      </c>
      <c r="M85" s="14">
        <v>702000</v>
      </c>
      <c r="N85" s="14">
        <v>15210.000000000002</v>
      </c>
      <c r="O85" s="14">
        <v>5200</v>
      </c>
      <c r="P85" s="10">
        <f t="shared" si="8"/>
        <v>5200</v>
      </c>
      <c r="Q85" s="17">
        <v>70</v>
      </c>
      <c r="R85" s="18">
        <v>230</v>
      </c>
      <c r="S85" s="18">
        <f t="shared" si="9"/>
        <v>364000</v>
      </c>
      <c r="T85" s="18">
        <f t="shared" si="10"/>
        <v>1196000</v>
      </c>
    </row>
    <row r="86" spans="1:20" x14ac:dyDescent="0.3">
      <c r="A86" s="7">
        <v>43404</v>
      </c>
      <c r="B86" s="2" t="str">
        <f t="shared" si="6"/>
        <v>Oct</v>
      </c>
      <c r="C86" s="13">
        <f t="shared" si="7"/>
        <v>2018</v>
      </c>
      <c r="D86" s="2" t="s">
        <v>14</v>
      </c>
      <c r="E86" s="10">
        <v>200800</v>
      </c>
      <c r="F86" s="10">
        <v>130520</v>
      </c>
      <c r="G86" s="10">
        <v>80320</v>
      </c>
      <c r="H86" s="10">
        <v>50200</v>
      </c>
      <c r="I86" s="10">
        <v>40160</v>
      </c>
      <c r="J86" s="2" t="s">
        <v>7</v>
      </c>
      <c r="K86" s="10">
        <v>8</v>
      </c>
      <c r="L86" s="10">
        <v>3</v>
      </c>
      <c r="M86" s="14">
        <v>502000</v>
      </c>
      <c r="N86" s="14">
        <v>15060.000000000002</v>
      </c>
      <c r="O86" s="14">
        <v>3250</v>
      </c>
      <c r="P86" s="10">
        <f t="shared" si="8"/>
        <v>3250</v>
      </c>
      <c r="Q86" s="17">
        <v>70</v>
      </c>
      <c r="R86" s="18">
        <v>230</v>
      </c>
      <c r="S86" s="18">
        <f t="shared" si="9"/>
        <v>227500</v>
      </c>
      <c r="T86" s="18">
        <f t="shared" si="10"/>
        <v>747500</v>
      </c>
    </row>
    <row r="87" spans="1:20" x14ac:dyDescent="0.3">
      <c r="A87" s="7">
        <v>43404</v>
      </c>
      <c r="B87" s="2" t="str">
        <f t="shared" si="6"/>
        <v>Oct</v>
      </c>
      <c r="C87" s="13">
        <f t="shared" si="7"/>
        <v>2018</v>
      </c>
      <c r="D87" s="2" t="s">
        <v>14</v>
      </c>
      <c r="E87" s="10">
        <v>198240</v>
      </c>
      <c r="F87" s="10">
        <v>128856</v>
      </c>
      <c r="G87" s="10">
        <v>79296</v>
      </c>
      <c r="H87" s="10">
        <v>49560</v>
      </c>
      <c r="I87" s="10">
        <v>39648</v>
      </c>
      <c r="J87" s="2" t="s">
        <v>8</v>
      </c>
      <c r="K87" s="10">
        <v>2</v>
      </c>
      <c r="L87" s="10">
        <v>3</v>
      </c>
      <c r="M87" s="14">
        <v>495600</v>
      </c>
      <c r="N87" s="14">
        <v>24780</v>
      </c>
      <c r="O87" s="14">
        <v>975</v>
      </c>
      <c r="P87" s="10">
        <f t="shared" si="8"/>
        <v>975</v>
      </c>
      <c r="Q87" s="17">
        <v>70</v>
      </c>
      <c r="R87" s="18">
        <v>230</v>
      </c>
      <c r="S87" s="18">
        <f t="shared" si="9"/>
        <v>68250</v>
      </c>
      <c r="T87" s="18">
        <f t="shared" si="10"/>
        <v>224250</v>
      </c>
    </row>
    <row r="88" spans="1:20" x14ac:dyDescent="0.3">
      <c r="A88" s="7">
        <v>43404</v>
      </c>
      <c r="B88" s="3" t="str">
        <f t="shared" si="6"/>
        <v>Oct</v>
      </c>
      <c r="C88" s="13">
        <f t="shared" si="7"/>
        <v>2018</v>
      </c>
      <c r="D88" s="3" t="s">
        <v>14</v>
      </c>
      <c r="E88" s="10">
        <v>242400</v>
      </c>
      <c r="F88" s="10">
        <v>157560</v>
      </c>
      <c r="G88" s="10">
        <v>96960</v>
      </c>
      <c r="H88" s="10">
        <v>60600</v>
      </c>
      <c r="I88" s="10">
        <v>48480</v>
      </c>
      <c r="J88" s="3" t="s">
        <v>9</v>
      </c>
      <c r="K88" s="10">
        <v>7</v>
      </c>
      <c r="L88" s="10">
        <v>2</v>
      </c>
      <c r="M88" s="14">
        <v>606000</v>
      </c>
      <c r="N88" s="14">
        <v>15150</v>
      </c>
      <c r="O88" s="14">
        <v>1690</v>
      </c>
      <c r="P88" s="10">
        <f t="shared" si="8"/>
        <v>1690</v>
      </c>
      <c r="Q88" s="17">
        <v>70</v>
      </c>
      <c r="R88" s="18">
        <v>230</v>
      </c>
      <c r="S88" s="18">
        <f t="shared" si="9"/>
        <v>118300</v>
      </c>
      <c r="T88" s="18">
        <f t="shared" si="10"/>
        <v>388700</v>
      </c>
    </row>
    <row r="89" spans="1:20" x14ac:dyDescent="0.3">
      <c r="A89" s="7">
        <v>43404</v>
      </c>
      <c r="B89" s="3" t="str">
        <f t="shared" si="6"/>
        <v>Oct</v>
      </c>
      <c r="C89" s="13">
        <f t="shared" si="7"/>
        <v>2018</v>
      </c>
      <c r="D89" s="3" t="s">
        <v>14</v>
      </c>
      <c r="E89" s="10">
        <v>194000</v>
      </c>
      <c r="F89" s="10">
        <v>126100</v>
      </c>
      <c r="G89" s="10">
        <v>77600</v>
      </c>
      <c r="H89" s="10">
        <v>48500</v>
      </c>
      <c r="I89" s="10">
        <v>38800</v>
      </c>
      <c r="J89" s="3" t="s">
        <v>10</v>
      </c>
      <c r="K89" s="10">
        <v>4</v>
      </c>
      <c r="L89" s="10">
        <v>7</v>
      </c>
      <c r="M89" s="14">
        <v>485000</v>
      </c>
      <c r="N89" s="14">
        <v>12125</v>
      </c>
      <c r="O89" s="14">
        <v>2275</v>
      </c>
      <c r="P89" s="10">
        <f t="shared" si="8"/>
        <v>2275</v>
      </c>
      <c r="Q89" s="17">
        <v>70</v>
      </c>
      <c r="R89" s="18">
        <v>230</v>
      </c>
      <c r="S89" s="18">
        <f t="shared" si="9"/>
        <v>159250</v>
      </c>
      <c r="T89" s="18">
        <f t="shared" si="10"/>
        <v>523250</v>
      </c>
    </row>
    <row r="90" spans="1:20" x14ac:dyDescent="0.3">
      <c r="A90" s="7">
        <v>43434</v>
      </c>
      <c r="B90" s="2" t="str">
        <f t="shared" si="6"/>
        <v>Nov</v>
      </c>
      <c r="C90" s="13">
        <f t="shared" si="7"/>
        <v>2018</v>
      </c>
      <c r="D90" s="2" t="s">
        <v>14</v>
      </c>
      <c r="E90" s="10">
        <v>320800</v>
      </c>
      <c r="F90" s="10">
        <v>208520</v>
      </c>
      <c r="G90" s="10">
        <v>128320</v>
      </c>
      <c r="H90" s="10">
        <v>80200</v>
      </c>
      <c r="I90" s="10">
        <v>64160</v>
      </c>
      <c r="J90" s="2" t="s">
        <v>7</v>
      </c>
      <c r="K90" s="10">
        <v>5</v>
      </c>
      <c r="L90" s="10">
        <v>7</v>
      </c>
      <c r="M90" s="14">
        <v>802000</v>
      </c>
      <c r="N90" s="14">
        <v>42773.333333333336</v>
      </c>
      <c r="O90" s="14">
        <v>5525</v>
      </c>
      <c r="P90" s="10">
        <f t="shared" si="8"/>
        <v>5525</v>
      </c>
      <c r="Q90" s="17">
        <v>70</v>
      </c>
      <c r="R90" s="18">
        <v>230</v>
      </c>
      <c r="S90" s="18">
        <f t="shared" si="9"/>
        <v>386750</v>
      </c>
      <c r="T90" s="18">
        <f t="shared" si="10"/>
        <v>1270750</v>
      </c>
    </row>
    <row r="91" spans="1:20" x14ac:dyDescent="0.3">
      <c r="A91" s="7">
        <v>43434</v>
      </c>
      <c r="B91" s="2" t="str">
        <f t="shared" si="6"/>
        <v>Nov</v>
      </c>
      <c r="C91" s="13">
        <f t="shared" si="7"/>
        <v>2018</v>
      </c>
      <c r="D91" s="2" t="s">
        <v>14</v>
      </c>
      <c r="E91" s="10">
        <v>197680</v>
      </c>
      <c r="F91" s="10">
        <v>128492</v>
      </c>
      <c r="G91" s="10">
        <v>79072</v>
      </c>
      <c r="H91" s="10">
        <v>49420</v>
      </c>
      <c r="I91" s="10">
        <v>39536</v>
      </c>
      <c r="J91" s="2" t="s">
        <v>8</v>
      </c>
      <c r="K91" s="10">
        <v>5</v>
      </c>
      <c r="L91" s="10">
        <v>3</v>
      </c>
      <c r="M91" s="14">
        <v>494200</v>
      </c>
      <c r="N91" s="14">
        <v>20591.666666666668</v>
      </c>
      <c r="O91" s="14">
        <v>1170</v>
      </c>
      <c r="P91" s="10">
        <f t="shared" si="8"/>
        <v>1170</v>
      </c>
      <c r="Q91" s="17">
        <v>70</v>
      </c>
      <c r="R91" s="18">
        <v>230</v>
      </c>
      <c r="S91" s="18">
        <f t="shared" si="9"/>
        <v>81900</v>
      </c>
      <c r="T91" s="18">
        <f t="shared" si="10"/>
        <v>269100</v>
      </c>
    </row>
    <row r="92" spans="1:20" x14ac:dyDescent="0.3">
      <c r="A92" s="7">
        <v>43434</v>
      </c>
      <c r="B92" s="3" t="str">
        <f t="shared" si="6"/>
        <v>Nov</v>
      </c>
      <c r="C92" s="13">
        <f t="shared" si="7"/>
        <v>2018</v>
      </c>
      <c r="D92" s="3" t="s">
        <v>14</v>
      </c>
      <c r="E92" s="10">
        <v>278400</v>
      </c>
      <c r="F92" s="10">
        <v>180960</v>
      </c>
      <c r="G92" s="10">
        <v>111360</v>
      </c>
      <c r="H92" s="10">
        <v>69600</v>
      </c>
      <c r="I92" s="10">
        <v>55680</v>
      </c>
      <c r="J92" s="3" t="s">
        <v>9</v>
      </c>
      <c r="K92" s="10">
        <v>7</v>
      </c>
      <c r="L92" s="10">
        <v>2</v>
      </c>
      <c r="M92" s="14">
        <v>696000</v>
      </c>
      <c r="N92" s="14">
        <v>29000</v>
      </c>
      <c r="O92" s="14">
        <v>2275</v>
      </c>
      <c r="P92" s="10">
        <f t="shared" si="8"/>
        <v>2275</v>
      </c>
      <c r="Q92" s="17">
        <v>70</v>
      </c>
      <c r="R92" s="18">
        <v>230</v>
      </c>
      <c r="S92" s="18">
        <f t="shared" si="9"/>
        <v>159250</v>
      </c>
      <c r="T92" s="18">
        <f t="shared" si="10"/>
        <v>523250</v>
      </c>
    </row>
    <row r="93" spans="1:20" x14ac:dyDescent="0.3">
      <c r="A93" s="7">
        <v>43434</v>
      </c>
      <c r="B93" s="3" t="str">
        <f t="shared" si="6"/>
        <v>Nov</v>
      </c>
      <c r="C93" s="13">
        <f t="shared" si="7"/>
        <v>2018</v>
      </c>
      <c r="D93" s="3" t="s">
        <v>14</v>
      </c>
      <c r="E93" s="10">
        <v>271200</v>
      </c>
      <c r="F93" s="10">
        <v>176280</v>
      </c>
      <c r="G93" s="10">
        <v>108480</v>
      </c>
      <c r="H93" s="10">
        <v>67800</v>
      </c>
      <c r="I93" s="10">
        <v>54240</v>
      </c>
      <c r="J93" s="3" t="s">
        <v>10</v>
      </c>
      <c r="K93" s="10">
        <v>2</v>
      </c>
      <c r="L93" s="10">
        <v>1</v>
      </c>
      <c r="M93" s="14">
        <v>678000</v>
      </c>
      <c r="N93" s="14">
        <v>28250</v>
      </c>
      <c r="O93" s="14">
        <v>4225</v>
      </c>
      <c r="P93" s="10">
        <f t="shared" si="8"/>
        <v>4225</v>
      </c>
      <c r="Q93" s="17">
        <v>70</v>
      </c>
      <c r="R93" s="18">
        <v>230</v>
      </c>
      <c r="S93" s="18">
        <f t="shared" si="9"/>
        <v>295750</v>
      </c>
      <c r="T93" s="18">
        <f t="shared" si="10"/>
        <v>971750</v>
      </c>
    </row>
    <row r="94" spans="1:20" x14ac:dyDescent="0.3">
      <c r="A94" s="7">
        <v>43465</v>
      </c>
      <c r="B94" s="2" t="str">
        <f t="shared" si="6"/>
        <v>Dec</v>
      </c>
      <c r="C94" s="13">
        <f t="shared" si="7"/>
        <v>2018</v>
      </c>
      <c r="D94" s="2" t="s">
        <v>14</v>
      </c>
      <c r="E94" s="10">
        <v>268800</v>
      </c>
      <c r="F94" s="10">
        <v>174720</v>
      </c>
      <c r="G94" s="10">
        <v>107520</v>
      </c>
      <c r="H94" s="10">
        <v>67200</v>
      </c>
      <c r="I94" s="10">
        <v>53760</v>
      </c>
      <c r="J94" s="2" t="s">
        <v>7</v>
      </c>
      <c r="K94" s="10">
        <v>1</v>
      </c>
      <c r="L94" s="10">
        <v>8</v>
      </c>
      <c r="M94" s="14">
        <v>672000</v>
      </c>
      <c r="N94" s="14">
        <v>33600</v>
      </c>
      <c r="O94" s="14">
        <v>6500</v>
      </c>
      <c r="P94" s="10">
        <f t="shared" si="8"/>
        <v>6500</v>
      </c>
      <c r="Q94" s="17">
        <v>70</v>
      </c>
      <c r="R94" s="18">
        <v>230</v>
      </c>
      <c r="S94" s="18">
        <f t="shared" si="9"/>
        <v>455000</v>
      </c>
      <c r="T94" s="18">
        <f t="shared" si="10"/>
        <v>1495000</v>
      </c>
    </row>
    <row r="95" spans="1:20" x14ac:dyDescent="0.3">
      <c r="A95" s="7">
        <v>43465</v>
      </c>
      <c r="B95" s="2" t="str">
        <f t="shared" si="6"/>
        <v>Dec</v>
      </c>
      <c r="C95" s="13">
        <f t="shared" si="7"/>
        <v>2018</v>
      </c>
      <c r="D95" s="2" t="s">
        <v>14</v>
      </c>
      <c r="E95" s="10">
        <v>227600</v>
      </c>
      <c r="F95" s="10">
        <v>147940</v>
      </c>
      <c r="G95" s="10">
        <v>91040</v>
      </c>
      <c r="H95" s="10">
        <v>56900</v>
      </c>
      <c r="I95" s="10">
        <v>45520</v>
      </c>
      <c r="J95" s="2" t="s">
        <v>8</v>
      </c>
      <c r="K95" s="10">
        <v>8</v>
      </c>
      <c r="L95" s="10">
        <v>7</v>
      </c>
      <c r="M95" s="14">
        <v>569000</v>
      </c>
      <c r="N95" s="14">
        <v>23708.333333333332</v>
      </c>
      <c r="O95" s="14">
        <v>650</v>
      </c>
      <c r="P95" s="10">
        <f t="shared" si="8"/>
        <v>650</v>
      </c>
      <c r="Q95" s="17">
        <v>70</v>
      </c>
      <c r="R95" s="18">
        <v>230</v>
      </c>
      <c r="S95" s="18">
        <f t="shared" si="9"/>
        <v>45500</v>
      </c>
      <c r="T95" s="18">
        <f t="shared" si="10"/>
        <v>149500</v>
      </c>
    </row>
    <row r="96" spans="1:20" x14ac:dyDescent="0.3">
      <c r="A96" s="7">
        <v>43465</v>
      </c>
      <c r="B96" s="3" t="str">
        <f t="shared" si="6"/>
        <v>Dec</v>
      </c>
      <c r="C96" s="13">
        <f t="shared" si="7"/>
        <v>2018</v>
      </c>
      <c r="D96" s="3" t="s">
        <v>14</v>
      </c>
      <c r="E96" s="10">
        <v>242400</v>
      </c>
      <c r="F96" s="10">
        <v>157560</v>
      </c>
      <c r="G96" s="10">
        <v>96960</v>
      </c>
      <c r="H96" s="10">
        <v>60600</v>
      </c>
      <c r="I96" s="10">
        <v>48480</v>
      </c>
      <c r="J96" s="3" t="s">
        <v>9</v>
      </c>
      <c r="K96" s="10">
        <v>4</v>
      </c>
      <c r="L96" s="10">
        <v>6</v>
      </c>
      <c r="M96" s="14">
        <v>606000</v>
      </c>
      <c r="N96" s="14">
        <v>16160</v>
      </c>
      <c r="O96" s="14">
        <v>1625</v>
      </c>
      <c r="P96" s="10">
        <f t="shared" si="8"/>
        <v>1625</v>
      </c>
      <c r="Q96" s="17">
        <v>70</v>
      </c>
      <c r="R96" s="18">
        <v>230</v>
      </c>
      <c r="S96" s="18">
        <f t="shared" si="9"/>
        <v>113750</v>
      </c>
      <c r="T96" s="18">
        <f t="shared" si="10"/>
        <v>373750</v>
      </c>
    </row>
    <row r="97" spans="1:20" x14ac:dyDescent="0.3">
      <c r="A97" s="7">
        <v>43465</v>
      </c>
      <c r="B97" s="3" t="str">
        <f t="shared" si="6"/>
        <v>Dec</v>
      </c>
      <c r="C97" s="13">
        <f t="shared" si="7"/>
        <v>2018</v>
      </c>
      <c r="D97" s="3" t="s">
        <v>14</v>
      </c>
      <c r="E97" s="10">
        <v>284400</v>
      </c>
      <c r="F97" s="10">
        <v>184860</v>
      </c>
      <c r="G97" s="10">
        <v>113760</v>
      </c>
      <c r="H97" s="10">
        <v>71100</v>
      </c>
      <c r="I97" s="10">
        <v>56880</v>
      </c>
      <c r="J97" s="3" t="s">
        <v>10</v>
      </c>
      <c r="K97" s="10">
        <v>1</v>
      </c>
      <c r="L97" s="10">
        <v>1</v>
      </c>
      <c r="M97" s="14">
        <v>711000</v>
      </c>
      <c r="N97" s="14">
        <v>22515</v>
      </c>
      <c r="O97" s="14">
        <v>4225</v>
      </c>
      <c r="P97" s="10">
        <f t="shared" si="8"/>
        <v>4225</v>
      </c>
      <c r="Q97" s="17">
        <v>70</v>
      </c>
      <c r="R97" s="18">
        <v>230</v>
      </c>
      <c r="S97" s="18">
        <f t="shared" si="9"/>
        <v>295750</v>
      </c>
      <c r="T97" s="18">
        <f t="shared" si="10"/>
        <v>971750</v>
      </c>
    </row>
    <row r="98" spans="1:20" x14ac:dyDescent="0.3">
      <c r="A98" s="6">
        <v>43496</v>
      </c>
      <c r="B98" s="4" t="str">
        <f t="shared" ref="B98:B129" si="11">TEXT(A98, "mmm")</f>
        <v>Jan</v>
      </c>
      <c r="C98" s="10">
        <f t="shared" si="7"/>
        <v>2019</v>
      </c>
      <c r="D98" s="4" t="s">
        <v>12</v>
      </c>
      <c r="E98" s="10">
        <v>240540</v>
      </c>
      <c r="F98" s="10">
        <v>177240.00000000003</v>
      </c>
      <c r="G98" s="10">
        <v>126600</v>
      </c>
      <c r="H98" s="10">
        <v>50640</v>
      </c>
      <c r="I98" s="10">
        <v>37980</v>
      </c>
      <c r="J98" s="4" t="s">
        <v>7</v>
      </c>
      <c r="K98" s="10">
        <v>4</v>
      </c>
      <c r="L98" s="10">
        <v>6</v>
      </c>
      <c r="M98" s="10">
        <v>633000</v>
      </c>
      <c r="N98" s="10">
        <v>21100</v>
      </c>
      <c r="O98" s="10">
        <v>3120</v>
      </c>
      <c r="P98" s="10">
        <f t="shared" si="8"/>
        <v>3120</v>
      </c>
      <c r="Q98" s="16">
        <v>80</v>
      </c>
      <c r="R98" s="16">
        <v>260</v>
      </c>
      <c r="S98" s="16">
        <f t="shared" si="9"/>
        <v>249600</v>
      </c>
      <c r="T98" s="16">
        <f t="shared" si="10"/>
        <v>811200</v>
      </c>
    </row>
    <row r="99" spans="1:20" x14ac:dyDescent="0.3">
      <c r="A99" s="6">
        <v>43496</v>
      </c>
      <c r="B99" s="4" t="str">
        <f t="shared" si="11"/>
        <v>Jan</v>
      </c>
      <c r="C99" s="10">
        <f t="shared" si="7"/>
        <v>2019</v>
      </c>
      <c r="D99" s="4" t="s">
        <v>12</v>
      </c>
      <c r="E99" s="10">
        <v>224960</v>
      </c>
      <c r="F99" s="10">
        <v>165760.00000000003</v>
      </c>
      <c r="G99" s="10">
        <v>118400</v>
      </c>
      <c r="H99" s="10">
        <v>47360</v>
      </c>
      <c r="I99" s="10">
        <v>35520</v>
      </c>
      <c r="J99" s="4" t="s">
        <v>8</v>
      </c>
      <c r="K99" s="10">
        <v>1</v>
      </c>
      <c r="L99" s="10">
        <v>5</v>
      </c>
      <c r="M99" s="10">
        <v>592000</v>
      </c>
      <c r="N99" s="10">
        <v>24666.666666666668</v>
      </c>
      <c r="O99" s="10">
        <v>1443</v>
      </c>
      <c r="P99" s="10">
        <f t="shared" si="8"/>
        <v>1443</v>
      </c>
      <c r="Q99" s="16">
        <v>80</v>
      </c>
      <c r="R99" s="16">
        <v>260</v>
      </c>
      <c r="S99" s="16">
        <f t="shared" si="9"/>
        <v>115440</v>
      </c>
      <c r="T99" s="16">
        <f t="shared" si="10"/>
        <v>375180</v>
      </c>
    </row>
    <row r="100" spans="1:20" x14ac:dyDescent="0.3">
      <c r="A100" s="6">
        <v>43496</v>
      </c>
      <c r="B100" s="5" t="str">
        <f t="shared" si="11"/>
        <v>Jan</v>
      </c>
      <c r="C100" s="10">
        <f t="shared" si="7"/>
        <v>2019</v>
      </c>
      <c r="D100" s="5" t="s">
        <v>12</v>
      </c>
      <c r="E100" s="10">
        <v>226480</v>
      </c>
      <c r="F100" s="10">
        <v>166880.00000000003</v>
      </c>
      <c r="G100" s="10">
        <v>119200</v>
      </c>
      <c r="H100" s="10">
        <v>47680</v>
      </c>
      <c r="I100" s="10">
        <v>35760</v>
      </c>
      <c r="J100" s="5" t="s">
        <v>9</v>
      </c>
      <c r="K100" s="10">
        <v>1</v>
      </c>
      <c r="L100" s="10">
        <v>8</v>
      </c>
      <c r="M100" s="10">
        <v>596000</v>
      </c>
      <c r="N100" s="10">
        <v>29800</v>
      </c>
      <c r="O100" s="10">
        <v>1365</v>
      </c>
      <c r="P100" s="10">
        <f t="shared" si="8"/>
        <v>1365</v>
      </c>
      <c r="Q100" s="16">
        <v>80</v>
      </c>
      <c r="R100" s="16">
        <v>260</v>
      </c>
      <c r="S100" s="16">
        <f t="shared" si="9"/>
        <v>109200</v>
      </c>
      <c r="T100" s="16">
        <f t="shared" si="10"/>
        <v>354900</v>
      </c>
    </row>
    <row r="101" spans="1:20" x14ac:dyDescent="0.3">
      <c r="A101" s="6">
        <v>43496</v>
      </c>
      <c r="B101" s="5" t="str">
        <f t="shared" si="11"/>
        <v>Jan</v>
      </c>
      <c r="C101" s="10">
        <f t="shared" si="7"/>
        <v>2019</v>
      </c>
      <c r="D101" s="5" t="s">
        <v>12</v>
      </c>
      <c r="E101" s="10">
        <v>197980</v>
      </c>
      <c r="F101" s="10">
        <v>145880.00000000003</v>
      </c>
      <c r="G101" s="10">
        <v>104200</v>
      </c>
      <c r="H101" s="10">
        <v>41680</v>
      </c>
      <c r="I101" s="10">
        <v>31260</v>
      </c>
      <c r="J101" s="5" t="s">
        <v>10</v>
      </c>
      <c r="K101" s="10">
        <v>5</v>
      </c>
      <c r="L101" s="10">
        <v>5</v>
      </c>
      <c r="M101" s="10">
        <v>521000</v>
      </c>
      <c r="N101" s="10">
        <v>16498.333333333332</v>
      </c>
      <c r="O101" s="10">
        <v>1608.5875000000001</v>
      </c>
      <c r="P101" s="10">
        <f t="shared" si="8"/>
        <v>1608.5875000000001</v>
      </c>
      <c r="Q101" s="16">
        <v>80</v>
      </c>
      <c r="R101" s="16">
        <v>260</v>
      </c>
      <c r="S101" s="16">
        <f t="shared" si="9"/>
        <v>128687</v>
      </c>
      <c r="T101" s="16">
        <f t="shared" si="10"/>
        <v>418232.75</v>
      </c>
    </row>
    <row r="102" spans="1:20" x14ac:dyDescent="0.3">
      <c r="A102" s="6">
        <v>43524</v>
      </c>
      <c r="B102" s="4" t="str">
        <f t="shared" si="11"/>
        <v>Feb</v>
      </c>
      <c r="C102" s="10">
        <f t="shared" si="7"/>
        <v>2019</v>
      </c>
      <c r="D102" s="4" t="s">
        <v>12</v>
      </c>
      <c r="E102" s="10">
        <v>262580</v>
      </c>
      <c r="F102" s="10">
        <v>193480.00000000003</v>
      </c>
      <c r="G102" s="10">
        <v>138200</v>
      </c>
      <c r="H102" s="10">
        <v>55280</v>
      </c>
      <c r="I102" s="10">
        <v>41460</v>
      </c>
      <c r="J102" s="4" t="s">
        <v>7</v>
      </c>
      <c r="K102" s="10">
        <v>1</v>
      </c>
      <c r="L102" s="10">
        <v>3</v>
      </c>
      <c r="M102" s="10">
        <v>691000</v>
      </c>
      <c r="N102" s="10">
        <v>36853.333333333336</v>
      </c>
      <c r="O102" s="10">
        <v>5749.1200000000008</v>
      </c>
      <c r="P102" s="10">
        <f t="shared" si="8"/>
        <v>5749.1200000000008</v>
      </c>
      <c r="Q102" s="16">
        <v>80</v>
      </c>
      <c r="R102" s="16">
        <v>260</v>
      </c>
      <c r="S102" s="16">
        <f t="shared" si="9"/>
        <v>459929.60000000009</v>
      </c>
      <c r="T102" s="16">
        <f t="shared" si="10"/>
        <v>1494771.2000000002</v>
      </c>
    </row>
    <row r="103" spans="1:20" x14ac:dyDescent="0.3">
      <c r="A103" s="6">
        <v>43524</v>
      </c>
      <c r="B103" s="4" t="str">
        <f t="shared" si="11"/>
        <v>Feb</v>
      </c>
      <c r="C103" s="10">
        <f t="shared" si="7"/>
        <v>2019</v>
      </c>
      <c r="D103" s="4" t="s">
        <v>12</v>
      </c>
      <c r="E103" s="10">
        <v>269040</v>
      </c>
      <c r="F103" s="10">
        <v>198240.00000000003</v>
      </c>
      <c r="G103" s="10">
        <v>141600</v>
      </c>
      <c r="H103" s="10">
        <v>56640</v>
      </c>
      <c r="I103" s="10">
        <v>42480</v>
      </c>
      <c r="J103" s="4" t="s">
        <v>8</v>
      </c>
      <c r="K103" s="10">
        <v>3</v>
      </c>
      <c r="L103" s="10">
        <v>3</v>
      </c>
      <c r="M103" s="10">
        <v>708000</v>
      </c>
      <c r="N103" s="10">
        <v>23600</v>
      </c>
      <c r="O103" s="10">
        <v>1625</v>
      </c>
      <c r="P103" s="10">
        <f t="shared" si="8"/>
        <v>1625</v>
      </c>
      <c r="Q103" s="16">
        <v>80</v>
      </c>
      <c r="R103" s="16">
        <v>260</v>
      </c>
      <c r="S103" s="16">
        <f t="shared" si="9"/>
        <v>130000</v>
      </c>
      <c r="T103" s="16">
        <f t="shared" si="10"/>
        <v>422500</v>
      </c>
    </row>
    <row r="104" spans="1:20" x14ac:dyDescent="0.3">
      <c r="A104" s="6">
        <v>43524</v>
      </c>
      <c r="B104" s="5" t="str">
        <f t="shared" si="11"/>
        <v>Feb</v>
      </c>
      <c r="C104" s="10">
        <f t="shared" si="7"/>
        <v>2019</v>
      </c>
      <c r="D104" s="5" t="s">
        <v>12</v>
      </c>
      <c r="E104" s="10">
        <v>254600</v>
      </c>
      <c r="F104" s="10">
        <v>187600.00000000003</v>
      </c>
      <c r="G104" s="10">
        <v>134000</v>
      </c>
      <c r="H104" s="10">
        <v>53600</v>
      </c>
      <c r="I104" s="10">
        <v>40200</v>
      </c>
      <c r="J104" s="5" t="s">
        <v>9</v>
      </c>
      <c r="K104" s="10">
        <v>4</v>
      </c>
      <c r="L104" s="10">
        <v>6</v>
      </c>
      <c r="M104" s="10">
        <v>670000</v>
      </c>
      <c r="N104" s="10">
        <v>14516.66666666667</v>
      </c>
      <c r="O104" s="10">
        <v>1698.4500000000003</v>
      </c>
      <c r="P104" s="10">
        <f t="shared" si="8"/>
        <v>1698.4500000000003</v>
      </c>
      <c r="Q104" s="16">
        <v>80</v>
      </c>
      <c r="R104" s="16">
        <v>260</v>
      </c>
      <c r="S104" s="16">
        <f t="shared" si="9"/>
        <v>135876.00000000003</v>
      </c>
      <c r="T104" s="16">
        <f t="shared" si="10"/>
        <v>441597.00000000006</v>
      </c>
    </row>
    <row r="105" spans="1:20" x14ac:dyDescent="0.3">
      <c r="A105" s="6">
        <v>43524</v>
      </c>
      <c r="B105" s="5" t="str">
        <f t="shared" si="11"/>
        <v>Feb</v>
      </c>
      <c r="C105" s="10">
        <f t="shared" si="7"/>
        <v>2019</v>
      </c>
      <c r="D105" s="5" t="s">
        <v>12</v>
      </c>
      <c r="E105" s="10">
        <v>203680</v>
      </c>
      <c r="F105" s="10">
        <v>150080.00000000003</v>
      </c>
      <c r="G105" s="10">
        <v>107200</v>
      </c>
      <c r="H105" s="10">
        <v>42880</v>
      </c>
      <c r="I105" s="10">
        <v>32160</v>
      </c>
      <c r="J105" s="5" t="s">
        <v>10</v>
      </c>
      <c r="K105" s="10">
        <v>3</v>
      </c>
      <c r="L105" s="10">
        <v>1</v>
      </c>
      <c r="M105" s="10">
        <v>536000</v>
      </c>
      <c r="N105" s="10">
        <v>28586.666666666668</v>
      </c>
      <c r="O105" s="10">
        <v>2229.7600000000002</v>
      </c>
      <c r="P105" s="10">
        <f t="shared" si="8"/>
        <v>2229.7600000000002</v>
      </c>
      <c r="Q105" s="16">
        <v>80</v>
      </c>
      <c r="R105" s="16">
        <v>260</v>
      </c>
      <c r="S105" s="16">
        <f t="shared" si="9"/>
        <v>178380.80000000002</v>
      </c>
      <c r="T105" s="16">
        <f t="shared" si="10"/>
        <v>579737.60000000009</v>
      </c>
    </row>
    <row r="106" spans="1:20" x14ac:dyDescent="0.3">
      <c r="A106" s="6">
        <v>43555</v>
      </c>
      <c r="B106" s="4" t="str">
        <f t="shared" si="11"/>
        <v>Mar</v>
      </c>
      <c r="C106" s="10">
        <f t="shared" si="7"/>
        <v>2019</v>
      </c>
      <c r="D106" s="4" t="s">
        <v>12</v>
      </c>
      <c r="E106" s="10">
        <v>272080</v>
      </c>
      <c r="F106" s="10">
        <v>200480.00000000003</v>
      </c>
      <c r="G106" s="10">
        <v>143200</v>
      </c>
      <c r="H106" s="10">
        <v>57280</v>
      </c>
      <c r="I106" s="10">
        <v>42960</v>
      </c>
      <c r="J106" s="4" t="s">
        <v>7</v>
      </c>
      <c r="K106" s="10">
        <v>4</v>
      </c>
      <c r="L106" s="10">
        <v>3</v>
      </c>
      <c r="M106" s="10">
        <v>716000</v>
      </c>
      <c r="N106" s="10">
        <v>38186.666666666664</v>
      </c>
      <c r="O106" s="10">
        <v>5212.4800000000005</v>
      </c>
      <c r="P106" s="10">
        <f t="shared" si="8"/>
        <v>5212.4800000000005</v>
      </c>
      <c r="Q106" s="16">
        <v>80</v>
      </c>
      <c r="R106" s="16">
        <v>260</v>
      </c>
      <c r="S106" s="16">
        <f t="shared" si="9"/>
        <v>416998.40000000002</v>
      </c>
      <c r="T106" s="16">
        <f t="shared" si="10"/>
        <v>1355244.8</v>
      </c>
    </row>
    <row r="107" spans="1:20" x14ac:dyDescent="0.3">
      <c r="A107" s="6">
        <v>43555</v>
      </c>
      <c r="B107" s="4" t="str">
        <f t="shared" si="11"/>
        <v>Mar</v>
      </c>
      <c r="C107" s="10">
        <f t="shared" si="7"/>
        <v>2019</v>
      </c>
      <c r="D107" s="4" t="s">
        <v>12</v>
      </c>
      <c r="E107" s="10">
        <v>212800</v>
      </c>
      <c r="F107" s="10">
        <v>156800.00000000003</v>
      </c>
      <c r="G107" s="10">
        <v>112000</v>
      </c>
      <c r="H107" s="10">
        <v>44800</v>
      </c>
      <c r="I107" s="10">
        <v>33600</v>
      </c>
      <c r="J107" s="4" t="s">
        <v>8</v>
      </c>
      <c r="K107" s="10">
        <v>1</v>
      </c>
      <c r="L107" s="10">
        <v>1</v>
      </c>
      <c r="M107" s="10">
        <v>560000</v>
      </c>
      <c r="N107" s="10">
        <v>29866.666666666668</v>
      </c>
      <c r="O107" s="10">
        <v>1300</v>
      </c>
      <c r="P107" s="10">
        <f t="shared" si="8"/>
        <v>1300</v>
      </c>
      <c r="Q107" s="16">
        <v>80</v>
      </c>
      <c r="R107" s="16">
        <v>260</v>
      </c>
      <c r="S107" s="16">
        <f t="shared" si="9"/>
        <v>104000</v>
      </c>
      <c r="T107" s="16">
        <f t="shared" si="10"/>
        <v>338000</v>
      </c>
    </row>
    <row r="108" spans="1:20" x14ac:dyDescent="0.3">
      <c r="A108" s="6">
        <v>43555</v>
      </c>
      <c r="B108" s="5" t="str">
        <f t="shared" si="11"/>
        <v>Mar</v>
      </c>
      <c r="C108" s="10">
        <f t="shared" si="7"/>
        <v>2019</v>
      </c>
      <c r="D108" s="5" t="s">
        <v>12</v>
      </c>
      <c r="E108" s="10">
        <v>246240</v>
      </c>
      <c r="F108" s="10">
        <v>181440.00000000003</v>
      </c>
      <c r="G108" s="10">
        <v>129600</v>
      </c>
      <c r="H108" s="10">
        <v>51840</v>
      </c>
      <c r="I108" s="10">
        <v>38880</v>
      </c>
      <c r="J108" s="5" t="s">
        <v>9</v>
      </c>
      <c r="K108" s="10">
        <v>6</v>
      </c>
      <c r="L108" s="10">
        <v>5</v>
      </c>
      <c r="M108" s="10">
        <v>648000</v>
      </c>
      <c r="N108" s="10">
        <v>11880</v>
      </c>
      <c r="O108" s="10">
        <v>1158.3</v>
      </c>
      <c r="P108" s="10">
        <f t="shared" si="8"/>
        <v>1158.3</v>
      </c>
      <c r="Q108" s="16">
        <v>80</v>
      </c>
      <c r="R108" s="16">
        <v>260</v>
      </c>
      <c r="S108" s="16">
        <f t="shared" si="9"/>
        <v>92664</v>
      </c>
      <c r="T108" s="16">
        <f t="shared" si="10"/>
        <v>301158</v>
      </c>
    </row>
    <row r="109" spans="1:20" x14ac:dyDescent="0.3">
      <c r="A109" s="6">
        <v>43555</v>
      </c>
      <c r="B109" s="5" t="str">
        <f t="shared" si="11"/>
        <v>Mar</v>
      </c>
      <c r="C109" s="10">
        <f t="shared" si="7"/>
        <v>2019</v>
      </c>
      <c r="D109" s="5" t="s">
        <v>12</v>
      </c>
      <c r="E109" s="10">
        <v>183464</v>
      </c>
      <c r="F109" s="10">
        <v>135184.00000000003</v>
      </c>
      <c r="G109" s="10">
        <v>96560</v>
      </c>
      <c r="H109" s="10">
        <v>38624</v>
      </c>
      <c r="I109" s="10">
        <v>28968</v>
      </c>
      <c r="J109" s="5" t="s">
        <v>10</v>
      </c>
      <c r="K109" s="10">
        <v>5</v>
      </c>
      <c r="L109" s="10">
        <v>6</v>
      </c>
      <c r="M109" s="10">
        <v>482800</v>
      </c>
      <c r="N109" s="10">
        <v>22530.666666666668</v>
      </c>
      <c r="O109" s="10">
        <v>2196.7400000000002</v>
      </c>
      <c r="P109" s="10">
        <f t="shared" si="8"/>
        <v>2196.7400000000002</v>
      </c>
      <c r="Q109" s="16">
        <v>80</v>
      </c>
      <c r="R109" s="16">
        <v>260</v>
      </c>
      <c r="S109" s="16">
        <f t="shared" si="9"/>
        <v>175739.2</v>
      </c>
      <c r="T109" s="16">
        <f t="shared" si="10"/>
        <v>571152.4</v>
      </c>
    </row>
    <row r="110" spans="1:20" x14ac:dyDescent="0.3">
      <c r="A110" s="6">
        <v>43585</v>
      </c>
      <c r="B110" s="4" t="str">
        <f t="shared" si="11"/>
        <v>Apr</v>
      </c>
      <c r="C110" s="10">
        <f t="shared" si="7"/>
        <v>2019</v>
      </c>
      <c r="D110" s="4" t="s">
        <v>12</v>
      </c>
      <c r="E110" s="10">
        <v>240160</v>
      </c>
      <c r="F110" s="10">
        <v>176960.00000000003</v>
      </c>
      <c r="G110" s="10">
        <v>126400</v>
      </c>
      <c r="H110" s="10">
        <v>50560</v>
      </c>
      <c r="I110" s="10">
        <v>37920</v>
      </c>
      <c r="J110" s="4" t="s">
        <v>7</v>
      </c>
      <c r="K110" s="10">
        <v>4</v>
      </c>
      <c r="L110" s="10">
        <v>7</v>
      </c>
      <c r="M110" s="10">
        <v>632000</v>
      </c>
      <c r="N110" s="10">
        <v>13693.333333333334</v>
      </c>
      <c r="O110" s="10">
        <v>2340</v>
      </c>
      <c r="P110" s="10">
        <f t="shared" si="8"/>
        <v>2340</v>
      </c>
      <c r="Q110" s="16">
        <v>80</v>
      </c>
      <c r="R110" s="16">
        <v>260</v>
      </c>
      <c r="S110" s="16">
        <f t="shared" si="9"/>
        <v>187200</v>
      </c>
      <c r="T110" s="16">
        <f t="shared" si="10"/>
        <v>608400</v>
      </c>
    </row>
    <row r="111" spans="1:20" x14ac:dyDescent="0.3">
      <c r="A111" s="6">
        <v>43585</v>
      </c>
      <c r="B111" s="4" t="str">
        <f t="shared" si="11"/>
        <v>Apr</v>
      </c>
      <c r="C111" s="10">
        <f t="shared" si="7"/>
        <v>2019</v>
      </c>
      <c r="D111" s="4" t="s">
        <v>12</v>
      </c>
      <c r="E111" s="10">
        <v>223440</v>
      </c>
      <c r="F111" s="10">
        <v>164640.00000000003</v>
      </c>
      <c r="G111" s="10">
        <v>117600</v>
      </c>
      <c r="H111" s="10">
        <v>47040</v>
      </c>
      <c r="I111" s="10">
        <v>35280</v>
      </c>
      <c r="J111" s="4" t="s">
        <v>8</v>
      </c>
      <c r="K111" s="10">
        <v>4</v>
      </c>
      <c r="L111" s="10">
        <v>3</v>
      </c>
      <c r="M111" s="10">
        <v>588000</v>
      </c>
      <c r="N111" s="10">
        <v>17640.000000000004</v>
      </c>
      <c r="O111" s="10">
        <v>1375.92</v>
      </c>
      <c r="P111" s="10">
        <f t="shared" si="8"/>
        <v>1375.92</v>
      </c>
      <c r="Q111" s="16">
        <v>80</v>
      </c>
      <c r="R111" s="16">
        <v>260</v>
      </c>
      <c r="S111" s="16">
        <f t="shared" si="9"/>
        <v>110073.60000000001</v>
      </c>
      <c r="T111" s="16">
        <f t="shared" si="10"/>
        <v>357739.2</v>
      </c>
    </row>
    <row r="112" spans="1:20" x14ac:dyDescent="0.3">
      <c r="A112" s="6">
        <v>43585</v>
      </c>
      <c r="B112" s="5" t="str">
        <f t="shared" si="11"/>
        <v>Apr</v>
      </c>
      <c r="C112" s="10">
        <f t="shared" si="7"/>
        <v>2019</v>
      </c>
      <c r="D112" s="5" t="s">
        <v>12</v>
      </c>
      <c r="E112" s="10">
        <v>266760</v>
      </c>
      <c r="F112" s="10">
        <v>196560.00000000003</v>
      </c>
      <c r="G112" s="10">
        <v>140400</v>
      </c>
      <c r="H112" s="10">
        <v>56160</v>
      </c>
      <c r="I112" s="10">
        <v>42120</v>
      </c>
      <c r="J112" s="5" t="s">
        <v>9</v>
      </c>
      <c r="K112" s="10">
        <v>8</v>
      </c>
      <c r="L112" s="10">
        <v>1</v>
      </c>
      <c r="M112" s="10">
        <v>702000</v>
      </c>
      <c r="N112" s="10">
        <v>22230</v>
      </c>
      <c r="O112" s="10">
        <v>2167.4250000000002</v>
      </c>
      <c r="P112" s="10">
        <f t="shared" si="8"/>
        <v>2167.4250000000002</v>
      </c>
      <c r="Q112" s="16">
        <v>80</v>
      </c>
      <c r="R112" s="16">
        <v>260</v>
      </c>
      <c r="S112" s="16">
        <f t="shared" si="9"/>
        <v>173394</v>
      </c>
      <c r="T112" s="16">
        <f t="shared" si="10"/>
        <v>563530.5</v>
      </c>
    </row>
    <row r="113" spans="1:20" x14ac:dyDescent="0.3">
      <c r="A113" s="6">
        <v>43585</v>
      </c>
      <c r="B113" s="5" t="str">
        <f t="shared" si="11"/>
        <v>Apr</v>
      </c>
      <c r="C113" s="10">
        <f t="shared" si="7"/>
        <v>2019</v>
      </c>
      <c r="D113" s="5" t="s">
        <v>12</v>
      </c>
      <c r="E113" s="10">
        <v>170240</v>
      </c>
      <c r="F113" s="10">
        <v>125440.00000000003</v>
      </c>
      <c r="G113" s="10">
        <v>89600</v>
      </c>
      <c r="H113" s="10">
        <v>35840</v>
      </c>
      <c r="I113" s="10">
        <v>26880</v>
      </c>
      <c r="J113" s="5" t="s">
        <v>10</v>
      </c>
      <c r="K113" s="10">
        <v>4</v>
      </c>
      <c r="L113" s="10">
        <v>1</v>
      </c>
      <c r="M113" s="10">
        <v>448000</v>
      </c>
      <c r="N113" s="10">
        <v>11200</v>
      </c>
      <c r="O113" s="10">
        <v>873.6</v>
      </c>
      <c r="P113" s="10">
        <f t="shared" si="8"/>
        <v>873.6</v>
      </c>
      <c r="Q113" s="16">
        <v>80</v>
      </c>
      <c r="R113" s="16">
        <v>260</v>
      </c>
      <c r="S113" s="16">
        <f t="shared" si="9"/>
        <v>69888</v>
      </c>
      <c r="T113" s="16">
        <f t="shared" si="10"/>
        <v>227136</v>
      </c>
    </row>
    <row r="114" spans="1:20" x14ac:dyDescent="0.3">
      <c r="A114" s="6">
        <v>43616</v>
      </c>
      <c r="B114" s="4" t="str">
        <f t="shared" si="11"/>
        <v>May</v>
      </c>
      <c r="C114" s="10">
        <f t="shared" si="7"/>
        <v>2019</v>
      </c>
      <c r="D114" s="4" t="s">
        <v>13</v>
      </c>
      <c r="E114" s="10">
        <v>235220</v>
      </c>
      <c r="F114" s="10">
        <v>173320.00000000003</v>
      </c>
      <c r="G114" s="10">
        <v>123800</v>
      </c>
      <c r="H114" s="10">
        <v>49520</v>
      </c>
      <c r="I114" s="10">
        <v>37140</v>
      </c>
      <c r="J114" s="4" t="s">
        <v>7</v>
      </c>
      <c r="K114" s="10">
        <v>4</v>
      </c>
      <c r="L114" s="10">
        <v>3</v>
      </c>
      <c r="M114" s="10">
        <v>619000</v>
      </c>
      <c r="N114" s="10">
        <v>18570.000000000004</v>
      </c>
      <c r="O114" s="10">
        <v>3575</v>
      </c>
      <c r="P114" s="10">
        <f t="shared" si="8"/>
        <v>3575</v>
      </c>
      <c r="Q114" s="16">
        <v>80</v>
      </c>
      <c r="R114" s="16">
        <v>260</v>
      </c>
      <c r="S114" s="16">
        <f t="shared" si="9"/>
        <v>286000</v>
      </c>
      <c r="T114" s="16">
        <f t="shared" si="10"/>
        <v>929500</v>
      </c>
    </row>
    <row r="115" spans="1:20" x14ac:dyDescent="0.3">
      <c r="A115" s="6">
        <v>43616</v>
      </c>
      <c r="B115" s="4" t="str">
        <f t="shared" si="11"/>
        <v>May</v>
      </c>
      <c r="C115" s="10">
        <f t="shared" si="7"/>
        <v>2019</v>
      </c>
      <c r="D115" s="4" t="s">
        <v>13</v>
      </c>
      <c r="E115" s="10">
        <v>224960</v>
      </c>
      <c r="F115" s="10">
        <v>165760.00000000003</v>
      </c>
      <c r="G115" s="10">
        <v>118400</v>
      </c>
      <c r="H115" s="10">
        <v>47360</v>
      </c>
      <c r="I115" s="10">
        <v>35520</v>
      </c>
      <c r="J115" s="4" t="s">
        <v>8</v>
      </c>
      <c r="K115" s="10">
        <v>3</v>
      </c>
      <c r="L115" s="10">
        <v>8</v>
      </c>
      <c r="M115" s="10">
        <v>592000</v>
      </c>
      <c r="N115" s="10">
        <v>27626.666666666661</v>
      </c>
      <c r="O115" s="10">
        <v>1820</v>
      </c>
      <c r="P115" s="10">
        <f t="shared" si="8"/>
        <v>1820</v>
      </c>
      <c r="Q115" s="16">
        <v>80</v>
      </c>
      <c r="R115" s="16">
        <v>260</v>
      </c>
      <c r="S115" s="16">
        <f t="shared" si="9"/>
        <v>145600</v>
      </c>
      <c r="T115" s="16">
        <f t="shared" si="10"/>
        <v>473200</v>
      </c>
    </row>
    <row r="116" spans="1:20" x14ac:dyDescent="0.3">
      <c r="A116" s="6">
        <v>43616</v>
      </c>
      <c r="B116" s="5" t="str">
        <f t="shared" si="11"/>
        <v>May</v>
      </c>
      <c r="C116" s="10">
        <f t="shared" si="7"/>
        <v>2019</v>
      </c>
      <c r="D116" s="5" t="s">
        <v>13</v>
      </c>
      <c r="E116" s="10">
        <v>251560</v>
      </c>
      <c r="F116" s="10">
        <v>185360.00000000003</v>
      </c>
      <c r="G116" s="10">
        <v>132400</v>
      </c>
      <c r="H116" s="10">
        <v>52960</v>
      </c>
      <c r="I116" s="10">
        <v>39720</v>
      </c>
      <c r="J116" s="5" t="s">
        <v>9</v>
      </c>
      <c r="K116" s="10">
        <v>4</v>
      </c>
      <c r="L116" s="10">
        <v>2</v>
      </c>
      <c r="M116" s="10">
        <v>662000</v>
      </c>
      <c r="N116" s="10">
        <v>27583.333333333332</v>
      </c>
      <c r="O116" s="10">
        <v>1613.625</v>
      </c>
      <c r="P116" s="10">
        <f t="shared" si="8"/>
        <v>1613.625</v>
      </c>
      <c r="Q116" s="16">
        <v>80</v>
      </c>
      <c r="R116" s="16">
        <v>260</v>
      </c>
      <c r="S116" s="16">
        <f t="shared" si="9"/>
        <v>129090</v>
      </c>
      <c r="T116" s="16">
        <f t="shared" si="10"/>
        <v>419542.5</v>
      </c>
    </row>
    <row r="117" spans="1:20" x14ac:dyDescent="0.3">
      <c r="A117" s="6">
        <v>43616</v>
      </c>
      <c r="B117" s="5" t="str">
        <f t="shared" si="11"/>
        <v>May</v>
      </c>
      <c r="C117" s="10">
        <f t="shared" si="7"/>
        <v>2019</v>
      </c>
      <c r="D117" s="5" t="s">
        <v>13</v>
      </c>
      <c r="E117" s="10">
        <v>188328</v>
      </c>
      <c r="F117" s="10">
        <v>138768.00000000003</v>
      </c>
      <c r="G117" s="10">
        <v>99120</v>
      </c>
      <c r="H117" s="10">
        <v>39648</v>
      </c>
      <c r="I117" s="10">
        <v>29736</v>
      </c>
      <c r="J117" s="5" t="s">
        <v>10</v>
      </c>
      <c r="K117" s="10">
        <v>2</v>
      </c>
      <c r="L117" s="10">
        <v>3</v>
      </c>
      <c r="M117" s="10">
        <v>495600</v>
      </c>
      <c r="N117" s="10">
        <v>10738.000000000002</v>
      </c>
      <c r="O117" s="10">
        <v>1465.7370000000003</v>
      </c>
      <c r="P117" s="10">
        <f t="shared" si="8"/>
        <v>1465.7370000000003</v>
      </c>
      <c r="Q117" s="16">
        <v>80</v>
      </c>
      <c r="R117" s="16">
        <v>260</v>
      </c>
      <c r="S117" s="16">
        <f t="shared" si="9"/>
        <v>117258.96000000002</v>
      </c>
      <c r="T117" s="16">
        <f t="shared" si="10"/>
        <v>381091.62000000005</v>
      </c>
    </row>
    <row r="118" spans="1:20" x14ac:dyDescent="0.3">
      <c r="A118" s="6">
        <v>43646</v>
      </c>
      <c r="B118" s="4" t="str">
        <f t="shared" si="11"/>
        <v>Jun</v>
      </c>
      <c r="C118" s="10">
        <f t="shared" si="7"/>
        <v>2019</v>
      </c>
      <c r="D118" s="4" t="s">
        <v>13</v>
      </c>
      <c r="E118" s="10">
        <v>214320</v>
      </c>
      <c r="F118" s="10">
        <v>157920.00000000003</v>
      </c>
      <c r="G118" s="10">
        <v>112800</v>
      </c>
      <c r="H118" s="10">
        <v>45120</v>
      </c>
      <c r="I118" s="10">
        <v>33840</v>
      </c>
      <c r="J118" s="4" t="s">
        <v>7</v>
      </c>
      <c r="K118" s="10">
        <v>3</v>
      </c>
      <c r="L118" s="10">
        <v>1</v>
      </c>
      <c r="M118" s="10">
        <v>564000</v>
      </c>
      <c r="N118" s="10">
        <v>30080</v>
      </c>
      <c r="O118" s="10">
        <v>2925</v>
      </c>
      <c r="P118" s="10">
        <f t="shared" si="8"/>
        <v>2925</v>
      </c>
      <c r="Q118" s="16">
        <v>80</v>
      </c>
      <c r="R118" s="16">
        <v>260</v>
      </c>
      <c r="S118" s="16">
        <f t="shared" si="9"/>
        <v>234000</v>
      </c>
      <c r="T118" s="16">
        <f t="shared" si="10"/>
        <v>760500</v>
      </c>
    </row>
    <row r="119" spans="1:20" x14ac:dyDescent="0.3">
      <c r="A119" s="6">
        <v>43646</v>
      </c>
      <c r="B119" s="4" t="str">
        <f t="shared" si="11"/>
        <v>Jun</v>
      </c>
      <c r="C119" s="10">
        <f t="shared" si="7"/>
        <v>2019</v>
      </c>
      <c r="D119" s="4" t="s">
        <v>13</v>
      </c>
      <c r="E119" s="10">
        <v>269040</v>
      </c>
      <c r="F119" s="10">
        <v>198240.00000000003</v>
      </c>
      <c r="G119" s="10">
        <v>141600</v>
      </c>
      <c r="H119" s="10">
        <v>56640</v>
      </c>
      <c r="I119" s="10">
        <v>42480</v>
      </c>
      <c r="J119" s="4" t="s">
        <v>8</v>
      </c>
      <c r="K119" s="10">
        <v>6</v>
      </c>
      <c r="L119" s="10">
        <v>6</v>
      </c>
      <c r="M119" s="10">
        <v>708000</v>
      </c>
      <c r="N119" s="10">
        <v>29500</v>
      </c>
      <c r="O119" s="10">
        <v>1170</v>
      </c>
      <c r="P119" s="10">
        <f t="shared" si="8"/>
        <v>1170</v>
      </c>
      <c r="Q119" s="16">
        <v>80</v>
      </c>
      <c r="R119" s="16">
        <v>260</v>
      </c>
      <c r="S119" s="16">
        <f t="shared" si="9"/>
        <v>93600</v>
      </c>
      <c r="T119" s="16">
        <f t="shared" si="10"/>
        <v>304200</v>
      </c>
    </row>
    <row r="120" spans="1:20" x14ac:dyDescent="0.3">
      <c r="A120" s="6">
        <v>43646</v>
      </c>
      <c r="B120" s="5" t="str">
        <f t="shared" si="11"/>
        <v>Jun</v>
      </c>
      <c r="C120" s="10">
        <f t="shared" si="7"/>
        <v>2019</v>
      </c>
      <c r="D120" s="5" t="s">
        <v>13</v>
      </c>
      <c r="E120" s="10">
        <v>251560</v>
      </c>
      <c r="F120" s="10">
        <v>185360.00000000003</v>
      </c>
      <c r="G120" s="10">
        <v>132400</v>
      </c>
      <c r="H120" s="10">
        <v>52960</v>
      </c>
      <c r="I120" s="10">
        <v>39720</v>
      </c>
      <c r="J120" s="5" t="s">
        <v>9</v>
      </c>
      <c r="K120" s="10">
        <v>6</v>
      </c>
      <c r="L120" s="10">
        <v>2</v>
      </c>
      <c r="M120" s="10">
        <v>662000</v>
      </c>
      <c r="N120" s="10">
        <v>19860.000000000004</v>
      </c>
      <c r="O120" s="10">
        <v>1625</v>
      </c>
      <c r="P120" s="10">
        <f t="shared" si="8"/>
        <v>1625</v>
      </c>
      <c r="Q120" s="16">
        <v>80</v>
      </c>
      <c r="R120" s="16">
        <v>260</v>
      </c>
      <c r="S120" s="16">
        <f t="shared" si="9"/>
        <v>130000</v>
      </c>
      <c r="T120" s="16">
        <f t="shared" si="10"/>
        <v>422500</v>
      </c>
    </row>
    <row r="121" spans="1:20" x14ac:dyDescent="0.3">
      <c r="A121" s="6">
        <v>43646</v>
      </c>
      <c r="B121" s="5" t="str">
        <f t="shared" si="11"/>
        <v>Jun</v>
      </c>
      <c r="C121" s="10">
        <f t="shared" si="7"/>
        <v>2019</v>
      </c>
      <c r="D121" s="5" t="s">
        <v>13</v>
      </c>
      <c r="E121" s="10">
        <v>187796</v>
      </c>
      <c r="F121" s="10">
        <v>138376.00000000003</v>
      </c>
      <c r="G121" s="10">
        <v>98840</v>
      </c>
      <c r="H121" s="10">
        <v>39536</v>
      </c>
      <c r="I121" s="10">
        <v>29652</v>
      </c>
      <c r="J121" s="5" t="s">
        <v>10</v>
      </c>
      <c r="K121" s="10">
        <v>5</v>
      </c>
      <c r="L121" s="10">
        <v>7</v>
      </c>
      <c r="M121" s="10">
        <v>494200</v>
      </c>
      <c r="N121" s="10">
        <v>14826.000000000002</v>
      </c>
      <c r="O121" s="10">
        <v>1170</v>
      </c>
      <c r="P121" s="10">
        <f t="shared" si="8"/>
        <v>1170</v>
      </c>
      <c r="Q121" s="16">
        <v>80</v>
      </c>
      <c r="R121" s="16">
        <v>260</v>
      </c>
      <c r="S121" s="16">
        <f t="shared" si="9"/>
        <v>93600</v>
      </c>
      <c r="T121" s="16">
        <f t="shared" si="10"/>
        <v>304200</v>
      </c>
    </row>
    <row r="122" spans="1:20" x14ac:dyDescent="0.3">
      <c r="A122" s="6">
        <v>43677</v>
      </c>
      <c r="B122" s="4" t="str">
        <f t="shared" si="11"/>
        <v>Jul</v>
      </c>
      <c r="C122" s="10">
        <f t="shared" si="7"/>
        <v>2019</v>
      </c>
      <c r="D122" s="4" t="s">
        <v>13</v>
      </c>
      <c r="E122" s="10">
        <v>294500</v>
      </c>
      <c r="F122" s="10">
        <v>217000</v>
      </c>
      <c r="G122" s="10">
        <v>155000</v>
      </c>
      <c r="H122" s="10">
        <v>62000</v>
      </c>
      <c r="I122" s="10">
        <v>46500</v>
      </c>
      <c r="J122" s="4" t="s">
        <v>7</v>
      </c>
      <c r="K122" s="10">
        <v>4</v>
      </c>
      <c r="L122" s="10">
        <v>3</v>
      </c>
      <c r="M122" s="10">
        <v>775000</v>
      </c>
      <c r="N122" s="10">
        <v>32291.666666666668</v>
      </c>
      <c r="O122" s="10">
        <v>2340</v>
      </c>
      <c r="P122" s="10">
        <f t="shared" si="8"/>
        <v>2340</v>
      </c>
      <c r="Q122" s="16">
        <v>80</v>
      </c>
      <c r="R122" s="16">
        <v>260</v>
      </c>
      <c r="S122" s="16">
        <f t="shared" si="9"/>
        <v>187200</v>
      </c>
      <c r="T122" s="16">
        <f t="shared" si="10"/>
        <v>608400</v>
      </c>
    </row>
    <row r="123" spans="1:20" x14ac:dyDescent="0.3">
      <c r="A123" s="6">
        <v>43677</v>
      </c>
      <c r="B123" s="4" t="str">
        <f t="shared" si="11"/>
        <v>Jul</v>
      </c>
      <c r="C123" s="10">
        <f t="shared" si="7"/>
        <v>2019</v>
      </c>
      <c r="D123" s="4" t="s">
        <v>13</v>
      </c>
      <c r="E123" s="10">
        <v>212800</v>
      </c>
      <c r="F123" s="10">
        <v>156800.00000000003</v>
      </c>
      <c r="G123" s="10">
        <v>112000</v>
      </c>
      <c r="H123" s="10">
        <v>44800</v>
      </c>
      <c r="I123" s="10">
        <v>33600</v>
      </c>
      <c r="J123" s="4" t="s">
        <v>8</v>
      </c>
      <c r="K123" s="10">
        <v>1</v>
      </c>
      <c r="L123" s="10">
        <v>1</v>
      </c>
      <c r="M123" s="10">
        <v>560000</v>
      </c>
      <c r="N123" s="10">
        <v>10266.666666666668</v>
      </c>
      <c r="O123" s="10">
        <v>800.80000000000018</v>
      </c>
      <c r="P123" s="10">
        <f t="shared" si="8"/>
        <v>800.80000000000018</v>
      </c>
      <c r="Q123" s="16">
        <v>80</v>
      </c>
      <c r="R123" s="16">
        <v>260</v>
      </c>
      <c r="S123" s="16">
        <f t="shared" si="9"/>
        <v>64064.000000000015</v>
      </c>
      <c r="T123" s="16">
        <f t="shared" si="10"/>
        <v>208208.00000000006</v>
      </c>
    </row>
    <row r="124" spans="1:20" x14ac:dyDescent="0.3">
      <c r="A124" s="6">
        <v>43677</v>
      </c>
      <c r="B124" s="5" t="str">
        <f t="shared" si="11"/>
        <v>Jul</v>
      </c>
      <c r="C124" s="10">
        <f t="shared" si="7"/>
        <v>2019</v>
      </c>
      <c r="D124" s="5" t="s">
        <v>13</v>
      </c>
      <c r="E124" s="10">
        <v>228760</v>
      </c>
      <c r="F124" s="10">
        <v>168560.00000000003</v>
      </c>
      <c r="G124" s="10">
        <v>120400</v>
      </c>
      <c r="H124" s="10">
        <v>48160</v>
      </c>
      <c r="I124" s="10">
        <v>36120</v>
      </c>
      <c r="J124" s="5" t="s">
        <v>9</v>
      </c>
      <c r="K124" s="10">
        <v>3</v>
      </c>
      <c r="L124" s="10">
        <v>4</v>
      </c>
      <c r="M124" s="10">
        <v>602000</v>
      </c>
      <c r="N124" s="10">
        <v>25083.333333333332</v>
      </c>
      <c r="O124" s="10">
        <v>2275</v>
      </c>
      <c r="P124" s="10">
        <f t="shared" si="8"/>
        <v>2275</v>
      </c>
      <c r="Q124" s="16">
        <v>80</v>
      </c>
      <c r="R124" s="16">
        <v>260</v>
      </c>
      <c r="S124" s="16">
        <f t="shared" si="9"/>
        <v>182000</v>
      </c>
      <c r="T124" s="16">
        <f t="shared" si="10"/>
        <v>591500</v>
      </c>
    </row>
    <row r="125" spans="1:20" x14ac:dyDescent="0.3">
      <c r="A125" s="6">
        <v>43677</v>
      </c>
      <c r="B125" s="5" t="str">
        <f t="shared" si="11"/>
        <v>Jul</v>
      </c>
      <c r="C125" s="10">
        <f t="shared" si="7"/>
        <v>2019</v>
      </c>
      <c r="D125" s="5" t="s">
        <v>13</v>
      </c>
      <c r="E125" s="10">
        <v>251560</v>
      </c>
      <c r="F125" s="10">
        <v>185360.00000000003</v>
      </c>
      <c r="G125" s="10">
        <v>132400</v>
      </c>
      <c r="H125" s="10">
        <v>52960</v>
      </c>
      <c r="I125" s="10">
        <v>39720</v>
      </c>
      <c r="J125" s="5" t="s">
        <v>10</v>
      </c>
      <c r="K125" s="10">
        <v>4</v>
      </c>
      <c r="L125" s="10">
        <v>5</v>
      </c>
      <c r="M125" s="10">
        <v>662000</v>
      </c>
      <c r="N125" s="10">
        <v>27583.333333333332</v>
      </c>
      <c r="O125" s="10">
        <v>1365</v>
      </c>
      <c r="P125" s="10">
        <f t="shared" si="8"/>
        <v>1365</v>
      </c>
      <c r="Q125" s="16">
        <v>80</v>
      </c>
      <c r="R125" s="16">
        <v>260</v>
      </c>
      <c r="S125" s="16">
        <f t="shared" si="9"/>
        <v>109200</v>
      </c>
      <c r="T125" s="16">
        <f t="shared" si="10"/>
        <v>354900</v>
      </c>
    </row>
    <row r="126" spans="1:20" x14ac:dyDescent="0.3">
      <c r="A126" s="6">
        <v>43708</v>
      </c>
      <c r="B126" s="4" t="str">
        <f t="shared" si="11"/>
        <v>Aug</v>
      </c>
      <c r="C126" s="10">
        <f t="shared" si="7"/>
        <v>2019</v>
      </c>
      <c r="D126" s="4" t="s">
        <v>13</v>
      </c>
      <c r="E126" s="10">
        <v>310840</v>
      </c>
      <c r="F126" s="10">
        <v>229040</v>
      </c>
      <c r="G126" s="10">
        <v>163600</v>
      </c>
      <c r="H126" s="10">
        <v>65440</v>
      </c>
      <c r="I126" s="10">
        <v>49080</v>
      </c>
      <c r="J126" s="4" t="s">
        <v>7</v>
      </c>
      <c r="K126" s="10">
        <v>1</v>
      </c>
      <c r="L126" s="10">
        <v>3</v>
      </c>
      <c r="M126" s="10">
        <v>818000</v>
      </c>
      <c r="N126" s="10">
        <v>17723.333333333336</v>
      </c>
      <c r="O126" s="10">
        <v>3575</v>
      </c>
      <c r="P126" s="10">
        <f t="shared" si="8"/>
        <v>3575</v>
      </c>
      <c r="Q126" s="16">
        <v>80</v>
      </c>
      <c r="R126" s="16">
        <v>260</v>
      </c>
      <c r="S126" s="16">
        <f t="shared" si="9"/>
        <v>286000</v>
      </c>
      <c r="T126" s="16">
        <f t="shared" si="10"/>
        <v>929500</v>
      </c>
    </row>
    <row r="127" spans="1:20" x14ac:dyDescent="0.3">
      <c r="A127" s="6">
        <v>43708</v>
      </c>
      <c r="B127" s="4" t="str">
        <f t="shared" si="11"/>
        <v>Aug</v>
      </c>
      <c r="C127" s="10">
        <f t="shared" si="7"/>
        <v>2019</v>
      </c>
      <c r="D127" s="4" t="s">
        <v>13</v>
      </c>
      <c r="E127" s="10">
        <v>223440</v>
      </c>
      <c r="F127" s="10">
        <v>164640.00000000003</v>
      </c>
      <c r="G127" s="10">
        <v>117600</v>
      </c>
      <c r="H127" s="10">
        <v>47040</v>
      </c>
      <c r="I127" s="10">
        <v>35280</v>
      </c>
      <c r="J127" s="4" t="s">
        <v>8</v>
      </c>
      <c r="K127" s="10">
        <v>4</v>
      </c>
      <c r="L127" s="10">
        <v>8</v>
      </c>
      <c r="M127" s="10">
        <v>588000</v>
      </c>
      <c r="N127" s="10">
        <v>31360</v>
      </c>
      <c r="O127" s="10">
        <v>1495</v>
      </c>
      <c r="P127" s="10">
        <f t="shared" si="8"/>
        <v>1495</v>
      </c>
      <c r="Q127" s="16">
        <v>80</v>
      </c>
      <c r="R127" s="16">
        <v>260</v>
      </c>
      <c r="S127" s="16">
        <f t="shared" si="9"/>
        <v>119600</v>
      </c>
      <c r="T127" s="16">
        <f t="shared" si="10"/>
        <v>388700</v>
      </c>
    </row>
    <row r="128" spans="1:20" x14ac:dyDescent="0.3">
      <c r="A128" s="6">
        <v>43708</v>
      </c>
      <c r="B128" s="5" t="str">
        <f t="shared" si="11"/>
        <v>Aug</v>
      </c>
      <c r="C128" s="10">
        <f t="shared" si="7"/>
        <v>2019</v>
      </c>
      <c r="D128" s="5" t="s">
        <v>13</v>
      </c>
      <c r="E128" s="10">
        <v>227240</v>
      </c>
      <c r="F128" s="10">
        <v>167440.00000000003</v>
      </c>
      <c r="G128" s="10">
        <v>119600</v>
      </c>
      <c r="H128" s="10">
        <v>47840</v>
      </c>
      <c r="I128" s="10">
        <v>35880</v>
      </c>
      <c r="J128" s="5" t="s">
        <v>9</v>
      </c>
      <c r="K128" s="10">
        <v>4</v>
      </c>
      <c r="L128" s="10">
        <v>5</v>
      </c>
      <c r="M128" s="10">
        <v>598000</v>
      </c>
      <c r="N128" s="10">
        <v>24916.666666666668</v>
      </c>
      <c r="O128" s="10">
        <v>1300</v>
      </c>
      <c r="P128" s="10">
        <f t="shared" si="8"/>
        <v>1300</v>
      </c>
      <c r="Q128" s="16">
        <v>80</v>
      </c>
      <c r="R128" s="16">
        <v>260</v>
      </c>
      <c r="S128" s="16">
        <f t="shared" si="9"/>
        <v>104000</v>
      </c>
      <c r="T128" s="16">
        <f t="shared" si="10"/>
        <v>338000</v>
      </c>
    </row>
    <row r="129" spans="1:20" x14ac:dyDescent="0.3">
      <c r="A129" s="6">
        <v>43708</v>
      </c>
      <c r="B129" s="5" t="str">
        <f t="shared" si="11"/>
        <v>Aug</v>
      </c>
      <c r="C129" s="10">
        <f t="shared" si="7"/>
        <v>2019</v>
      </c>
      <c r="D129" s="5" t="s">
        <v>13</v>
      </c>
      <c r="E129" s="10">
        <v>251560</v>
      </c>
      <c r="F129" s="10">
        <v>185360.00000000003</v>
      </c>
      <c r="G129" s="10">
        <v>132400</v>
      </c>
      <c r="H129" s="10">
        <v>52960</v>
      </c>
      <c r="I129" s="10">
        <v>39720</v>
      </c>
      <c r="J129" s="5" t="s">
        <v>10</v>
      </c>
      <c r="K129" s="10">
        <v>6</v>
      </c>
      <c r="L129" s="10">
        <v>8</v>
      </c>
      <c r="M129" s="10">
        <v>662000</v>
      </c>
      <c r="N129" s="10">
        <v>27583.333333333332</v>
      </c>
      <c r="O129" s="10">
        <v>2275</v>
      </c>
      <c r="P129" s="10">
        <f t="shared" si="8"/>
        <v>2275</v>
      </c>
      <c r="Q129" s="16">
        <v>80</v>
      </c>
      <c r="R129" s="16">
        <v>260</v>
      </c>
      <c r="S129" s="16">
        <f t="shared" si="9"/>
        <v>182000</v>
      </c>
      <c r="T129" s="16">
        <f t="shared" si="10"/>
        <v>591500</v>
      </c>
    </row>
    <row r="130" spans="1:20" x14ac:dyDescent="0.3">
      <c r="A130" s="6">
        <v>43738</v>
      </c>
      <c r="B130" s="4" t="str">
        <f t="shared" ref="B130:B161" si="12">TEXT(A130, "mmm")</f>
        <v>Sep</v>
      </c>
      <c r="C130" s="10">
        <f t="shared" si="7"/>
        <v>2019</v>
      </c>
      <c r="D130" s="4" t="s">
        <v>14</v>
      </c>
      <c r="E130" s="10">
        <v>227240</v>
      </c>
      <c r="F130" s="10">
        <v>167440.00000000003</v>
      </c>
      <c r="G130" s="10">
        <v>119600</v>
      </c>
      <c r="H130" s="10">
        <v>47840</v>
      </c>
      <c r="I130" s="10">
        <v>35880</v>
      </c>
      <c r="J130" s="4" t="s">
        <v>7</v>
      </c>
      <c r="K130" s="10">
        <v>1</v>
      </c>
      <c r="L130" s="10">
        <v>8</v>
      </c>
      <c r="M130" s="10">
        <v>598000</v>
      </c>
      <c r="N130" s="10">
        <v>14950</v>
      </c>
      <c r="O130" s="10">
        <v>2925</v>
      </c>
      <c r="P130" s="10">
        <f t="shared" si="8"/>
        <v>2925</v>
      </c>
      <c r="Q130" s="16">
        <v>80</v>
      </c>
      <c r="R130" s="16">
        <v>260</v>
      </c>
      <c r="S130" s="16">
        <f t="shared" si="9"/>
        <v>234000</v>
      </c>
      <c r="T130" s="16">
        <f t="shared" si="10"/>
        <v>760500</v>
      </c>
    </row>
    <row r="131" spans="1:20" x14ac:dyDescent="0.3">
      <c r="A131" s="6">
        <v>43738</v>
      </c>
      <c r="B131" s="4" t="str">
        <f t="shared" si="12"/>
        <v>Sep</v>
      </c>
      <c r="C131" s="10">
        <f t="shared" ref="C131:C193" si="13">YEAR(A131)</f>
        <v>2019</v>
      </c>
      <c r="D131" s="4" t="s">
        <v>14</v>
      </c>
      <c r="E131" s="10">
        <v>288420</v>
      </c>
      <c r="F131" s="10">
        <v>212520</v>
      </c>
      <c r="G131" s="10">
        <v>151800</v>
      </c>
      <c r="H131" s="10">
        <v>60720</v>
      </c>
      <c r="I131" s="10">
        <v>45540</v>
      </c>
      <c r="J131" s="4" t="s">
        <v>8</v>
      </c>
      <c r="K131" s="10">
        <v>2</v>
      </c>
      <c r="L131" s="10">
        <v>3</v>
      </c>
      <c r="M131" s="10">
        <v>759000</v>
      </c>
      <c r="N131" s="10">
        <v>37950</v>
      </c>
      <c r="O131" s="10">
        <v>1040</v>
      </c>
      <c r="P131" s="10">
        <f t="shared" ref="P131:P193" si="14">O131</f>
        <v>1040</v>
      </c>
      <c r="Q131" s="16">
        <v>80</v>
      </c>
      <c r="R131" s="16">
        <v>260</v>
      </c>
      <c r="S131" s="16">
        <f t="shared" ref="S131:S193" si="15">Q131*P131</f>
        <v>83200</v>
      </c>
      <c r="T131" s="16">
        <f t="shared" ref="T131:T193" si="16">R131*P131</f>
        <v>270400</v>
      </c>
    </row>
    <row r="132" spans="1:20" x14ac:dyDescent="0.3">
      <c r="A132" s="6">
        <v>43738</v>
      </c>
      <c r="B132" s="5" t="str">
        <f t="shared" si="12"/>
        <v>Sep</v>
      </c>
      <c r="C132" s="10">
        <f t="shared" si="13"/>
        <v>2019</v>
      </c>
      <c r="D132" s="5" t="s">
        <v>14</v>
      </c>
      <c r="E132" s="10">
        <v>248520</v>
      </c>
      <c r="F132" s="10">
        <v>183120.00000000003</v>
      </c>
      <c r="G132" s="10">
        <v>130800</v>
      </c>
      <c r="H132" s="10">
        <v>52320</v>
      </c>
      <c r="I132" s="10">
        <v>39240</v>
      </c>
      <c r="J132" s="5" t="s">
        <v>9</v>
      </c>
      <c r="K132" s="10">
        <v>2</v>
      </c>
      <c r="L132" s="10">
        <v>2</v>
      </c>
      <c r="M132" s="10">
        <v>654000</v>
      </c>
      <c r="N132" s="10">
        <v>20710</v>
      </c>
      <c r="O132" s="10">
        <v>1950</v>
      </c>
      <c r="P132" s="10">
        <f t="shared" si="14"/>
        <v>1950</v>
      </c>
      <c r="Q132" s="16">
        <v>80</v>
      </c>
      <c r="R132" s="16">
        <v>260</v>
      </c>
      <c r="S132" s="16">
        <f t="shared" si="15"/>
        <v>156000</v>
      </c>
      <c r="T132" s="16">
        <f t="shared" si="16"/>
        <v>507000</v>
      </c>
    </row>
    <row r="133" spans="1:20" x14ac:dyDescent="0.3">
      <c r="A133" s="6">
        <v>43738</v>
      </c>
      <c r="B133" s="5" t="str">
        <f t="shared" si="12"/>
        <v>Sep</v>
      </c>
      <c r="C133" s="10">
        <f t="shared" si="13"/>
        <v>2019</v>
      </c>
      <c r="D133" s="5" t="s">
        <v>14</v>
      </c>
      <c r="E133" s="10">
        <v>228760</v>
      </c>
      <c r="F133" s="10">
        <v>168560.00000000003</v>
      </c>
      <c r="G133" s="10">
        <v>120400</v>
      </c>
      <c r="H133" s="10">
        <v>48160</v>
      </c>
      <c r="I133" s="10">
        <v>36120</v>
      </c>
      <c r="J133" s="5" t="s">
        <v>10</v>
      </c>
      <c r="K133" s="10">
        <v>2</v>
      </c>
      <c r="L133" s="10">
        <v>3</v>
      </c>
      <c r="M133" s="10">
        <v>602000</v>
      </c>
      <c r="N133" s="10">
        <v>28093.333333333328</v>
      </c>
      <c r="O133" s="10">
        <v>4420</v>
      </c>
      <c r="P133" s="10">
        <f t="shared" si="14"/>
        <v>4420</v>
      </c>
      <c r="Q133" s="16">
        <v>80</v>
      </c>
      <c r="R133" s="16">
        <v>260</v>
      </c>
      <c r="S133" s="16">
        <f t="shared" si="15"/>
        <v>353600</v>
      </c>
      <c r="T133" s="16">
        <f t="shared" si="16"/>
        <v>1149200</v>
      </c>
    </row>
    <row r="134" spans="1:20" x14ac:dyDescent="0.3">
      <c r="A134" s="6">
        <v>43769</v>
      </c>
      <c r="B134" s="4" t="str">
        <f t="shared" si="12"/>
        <v>Oct</v>
      </c>
      <c r="C134" s="10">
        <f t="shared" si="13"/>
        <v>2019</v>
      </c>
      <c r="D134" s="4" t="s">
        <v>14</v>
      </c>
      <c r="E134" s="10">
        <v>239020</v>
      </c>
      <c r="F134" s="10">
        <v>176120.00000000003</v>
      </c>
      <c r="G134" s="10">
        <v>125800</v>
      </c>
      <c r="H134" s="10">
        <v>50320</v>
      </c>
      <c r="I134" s="10">
        <v>37740</v>
      </c>
      <c r="J134" s="4" t="s">
        <v>7</v>
      </c>
      <c r="K134" s="10">
        <v>2</v>
      </c>
      <c r="L134" s="10">
        <v>2</v>
      </c>
      <c r="M134" s="10">
        <v>629000</v>
      </c>
      <c r="N134" s="10">
        <v>16773.333333333332</v>
      </c>
      <c r="O134" s="10">
        <v>4875</v>
      </c>
      <c r="P134" s="10">
        <f t="shared" si="14"/>
        <v>4875</v>
      </c>
      <c r="Q134" s="16">
        <v>80</v>
      </c>
      <c r="R134" s="16">
        <v>260</v>
      </c>
      <c r="S134" s="16">
        <f t="shared" si="15"/>
        <v>390000</v>
      </c>
      <c r="T134" s="16">
        <f t="shared" si="16"/>
        <v>1267500</v>
      </c>
    </row>
    <row r="135" spans="1:20" x14ac:dyDescent="0.3">
      <c r="A135" s="6">
        <v>43769</v>
      </c>
      <c r="B135" s="4" t="str">
        <f t="shared" si="12"/>
        <v>Oct</v>
      </c>
      <c r="C135" s="10">
        <f t="shared" si="13"/>
        <v>2019</v>
      </c>
      <c r="D135" s="4" t="s">
        <v>14</v>
      </c>
      <c r="E135" s="10">
        <v>199880</v>
      </c>
      <c r="F135" s="10">
        <v>147280.00000000003</v>
      </c>
      <c r="G135" s="10">
        <v>105200</v>
      </c>
      <c r="H135" s="10">
        <v>42080</v>
      </c>
      <c r="I135" s="10">
        <v>31560</v>
      </c>
      <c r="J135" s="4" t="s">
        <v>8</v>
      </c>
      <c r="K135" s="10">
        <v>2</v>
      </c>
      <c r="L135" s="10">
        <v>2</v>
      </c>
      <c r="M135" s="10">
        <v>526000</v>
      </c>
      <c r="N135" s="10">
        <v>13150</v>
      </c>
      <c r="O135" s="10">
        <v>1267.5</v>
      </c>
      <c r="P135" s="10">
        <f t="shared" si="14"/>
        <v>1267.5</v>
      </c>
      <c r="Q135" s="16">
        <v>80</v>
      </c>
      <c r="R135" s="16">
        <v>260</v>
      </c>
      <c r="S135" s="16">
        <f t="shared" si="15"/>
        <v>101400</v>
      </c>
      <c r="T135" s="16">
        <f t="shared" si="16"/>
        <v>329550</v>
      </c>
    </row>
    <row r="136" spans="1:20" x14ac:dyDescent="0.3">
      <c r="A136" s="6">
        <v>43769</v>
      </c>
      <c r="B136" s="5" t="str">
        <f t="shared" si="12"/>
        <v>Oct</v>
      </c>
      <c r="C136" s="10">
        <f t="shared" si="13"/>
        <v>2019</v>
      </c>
      <c r="D136" s="5" t="s">
        <v>14</v>
      </c>
      <c r="E136" s="10">
        <v>237880</v>
      </c>
      <c r="F136" s="10">
        <v>175280.00000000003</v>
      </c>
      <c r="G136" s="10">
        <v>125200</v>
      </c>
      <c r="H136" s="10">
        <v>50080</v>
      </c>
      <c r="I136" s="10">
        <v>37560</v>
      </c>
      <c r="J136" s="5" t="s">
        <v>9</v>
      </c>
      <c r="K136" s="10">
        <v>1</v>
      </c>
      <c r="L136" s="10">
        <v>7</v>
      </c>
      <c r="M136" s="10">
        <v>626000</v>
      </c>
      <c r="N136" s="10">
        <v>26083.333333333332</v>
      </c>
      <c r="O136" s="10">
        <v>1625</v>
      </c>
      <c r="P136" s="10">
        <f t="shared" si="14"/>
        <v>1625</v>
      </c>
      <c r="Q136" s="16">
        <v>80</v>
      </c>
      <c r="R136" s="16">
        <v>260</v>
      </c>
      <c r="S136" s="16">
        <f t="shared" si="15"/>
        <v>130000</v>
      </c>
      <c r="T136" s="16">
        <f t="shared" si="16"/>
        <v>422500</v>
      </c>
    </row>
    <row r="137" spans="1:20" x14ac:dyDescent="0.3">
      <c r="A137" s="6">
        <v>43769</v>
      </c>
      <c r="B137" s="5" t="str">
        <f t="shared" si="12"/>
        <v>Oct</v>
      </c>
      <c r="C137" s="10">
        <f t="shared" si="13"/>
        <v>2019</v>
      </c>
      <c r="D137" s="5" t="s">
        <v>14</v>
      </c>
      <c r="E137" s="10">
        <v>227240</v>
      </c>
      <c r="F137" s="10">
        <v>167440.00000000003</v>
      </c>
      <c r="G137" s="10">
        <v>119600</v>
      </c>
      <c r="H137" s="10">
        <v>47840</v>
      </c>
      <c r="I137" s="10">
        <v>35880</v>
      </c>
      <c r="J137" s="5" t="s">
        <v>10</v>
      </c>
      <c r="K137" s="10">
        <v>4</v>
      </c>
      <c r="L137" s="10">
        <v>8</v>
      </c>
      <c r="M137" s="10">
        <v>598000</v>
      </c>
      <c r="N137" s="10">
        <v>18936.666666666668</v>
      </c>
      <c r="O137" s="10">
        <v>4225</v>
      </c>
      <c r="P137" s="10">
        <f t="shared" si="14"/>
        <v>4225</v>
      </c>
      <c r="Q137" s="16">
        <v>80</v>
      </c>
      <c r="R137" s="16">
        <v>260</v>
      </c>
      <c r="S137" s="16">
        <f t="shared" si="15"/>
        <v>338000</v>
      </c>
      <c r="T137" s="16">
        <f t="shared" si="16"/>
        <v>1098500</v>
      </c>
    </row>
    <row r="138" spans="1:20" x14ac:dyDescent="0.3">
      <c r="A138" s="6">
        <v>43799</v>
      </c>
      <c r="B138" s="4" t="str">
        <f t="shared" si="12"/>
        <v>Nov</v>
      </c>
      <c r="C138" s="10">
        <f t="shared" si="13"/>
        <v>2019</v>
      </c>
      <c r="D138" s="4" t="s">
        <v>14</v>
      </c>
      <c r="E138" s="10">
        <v>333640</v>
      </c>
      <c r="F138" s="10">
        <v>245840.00000000006</v>
      </c>
      <c r="G138" s="10">
        <v>175600</v>
      </c>
      <c r="H138" s="10">
        <v>70240</v>
      </c>
      <c r="I138" s="10">
        <v>52680</v>
      </c>
      <c r="J138" s="4" t="s">
        <v>7</v>
      </c>
      <c r="K138" s="10">
        <v>4</v>
      </c>
      <c r="L138" s="10">
        <v>1</v>
      </c>
      <c r="M138" s="10">
        <v>878000</v>
      </c>
      <c r="N138" s="10">
        <v>16096.66666666667</v>
      </c>
      <c r="O138" s="10">
        <v>5200</v>
      </c>
      <c r="P138" s="10">
        <f t="shared" si="14"/>
        <v>5200</v>
      </c>
      <c r="Q138" s="16">
        <v>80</v>
      </c>
      <c r="R138" s="16">
        <v>260</v>
      </c>
      <c r="S138" s="16">
        <f t="shared" si="15"/>
        <v>416000</v>
      </c>
      <c r="T138" s="16">
        <f t="shared" si="16"/>
        <v>1352000</v>
      </c>
    </row>
    <row r="139" spans="1:20" x14ac:dyDescent="0.3">
      <c r="A139" s="6">
        <v>43799</v>
      </c>
      <c r="B139" s="4" t="str">
        <f t="shared" si="12"/>
        <v>Nov</v>
      </c>
      <c r="C139" s="10">
        <f t="shared" si="13"/>
        <v>2019</v>
      </c>
      <c r="D139" s="4" t="s">
        <v>14</v>
      </c>
      <c r="E139" s="10">
        <v>190760</v>
      </c>
      <c r="F139" s="10">
        <v>140560.00000000003</v>
      </c>
      <c r="G139" s="10">
        <v>100400</v>
      </c>
      <c r="H139" s="10">
        <v>40160</v>
      </c>
      <c r="I139" s="10">
        <v>30120</v>
      </c>
      <c r="J139" s="4" t="s">
        <v>8</v>
      </c>
      <c r="K139" s="10">
        <v>1</v>
      </c>
      <c r="L139" s="10">
        <v>3</v>
      </c>
      <c r="M139" s="10">
        <v>502000</v>
      </c>
      <c r="N139" s="10">
        <v>26773.333333333332</v>
      </c>
      <c r="O139" s="10">
        <v>975</v>
      </c>
      <c r="P139" s="10">
        <f t="shared" si="14"/>
        <v>975</v>
      </c>
      <c r="Q139" s="16">
        <v>80</v>
      </c>
      <c r="R139" s="16">
        <v>260</v>
      </c>
      <c r="S139" s="16">
        <f t="shared" si="15"/>
        <v>78000</v>
      </c>
      <c r="T139" s="16">
        <f t="shared" si="16"/>
        <v>253500</v>
      </c>
    </row>
    <row r="140" spans="1:20" x14ac:dyDescent="0.3">
      <c r="A140" s="6">
        <v>43799</v>
      </c>
      <c r="B140" s="5" t="str">
        <f t="shared" si="12"/>
        <v>Nov</v>
      </c>
      <c r="C140" s="10">
        <f t="shared" si="13"/>
        <v>2019</v>
      </c>
      <c r="D140" s="5" t="s">
        <v>14</v>
      </c>
      <c r="E140" s="10">
        <v>248520</v>
      </c>
      <c r="F140" s="10">
        <v>183120.00000000003</v>
      </c>
      <c r="G140" s="10">
        <v>130800</v>
      </c>
      <c r="H140" s="10">
        <v>52320</v>
      </c>
      <c r="I140" s="10">
        <v>39240</v>
      </c>
      <c r="J140" s="5" t="s">
        <v>9</v>
      </c>
      <c r="K140" s="10">
        <v>5</v>
      </c>
      <c r="L140" s="10">
        <v>8</v>
      </c>
      <c r="M140" s="10">
        <v>654000</v>
      </c>
      <c r="N140" s="10">
        <v>34880</v>
      </c>
      <c r="O140" s="10">
        <v>2340</v>
      </c>
      <c r="P140" s="10">
        <f t="shared" si="14"/>
        <v>2340</v>
      </c>
      <c r="Q140" s="16">
        <v>80</v>
      </c>
      <c r="R140" s="16">
        <v>260</v>
      </c>
      <c r="S140" s="16">
        <f t="shared" si="15"/>
        <v>187200</v>
      </c>
      <c r="T140" s="16">
        <f t="shared" si="16"/>
        <v>608400</v>
      </c>
    </row>
    <row r="141" spans="1:20" x14ac:dyDescent="0.3">
      <c r="A141" s="6">
        <v>43799</v>
      </c>
      <c r="B141" s="5" t="str">
        <f t="shared" si="12"/>
        <v>Nov</v>
      </c>
      <c r="C141" s="10">
        <f t="shared" si="13"/>
        <v>2019</v>
      </c>
      <c r="D141" s="5" t="s">
        <v>14</v>
      </c>
      <c r="E141" s="10">
        <v>248520</v>
      </c>
      <c r="F141" s="10">
        <v>183120.00000000003</v>
      </c>
      <c r="G141" s="10">
        <v>130800</v>
      </c>
      <c r="H141" s="10">
        <v>52320</v>
      </c>
      <c r="I141" s="10">
        <v>39240</v>
      </c>
      <c r="J141" s="5" t="s">
        <v>10</v>
      </c>
      <c r="K141" s="10">
        <v>1</v>
      </c>
      <c r="L141" s="10">
        <v>1</v>
      </c>
      <c r="M141" s="10">
        <v>654000</v>
      </c>
      <c r="N141" s="10">
        <v>27250</v>
      </c>
      <c r="O141" s="10">
        <v>4225</v>
      </c>
      <c r="P141" s="10">
        <f t="shared" si="14"/>
        <v>4225</v>
      </c>
      <c r="Q141" s="16">
        <v>80</v>
      </c>
      <c r="R141" s="16">
        <v>260</v>
      </c>
      <c r="S141" s="16">
        <f t="shared" si="15"/>
        <v>338000</v>
      </c>
      <c r="T141" s="16">
        <f t="shared" si="16"/>
        <v>1098500</v>
      </c>
    </row>
    <row r="142" spans="1:20" x14ac:dyDescent="0.3">
      <c r="A142" s="6">
        <v>43830</v>
      </c>
      <c r="B142" s="4" t="str">
        <f t="shared" si="12"/>
        <v>Dec</v>
      </c>
      <c r="C142" s="10">
        <f t="shared" si="13"/>
        <v>2019</v>
      </c>
      <c r="D142" s="4" t="s">
        <v>14</v>
      </c>
      <c r="E142" s="10">
        <v>275500</v>
      </c>
      <c r="F142" s="10">
        <v>203000.00000000003</v>
      </c>
      <c r="G142" s="10">
        <v>145000</v>
      </c>
      <c r="H142" s="10">
        <v>58000</v>
      </c>
      <c r="I142" s="10">
        <v>43500</v>
      </c>
      <c r="J142" s="4" t="s">
        <v>7</v>
      </c>
      <c r="K142" s="10">
        <v>8</v>
      </c>
      <c r="L142" s="10">
        <v>3</v>
      </c>
      <c r="M142" s="10">
        <v>725000</v>
      </c>
      <c r="N142" s="10">
        <v>21750.000000000004</v>
      </c>
      <c r="O142" s="10">
        <v>2968.8750000000005</v>
      </c>
      <c r="P142" s="10">
        <f t="shared" si="14"/>
        <v>2968.8750000000005</v>
      </c>
      <c r="Q142" s="16">
        <v>80</v>
      </c>
      <c r="R142" s="16">
        <v>260</v>
      </c>
      <c r="S142" s="16">
        <f t="shared" si="15"/>
        <v>237510.00000000003</v>
      </c>
      <c r="T142" s="16">
        <f t="shared" si="16"/>
        <v>771907.50000000012</v>
      </c>
    </row>
    <row r="143" spans="1:20" x14ac:dyDescent="0.3">
      <c r="A143" s="6">
        <v>43830</v>
      </c>
      <c r="B143" s="4" t="str">
        <f t="shared" si="12"/>
        <v>Dec</v>
      </c>
      <c r="C143" s="10">
        <f t="shared" si="13"/>
        <v>2019</v>
      </c>
      <c r="D143" s="4" t="s">
        <v>14</v>
      </c>
      <c r="E143" s="10">
        <v>304760</v>
      </c>
      <c r="F143" s="10">
        <v>224560</v>
      </c>
      <c r="G143" s="10">
        <v>160400</v>
      </c>
      <c r="H143" s="10">
        <v>64160</v>
      </c>
      <c r="I143" s="10">
        <v>48120</v>
      </c>
      <c r="J143" s="4" t="s">
        <v>8</v>
      </c>
      <c r="K143" s="10">
        <v>3</v>
      </c>
      <c r="L143" s="10">
        <v>3</v>
      </c>
      <c r="M143" s="10">
        <v>802000</v>
      </c>
      <c r="N143" s="10">
        <v>33416.666666666664</v>
      </c>
      <c r="O143" s="10">
        <v>1365</v>
      </c>
      <c r="P143" s="10">
        <f t="shared" si="14"/>
        <v>1365</v>
      </c>
      <c r="Q143" s="16">
        <v>80</v>
      </c>
      <c r="R143" s="16">
        <v>260</v>
      </c>
      <c r="S143" s="16">
        <f t="shared" si="15"/>
        <v>109200</v>
      </c>
      <c r="T143" s="16">
        <f t="shared" si="16"/>
        <v>354900</v>
      </c>
    </row>
    <row r="144" spans="1:20" x14ac:dyDescent="0.3">
      <c r="A144" s="6">
        <v>43830</v>
      </c>
      <c r="B144" s="5" t="str">
        <f t="shared" si="12"/>
        <v>Dec</v>
      </c>
      <c r="C144" s="10">
        <f t="shared" si="13"/>
        <v>2019</v>
      </c>
      <c r="D144" s="5" t="s">
        <v>14</v>
      </c>
      <c r="E144" s="10">
        <v>285760</v>
      </c>
      <c r="F144" s="10">
        <v>210560</v>
      </c>
      <c r="G144" s="10">
        <v>150400</v>
      </c>
      <c r="H144" s="10">
        <v>60160</v>
      </c>
      <c r="I144" s="10">
        <v>45120</v>
      </c>
      <c r="J144" s="5" t="s">
        <v>9</v>
      </c>
      <c r="K144" s="10">
        <v>5</v>
      </c>
      <c r="L144" s="10">
        <v>2</v>
      </c>
      <c r="M144" s="10">
        <v>752000</v>
      </c>
      <c r="N144" s="10">
        <v>18800</v>
      </c>
      <c r="O144" s="10">
        <v>1833</v>
      </c>
      <c r="P144" s="10">
        <f t="shared" si="14"/>
        <v>1833</v>
      </c>
      <c r="Q144" s="16">
        <v>80</v>
      </c>
      <c r="R144" s="16">
        <v>260</v>
      </c>
      <c r="S144" s="16">
        <f t="shared" si="15"/>
        <v>146640</v>
      </c>
      <c r="T144" s="16">
        <f t="shared" si="16"/>
        <v>476580</v>
      </c>
    </row>
    <row r="145" spans="1:20" x14ac:dyDescent="0.3">
      <c r="A145" s="6">
        <v>43830</v>
      </c>
      <c r="B145" s="5" t="str">
        <f t="shared" si="12"/>
        <v>Dec</v>
      </c>
      <c r="C145" s="10">
        <f t="shared" si="13"/>
        <v>2019</v>
      </c>
      <c r="D145" s="5" t="s">
        <v>14</v>
      </c>
      <c r="E145" s="10">
        <v>237880</v>
      </c>
      <c r="F145" s="10">
        <v>175280.00000000003</v>
      </c>
      <c r="G145" s="10">
        <v>125200</v>
      </c>
      <c r="H145" s="10">
        <v>50080</v>
      </c>
      <c r="I145" s="10">
        <v>37560</v>
      </c>
      <c r="J145" s="5" t="s">
        <v>10</v>
      </c>
      <c r="K145" s="10">
        <v>8</v>
      </c>
      <c r="L145" s="10">
        <v>3</v>
      </c>
      <c r="M145" s="10">
        <v>626000</v>
      </c>
      <c r="N145" s="10">
        <v>29213.333333333328</v>
      </c>
      <c r="O145" s="10">
        <v>2848.2999999999993</v>
      </c>
      <c r="P145" s="10">
        <f t="shared" si="14"/>
        <v>2848.2999999999993</v>
      </c>
      <c r="Q145" s="16">
        <v>80</v>
      </c>
      <c r="R145" s="16">
        <v>260</v>
      </c>
      <c r="S145" s="16">
        <f t="shared" si="15"/>
        <v>227863.99999999994</v>
      </c>
      <c r="T145" s="16">
        <f t="shared" si="16"/>
        <v>740557.99999999977</v>
      </c>
    </row>
    <row r="146" spans="1:20" x14ac:dyDescent="0.3">
      <c r="A146" s="7">
        <v>43861</v>
      </c>
      <c r="B146" s="2" t="str">
        <f t="shared" si="12"/>
        <v>Jan</v>
      </c>
      <c r="C146" s="13">
        <f t="shared" si="13"/>
        <v>2020</v>
      </c>
      <c r="D146" s="2" t="s">
        <v>12</v>
      </c>
      <c r="E146" s="10">
        <v>214200</v>
      </c>
      <c r="F146" s="10">
        <v>126000</v>
      </c>
      <c r="G146" s="10">
        <v>157500</v>
      </c>
      <c r="H146" s="10">
        <v>44100.000000000007</v>
      </c>
      <c r="I146" s="10">
        <v>88200.000000000015</v>
      </c>
      <c r="J146" s="2" t="s">
        <v>7</v>
      </c>
      <c r="K146" s="10">
        <v>4</v>
      </c>
      <c r="L146" s="10">
        <v>2</v>
      </c>
      <c r="M146" s="14">
        <v>630000</v>
      </c>
      <c r="N146" s="14">
        <v>26250</v>
      </c>
      <c r="O146" s="14">
        <v>4225</v>
      </c>
      <c r="P146" s="10">
        <f t="shared" si="14"/>
        <v>4225</v>
      </c>
      <c r="Q146" s="17">
        <v>100</v>
      </c>
      <c r="R146" s="18">
        <v>310</v>
      </c>
      <c r="S146" s="18">
        <f t="shared" si="15"/>
        <v>422500</v>
      </c>
      <c r="T146" s="18">
        <f t="shared" si="16"/>
        <v>1309750</v>
      </c>
    </row>
    <row r="147" spans="1:20" x14ac:dyDescent="0.3">
      <c r="A147" s="7">
        <v>43861</v>
      </c>
      <c r="B147" s="2" t="str">
        <f t="shared" si="12"/>
        <v>Jan</v>
      </c>
      <c r="C147" s="13">
        <f t="shared" si="13"/>
        <v>2020</v>
      </c>
      <c r="D147" s="2" t="s">
        <v>12</v>
      </c>
      <c r="E147" s="10">
        <v>222360</v>
      </c>
      <c r="F147" s="10">
        <v>130800</v>
      </c>
      <c r="G147" s="10">
        <v>163500</v>
      </c>
      <c r="H147" s="10">
        <v>45780.000000000007</v>
      </c>
      <c r="I147" s="10">
        <v>91560.000000000015</v>
      </c>
      <c r="J147" s="2" t="s">
        <v>8</v>
      </c>
      <c r="K147" s="10">
        <v>2</v>
      </c>
      <c r="L147" s="10">
        <v>6</v>
      </c>
      <c r="M147" s="14">
        <v>654000</v>
      </c>
      <c r="N147" s="14">
        <v>20710</v>
      </c>
      <c r="O147" s="14">
        <v>2019.2249999999999</v>
      </c>
      <c r="P147" s="10">
        <f t="shared" si="14"/>
        <v>2019.2249999999999</v>
      </c>
      <c r="Q147" s="17">
        <v>100</v>
      </c>
      <c r="R147" s="18">
        <v>310</v>
      </c>
      <c r="S147" s="18">
        <f t="shared" si="15"/>
        <v>201922.5</v>
      </c>
      <c r="T147" s="18">
        <f t="shared" si="16"/>
        <v>625959.75</v>
      </c>
    </row>
    <row r="148" spans="1:20" x14ac:dyDescent="0.3">
      <c r="A148" s="7">
        <v>43861</v>
      </c>
      <c r="B148" s="3" t="str">
        <f t="shared" si="12"/>
        <v>Jan</v>
      </c>
      <c r="C148" s="13">
        <f t="shared" si="13"/>
        <v>2020</v>
      </c>
      <c r="D148" s="3" t="s">
        <v>12</v>
      </c>
      <c r="E148" s="10">
        <v>203320.00000000003</v>
      </c>
      <c r="F148" s="10">
        <v>119600</v>
      </c>
      <c r="G148" s="10">
        <v>149500</v>
      </c>
      <c r="H148" s="10">
        <v>41860.000000000007</v>
      </c>
      <c r="I148" s="10">
        <v>83720.000000000015</v>
      </c>
      <c r="J148" s="3" t="s">
        <v>9</v>
      </c>
      <c r="K148" s="10">
        <v>2</v>
      </c>
      <c r="L148" s="10">
        <v>1</v>
      </c>
      <c r="M148" s="14">
        <v>598000</v>
      </c>
      <c r="N148" s="14">
        <v>14950</v>
      </c>
      <c r="O148" s="14">
        <v>2332.1999999999998</v>
      </c>
      <c r="P148" s="10">
        <f t="shared" si="14"/>
        <v>2332.1999999999998</v>
      </c>
      <c r="Q148" s="17">
        <v>100</v>
      </c>
      <c r="R148" s="18">
        <v>310</v>
      </c>
      <c r="S148" s="18">
        <f t="shared" si="15"/>
        <v>233219.99999999997</v>
      </c>
      <c r="T148" s="18">
        <f t="shared" si="16"/>
        <v>722982</v>
      </c>
    </row>
    <row r="149" spans="1:20" x14ac:dyDescent="0.3">
      <c r="A149" s="7">
        <v>43861</v>
      </c>
      <c r="B149" s="3" t="str">
        <f t="shared" si="12"/>
        <v>Jan</v>
      </c>
      <c r="C149" s="13">
        <f t="shared" si="13"/>
        <v>2020</v>
      </c>
      <c r="D149" s="3" t="s">
        <v>12</v>
      </c>
      <c r="E149" s="10">
        <v>173740.00000000003</v>
      </c>
      <c r="F149" s="10">
        <v>102200</v>
      </c>
      <c r="G149" s="10">
        <v>127750</v>
      </c>
      <c r="H149" s="10">
        <v>35770.000000000007</v>
      </c>
      <c r="I149" s="10">
        <v>71540.000000000015</v>
      </c>
      <c r="J149" s="3" t="s">
        <v>10</v>
      </c>
      <c r="K149" s="10">
        <v>5</v>
      </c>
      <c r="L149" s="10">
        <v>3</v>
      </c>
      <c r="M149" s="14">
        <v>511000</v>
      </c>
      <c r="N149" s="14">
        <v>27253.333333333332</v>
      </c>
      <c r="O149" s="14">
        <v>2657.2</v>
      </c>
      <c r="P149" s="10">
        <f t="shared" si="14"/>
        <v>2657.2</v>
      </c>
      <c r="Q149" s="17">
        <v>100</v>
      </c>
      <c r="R149" s="18">
        <v>310</v>
      </c>
      <c r="S149" s="18">
        <f t="shared" si="15"/>
        <v>265720</v>
      </c>
      <c r="T149" s="18">
        <f t="shared" si="16"/>
        <v>823732</v>
      </c>
    </row>
    <row r="150" spans="1:20" x14ac:dyDescent="0.3">
      <c r="A150" s="7">
        <v>43889</v>
      </c>
      <c r="B150" s="2" t="str">
        <f t="shared" si="12"/>
        <v>Feb</v>
      </c>
      <c r="C150" s="13">
        <f t="shared" si="13"/>
        <v>2020</v>
      </c>
      <c r="D150" s="2" t="s">
        <v>12</v>
      </c>
      <c r="E150" s="10">
        <v>222700</v>
      </c>
      <c r="F150" s="10">
        <v>131000</v>
      </c>
      <c r="G150" s="10">
        <v>163750</v>
      </c>
      <c r="H150" s="10">
        <v>45850.000000000007</v>
      </c>
      <c r="I150" s="10">
        <v>91700.000000000015</v>
      </c>
      <c r="J150" s="2" t="s">
        <v>7</v>
      </c>
      <c r="K150" s="10">
        <v>6</v>
      </c>
      <c r="L150" s="10">
        <v>6</v>
      </c>
      <c r="M150" s="14">
        <v>655000</v>
      </c>
      <c r="N150" s="14">
        <v>19650.000000000004</v>
      </c>
      <c r="O150" s="14">
        <v>2925</v>
      </c>
      <c r="P150" s="10">
        <f t="shared" si="14"/>
        <v>2925</v>
      </c>
      <c r="Q150" s="17">
        <v>100</v>
      </c>
      <c r="R150" s="18">
        <v>310</v>
      </c>
      <c r="S150" s="18">
        <f t="shared" si="15"/>
        <v>292500</v>
      </c>
      <c r="T150" s="18">
        <f t="shared" si="16"/>
        <v>906750</v>
      </c>
    </row>
    <row r="151" spans="1:20" x14ac:dyDescent="0.3">
      <c r="A151" s="7">
        <v>43889</v>
      </c>
      <c r="B151" s="2" t="str">
        <f t="shared" si="12"/>
        <v>Feb</v>
      </c>
      <c r="C151" s="13">
        <f t="shared" si="13"/>
        <v>2020</v>
      </c>
      <c r="D151" s="2" t="s">
        <v>12</v>
      </c>
      <c r="E151" s="10">
        <v>212840</v>
      </c>
      <c r="F151" s="10">
        <v>125200</v>
      </c>
      <c r="G151" s="10">
        <v>156500</v>
      </c>
      <c r="H151" s="10">
        <v>43820.000000000007</v>
      </c>
      <c r="I151" s="10">
        <v>87640.000000000015</v>
      </c>
      <c r="J151" s="2" t="s">
        <v>8</v>
      </c>
      <c r="K151" s="10">
        <v>6</v>
      </c>
      <c r="L151" s="10">
        <v>6</v>
      </c>
      <c r="M151" s="14">
        <v>626000</v>
      </c>
      <c r="N151" s="14">
        <v>26083.333333333332</v>
      </c>
      <c r="O151" s="14">
        <v>2034.5</v>
      </c>
      <c r="P151" s="10">
        <f t="shared" si="14"/>
        <v>2034.5</v>
      </c>
      <c r="Q151" s="17">
        <v>100</v>
      </c>
      <c r="R151" s="18">
        <v>310</v>
      </c>
      <c r="S151" s="18">
        <f t="shared" si="15"/>
        <v>203450</v>
      </c>
      <c r="T151" s="18">
        <f t="shared" si="16"/>
        <v>630695</v>
      </c>
    </row>
    <row r="152" spans="1:20" x14ac:dyDescent="0.3">
      <c r="A152" s="7">
        <v>43889</v>
      </c>
      <c r="B152" s="3" t="str">
        <f t="shared" si="12"/>
        <v>Feb</v>
      </c>
      <c r="C152" s="13">
        <f t="shared" si="13"/>
        <v>2020</v>
      </c>
      <c r="D152" s="3" t="s">
        <v>12</v>
      </c>
      <c r="E152" s="10">
        <v>222360</v>
      </c>
      <c r="F152" s="10">
        <v>130800</v>
      </c>
      <c r="G152" s="10">
        <v>163500</v>
      </c>
      <c r="H152" s="10">
        <v>45780.000000000007</v>
      </c>
      <c r="I152" s="10">
        <v>91560.000000000015</v>
      </c>
      <c r="J152" s="3" t="s">
        <v>9</v>
      </c>
      <c r="K152" s="10">
        <v>2</v>
      </c>
      <c r="L152" s="10">
        <v>3</v>
      </c>
      <c r="M152" s="14">
        <v>654000</v>
      </c>
      <c r="N152" s="14">
        <v>16350</v>
      </c>
      <c r="O152" s="14">
        <v>1594.125</v>
      </c>
      <c r="P152" s="10">
        <f t="shared" si="14"/>
        <v>1594.125</v>
      </c>
      <c r="Q152" s="17">
        <v>100</v>
      </c>
      <c r="R152" s="18">
        <v>310</v>
      </c>
      <c r="S152" s="18">
        <f t="shared" si="15"/>
        <v>159412.5</v>
      </c>
      <c r="T152" s="18">
        <f t="shared" si="16"/>
        <v>494178.75</v>
      </c>
    </row>
    <row r="153" spans="1:20" x14ac:dyDescent="0.3">
      <c r="A153" s="7">
        <v>43889</v>
      </c>
      <c r="B153" s="3" t="str">
        <f t="shared" si="12"/>
        <v>Feb</v>
      </c>
      <c r="C153" s="13">
        <f t="shared" si="13"/>
        <v>2020</v>
      </c>
      <c r="D153" s="3" t="s">
        <v>12</v>
      </c>
      <c r="E153" s="10">
        <v>214200</v>
      </c>
      <c r="F153" s="10">
        <v>126000</v>
      </c>
      <c r="G153" s="10">
        <v>157500</v>
      </c>
      <c r="H153" s="10">
        <v>44100.000000000007</v>
      </c>
      <c r="I153" s="10">
        <v>88200.000000000015</v>
      </c>
      <c r="J153" s="3" t="s">
        <v>10</v>
      </c>
      <c r="K153" s="10">
        <v>7</v>
      </c>
      <c r="L153" s="10">
        <v>3</v>
      </c>
      <c r="M153" s="14">
        <v>630000</v>
      </c>
      <c r="N153" s="14">
        <v>31500</v>
      </c>
      <c r="O153" s="14">
        <v>4914</v>
      </c>
      <c r="P153" s="10">
        <f t="shared" si="14"/>
        <v>4914</v>
      </c>
      <c r="Q153" s="17">
        <v>100</v>
      </c>
      <c r="R153" s="18">
        <v>310</v>
      </c>
      <c r="S153" s="18">
        <f t="shared" si="15"/>
        <v>491400</v>
      </c>
      <c r="T153" s="18">
        <f t="shared" si="16"/>
        <v>1523340</v>
      </c>
    </row>
    <row r="154" spans="1:20" x14ac:dyDescent="0.3">
      <c r="A154" s="7">
        <v>43921</v>
      </c>
      <c r="B154" s="2" t="str">
        <f t="shared" si="12"/>
        <v>Mar</v>
      </c>
      <c r="C154" s="13">
        <f t="shared" si="13"/>
        <v>2020</v>
      </c>
      <c r="D154" s="2" t="s">
        <v>12</v>
      </c>
      <c r="E154" s="10">
        <v>258060</v>
      </c>
      <c r="F154" s="10">
        <v>151800</v>
      </c>
      <c r="G154" s="10">
        <v>189750</v>
      </c>
      <c r="H154" s="10">
        <v>53130</v>
      </c>
      <c r="I154" s="10">
        <v>106260</v>
      </c>
      <c r="J154" s="2" t="s">
        <v>7</v>
      </c>
      <c r="K154" s="10">
        <v>8</v>
      </c>
      <c r="L154" s="10">
        <v>1</v>
      </c>
      <c r="M154" s="14">
        <v>759000</v>
      </c>
      <c r="N154" s="14">
        <v>37950</v>
      </c>
      <c r="O154" s="14">
        <v>3700.125</v>
      </c>
      <c r="P154" s="10">
        <f t="shared" si="14"/>
        <v>3700.125</v>
      </c>
      <c r="Q154" s="17">
        <v>100</v>
      </c>
      <c r="R154" s="18">
        <v>310</v>
      </c>
      <c r="S154" s="18">
        <f t="shared" si="15"/>
        <v>370012.5</v>
      </c>
      <c r="T154" s="18">
        <f t="shared" si="16"/>
        <v>1147038.75</v>
      </c>
    </row>
    <row r="155" spans="1:20" x14ac:dyDescent="0.3">
      <c r="A155" s="7">
        <v>43921</v>
      </c>
      <c r="B155" s="2" t="str">
        <f t="shared" si="12"/>
        <v>Mar</v>
      </c>
      <c r="C155" s="13">
        <f t="shared" si="13"/>
        <v>2020</v>
      </c>
      <c r="D155" s="2" t="s">
        <v>12</v>
      </c>
      <c r="E155" s="10">
        <v>222360</v>
      </c>
      <c r="F155" s="10">
        <v>130800</v>
      </c>
      <c r="G155" s="10">
        <v>163500</v>
      </c>
      <c r="H155" s="10">
        <v>45780.000000000007</v>
      </c>
      <c r="I155" s="10">
        <v>91560.000000000015</v>
      </c>
      <c r="J155" s="2" t="s">
        <v>8</v>
      </c>
      <c r="K155" s="10">
        <v>8</v>
      </c>
      <c r="L155" s="10">
        <v>3</v>
      </c>
      <c r="M155" s="14">
        <v>654000</v>
      </c>
      <c r="N155" s="14">
        <v>27250</v>
      </c>
      <c r="O155" s="14">
        <v>1560</v>
      </c>
      <c r="P155" s="10">
        <f t="shared" si="14"/>
        <v>1560</v>
      </c>
      <c r="Q155" s="17">
        <v>100</v>
      </c>
      <c r="R155" s="18">
        <v>310</v>
      </c>
      <c r="S155" s="18">
        <f t="shared" si="15"/>
        <v>156000</v>
      </c>
      <c r="T155" s="18">
        <f t="shared" si="16"/>
        <v>483600</v>
      </c>
    </row>
    <row r="156" spans="1:20" x14ac:dyDescent="0.3">
      <c r="A156" s="7">
        <v>43921</v>
      </c>
      <c r="B156" s="3" t="str">
        <f t="shared" si="12"/>
        <v>Mar</v>
      </c>
      <c r="C156" s="13">
        <f t="shared" si="13"/>
        <v>2020</v>
      </c>
      <c r="D156" s="3" t="s">
        <v>12</v>
      </c>
      <c r="E156" s="10">
        <v>212840</v>
      </c>
      <c r="F156" s="10">
        <v>125200</v>
      </c>
      <c r="G156" s="10">
        <v>156500</v>
      </c>
      <c r="H156" s="10">
        <v>43820.000000000007</v>
      </c>
      <c r="I156" s="10">
        <v>87640.000000000015</v>
      </c>
      <c r="J156" s="3" t="s">
        <v>9</v>
      </c>
      <c r="K156" s="10">
        <v>2</v>
      </c>
      <c r="L156" s="10">
        <v>3</v>
      </c>
      <c r="M156" s="14">
        <v>626000</v>
      </c>
      <c r="N156" s="14">
        <v>26083.333333333332</v>
      </c>
      <c r="O156" s="14">
        <v>2543.125</v>
      </c>
      <c r="P156" s="10">
        <f t="shared" si="14"/>
        <v>2543.125</v>
      </c>
      <c r="Q156" s="17">
        <v>100</v>
      </c>
      <c r="R156" s="18">
        <v>310</v>
      </c>
      <c r="S156" s="18">
        <f t="shared" si="15"/>
        <v>254312.5</v>
      </c>
      <c r="T156" s="18">
        <f t="shared" si="16"/>
        <v>788368.75</v>
      </c>
    </row>
    <row r="157" spans="1:20" x14ac:dyDescent="0.3">
      <c r="A157" s="7">
        <v>43921</v>
      </c>
      <c r="B157" s="3" t="str">
        <f t="shared" si="12"/>
        <v>Mar</v>
      </c>
      <c r="C157" s="13">
        <f t="shared" si="13"/>
        <v>2020</v>
      </c>
      <c r="D157" s="3" t="s">
        <v>12</v>
      </c>
      <c r="E157" s="10">
        <v>222700</v>
      </c>
      <c r="F157" s="10">
        <v>131000</v>
      </c>
      <c r="G157" s="10">
        <v>163750</v>
      </c>
      <c r="H157" s="10">
        <v>45850.000000000007</v>
      </c>
      <c r="I157" s="10">
        <v>91700.000000000015</v>
      </c>
      <c r="J157" s="3" t="s">
        <v>10</v>
      </c>
      <c r="K157" s="10">
        <v>4</v>
      </c>
      <c r="L157" s="10">
        <v>2</v>
      </c>
      <c r="M157" s="14">
        <v>655000</v>
      </c>
      <c r="N157" s="14">
        <v>19650.000000000004</v>
      </c>
      <c r="O157" s="14">
        <v>1149.5250000000001</v>
      </c>
      <c r="P157" s="10">
        <f t="shared" si="14"/>
        <v>1149.5250000000001</v>
      </c>
      <c r="Q157" s="17">
        <v>100</v>
      </c>
      <c r="R157" s="18">
        <v>310</v>
      </c>
      <c r="S157" s="18">
        <f t="shared" si="15"/>
        <v>114952.50000000001</v>
      </c>
      <c r="T157" s="18">
        <f t="shared" si="16"/>
        <v>356352.75</v>
      </c>
    </row>
    <row r="158" spans="1:20" x14ac:dyDescent="0.3">
      <c r="A158" s="7">
        <v>43951</v>
      </c>
      <c r="B158" s="2" t="str">
        <f t="shared" si="12"/>
        <v>Apr</v>
      </c>
      <c r="C158" s="13">
        <f t="shared" si="13"/>
        <v>2020</v>
      </c>
      <c r="D158" s="2" t="s">
        <v>12</v>
      </c>
      <c r="E158" s="10">
        <v>212840</v>
      </c>
      <c r="F158" s="10">
        <v>125200</v>
      </c>
      <c r="G158" s="10">
        <v>156500</v>
      </c>
      <c r="H158" s="10">
        <v>43820.000000000007</v>
      </c>
      <c r="I158" s="10">
        <v>87640.000000000015</v>
      </c>
      <c r="J158" s="2" t="s">
        <v>7</v>
      </c>
      <c r="K158" s="10">
        <v>2</v>
      </c>
      <c r="L158" s="10">
        <v>1</v>
      </c>
      <c r="M158" s="14">
        <v>626000</v>
      </c>
      <c r="N158" s="14">
        <v>19823.333333333332</v>
      </c>
      <c r="O158" s="14">
        <v>2705.8850000000002</v>
      </c>
      <c r="P158" s="10">
        <f t="shared" si="14"/>
        <v>2705.8850000000002</v>
      </c>
      <c r="Q158" s="17">
        <v>100</v>
      </c>
      <c r="R158" s="18">
        <v>310</v>
      </c>
      <c r="S158" s="18">
        <f t="shared" si="15"/>
        <v>270588.5</v>
      </c>
      <c r="T158" s="18">
        <f t="shared" si="16"/>
        <v>838824.35000000009</v>
      </c>
    </row>
    <row r="159" spans="1:20" x14ac:dyDescent="0.3">
      <c r="A159" s="7">
        <v>43951</v>
      </c>
      <c r="B159" s="2" t="str">
        <f t="shared" si="12"/>
        <v>Apr</v>
      </c>
      <c r="C159" s="13">
        <f t="shared" si="13"/>
        <v>2020</v>
      </c>
      <c r="D159" s="2" t="s">
        <v>12</v>
      </c>
      <c r="E159" s="10">
        <v>255680</v>
      </c>
      <c r="F159" s="10">
        <v>150400</v>
      </c>
      <c r="G159" s="10">
        <v>188000</v>
      </c>
      <c r="H159" s="10">
        <v>52640</v>
      </c>
      <c r="I159" s="10">
        <v>105280</v>
      </c>
      <c r="J159" s="2" t="s">
        <v>8</v>
      </c>
      <c r="K159" s="10">
        <v>4</v>
      </c>
      <c r="L159" s="10">
        <v>8</v>
      </c>
      <c r="M159" s="14">
        <v>752000</v>
      </c>
      <c r="N159" s="14">
        <v>25066.666666666668</v>
      </c>
      <c r="O159" s="14">
        <v>1170</v>
      </c>
      <c r="P159" s="10">
        <f t="shared" si="14"/>
        <v>1170</v>
      </c>
      <c r="Q159" s="17">
        <v>100</v>
      </c>
      <c r="R159" s="18">
        <v>310</v>
      </c>
      <c r="S159" s="18">
        <f t="shared" si="15"/>
        <v>117000</v>
      </c>
      <c r="T159" s="18">
        <f t="shared" si="16"/>
        <v>362700</v>
      </c>
    </row>
    <row r="160" spans="1:20" x14ac:dyDescent="0.3">
      <c r="A160" s="7">
        <v>43951</v>
      </c>
      <c r="B160" s="3" t="str">
        <f t="shared" si="12"/>
        <v>Apr</v>
      </c>
      <c r="C160" s="13">
        <f t="shared" si="13"/>
        <v>2020</v>
      </c>
      <c r="D160" s="3" t="s">
        <v>12</v>
      </c>
      <c r="E160" s="10">
        <v>226780</v>
      </c>
      <c r="F160" s="10">
        <v>133400</v>
      </c>
      <c r="G160" s="10">
        <v>166750</v>
      </c>
      <c r="H160" s="10">
        <v>46690.000000000007</v>
      </c>
      <c r="I160" s="10">
        <v>93380.000000000015</v>
      </c>
      <c r="J160" s="3" t="s">
        <v>9</v>
      </c>
      <c r="K160" s="10">
        <v>2</v>
      </c>
      <c r="L160" s="10">
        <v>7</v>
      </c>
      <c r="M160" s="14">
        <v>667000</v>
      </c>
      <c r="N160" s="14">
        <v>33350</v>
      </c>
      <c r="O160" s="14">
        <v>2925</v>
      </c>
      <c r="P160" s="10">
        <f t="shared" si="14"/>
        <v>2925</v>
      </c>
      <c r="Q160" s="17">
        <v>100</v>
      </c>
      <c r="R160" s="18">
        <v>310</v>
      </c>
      <c r="S160" s="18">
        <f t="shared" si="15"/>
        <v>292500</v>
      </c>
      <c r="T160" s="18">
        <f t="shared" si="16"/>
        <v>906750</v>
      </c>
    </row>
    <row r="161" spans="1:20" x14ac:dyDescent="0.3">
      <c r="A161" s="7">
        <v>43951</v>
      </c>
      <c r="B161" s="3" t="str">
        <f t="shared" si="12"/>
        <v>Apr</v>
      </c>
      <c r="C161" s="13">
        <f t="shared" si="13"/>
        <v>2020</v>
      </c>
      <c r="D161" s="3" t="s">
        <v>12</v>
      </c>
      <c r="E161" s="10">
        <v>258060</v>
      </c>
      <c r="F161" s="10">
        <v>151800</v>
      </c>
      <c r="G161" s="10">
        <v>189750</v>
      </c>
      <c r="H161" s="10">
        <v>53130</v>
      </c>
      <c r="I161" s="10">
        <v>106260</v>
      </c>
      <c r="J161" s="3" t="s">
        <v>10</v>
      </c>
      <c r="K161" s="10">
        <v>3</v>
      </c>
      <c r="L161" s="10">
        <v>2</v>
      </c>
      <c r="M161" s="14">
        <v>759000</v>
      </c>
      <c r="N161" s="14">
        <v>13915.000000000002</v>
      </c>
      <c r="O161" s="14">
        <v>1085.3700000000003</v>
      </c>
      <c r="P161" s="10">
        <f t="shared" si="14"/>
        <v>1085.3700000000003</v>
      </c>
      <c r="Q161" s="17">
        <v>100</v>
      </c>
      <c r="R161" s="18">
        <v>310</v>
      </c>
      <c r="S161" s="18">
        <f t="shared" si="15"/>
        <v>108537.00000000003</v>
      </c>
      <c r="T161" s="18">
        <f t="shared" si="16"/>
        <v>336464.70000000013</v>
      </c>
    </row>
    <row r="162" spans="1:20" x14ac:dyDescent="0.3">
      <c r="A162" s="7">
        <v>43982</v>
      </c>
      <c r="B162" s="2" t="str">
        <f t="shared" ref="B162:B193" si="17">TEXT(A162, "mmm")</f>
        <v>May</v>
      </c>
      <c r="C162" s="13">
        <f t="shared" si="13"/>
        <v>2020</v>
      </c>
      <c r="D162" s="2" t="s">
        <v>13</v>
      </c>
      <c r="E162" s="10">
        <v>170680.00000000003</v>
      </c>
      <c r="F162" s="10">
        <v>100400</v>
      </c>
      <c r="G162" s="10">
        <v>125500</v>
      </c>
      <c r="H162" s="10">
        <v>35140.000000000007</v>
      </c>
      <c r="I162" s="10">
        <v>70280.000000000015</v>
      </c>
      <c r="J162" s="2" t="s">
        <v>7</v>
      </c>
      <c r="K162" s="10">
        <v>4</v>
      </c>
      <c r="L162" s="10">
        <v>8</v>
      </c>
      <c r="M162" s="14">
        <v>502000</v>
      </c>
      <c r="N162" s="14">
        <v>25100</v>
      </c>
      <c r="O162" s="14">
        <v>2447.25</v>
      </c>
      <c r="P162" s="10">
        <f t="shared" si="14"/>
        <v>2447.25</v>
      </c>
      <c r="Q162" s="17">
        <v>100</v>
      </c>
      <c r="R162" s="18">
        <v>310</v>
      </c>
      <c r="S162" s="18">
        <f t="shared" si="15"/>
        <v>244725</v>
      </c>
      <c r="T162" s="18">
        <f t="shared" si="16"/>
        <v>758647.5</v>
      </c>
    </row>
    <row r="163" spans="1:20" x14ac:dyDescent="0.3">
      <c r="A163" s="7">
        <v>43982</v>
      </c>
      <c r="B163" s="2" t="str">
        <f t="shared" si="17"/>
        <v>May</v>
      </c>
      <c r="C163" s="13">
        <f t="shared" si="13"/>
        <v>2020</v>
      </c>
      <c r="D163" s="2" t="s">
        <v>13</v>
      </c>
      <c r="E163" s="10">
        <v>168028.00000000003</v>
      </c>
      <c r="F163" s="10">
        <v>98840</v>
      </c>
      <c r="G163" s="10">
        <v>123550</v>
      </c>
      <c r="H163" s="10">
        <v>34594.000000000007</v>
      </c>
      <c r="I163" s="10">
        <v>69188.000000000015</v>
      </c>
      <c r="J163" s="2" t="s">
        <v>8</v>
      </c>
      <c r="K163" s="10">
        <v>4</v>
      </c>
      <c r="L163" s="10">
        <v>4</v>
      </c>
      <c r="M163" s="14">
        <v>494200</v>
      </c>
      <c r="N163" s="14">
        <v>12355</v>
      </c>
      <c r="O163" s="14">
        <v>1927.38</v>
      </c>
      <c r="P163" s="10">
        <f t="shared" si="14"/>
        <v>1927.38</v>
      </c>
      <c r="Q163" s="17">
        <v>100</v>
      </c>
      <c r="R163" s="18">
        <v>310</v>
      </c>
      <c r="S163" s="18">
        <f t="shared" si="15"/>
        <v>192738</v>
      </c>
      <c r="T163" s="18">
        <f t="shared" si="16"/>
        <v>597487.80000000005</v>
      </c>
    </row>
    <row r="164" spans="1:20" x14ac:dyDescent="0.3">
      <c r="A164" s="7">
        <v>43982</v>
      </c>
      <c r="B164" s="3" t="str">
        <f t="shared" si="17"/>
        <v>May</v>
      </c>
      <c r="C164" s="13">
        <f t="shared" si="13"/>
        <v>2020</v>
      </c>
      <c r="D164" s="3" t="s">
        <v>13</v>
      </c>
      <c r="E164" s="10">
        <v>173740.00000000003</v>
      </c>
      <c r="F164" s="10">
        <v>102200</v>
      </c>
      <c r="G164" s="10">
        <v>127750</v>
      </c>
      <c r="H164" s="10">
        <v>35770.000000000007</v>
      </c>
      <c r="I164" s="10">
        <v>71540.000000000015</v>
      </c>
      <c r="J164" s="3" t="s">
        <v>9</v>
      </c>
      <c r="K164" s="10">
        <v>4</v>
      </c>
      <c r="L164" s="10">
        <v>6</v>
      </c>
      <c r="M164" s="14">
        <v>511000</v>
      </c>
      <c r="N164" s="14">
        <v>9368.3333333333339</v>
      </c>
      <c r="O164" s="14">
        <v>913.41250000000014</v>
      </c>
      <c r="P164" s="10">
        <f t="shared" si="14"/>
        <v>913.41250000000014</v>
      </c>
      <c r="Q164" s="17">
        <v>100</v>
      </c>
      <c r="R164" s="18">
        <v>310</v>
      </c>
      <c r="S164" s="18">
        <f t="shared" si="15"/>
        <v>91341.250000000015</v>
      </c>
      <c r="T164" s="18">
        <f t="shared" si="16"/>
        <v>283157.87500000006</v>
      </c>
    </row>
    <row r="165" spans="1:20" x14ac:dyDescent="0.3">
      <c r="A165" s="7">
        <v>43982</v>
      </c>
      <c r="B165" s="3" t="str">
        <f t="shared" si="17"/>
        <v>May</v>
      </c>
      <c r="C165" s="13">
        <f t="shared" si="13"/>
        <v>2020</v>
      </c>
      <c r="D165" s="3" t="s">
        <v>13</v>
      </c>
      <c r="E165" s="10">
        <v>199920.00000000003</v>
      </c>
      <c r="F165" s="10">
        <v>117600</v>
      </c>
      <c r="G165" s="10">
        <v>147000</v>
      </c>
      <c r="H165" s="10">
        <v>41160.000000000007</v>
      </c>
      <c r="I165" s="10">
        <v>82320.000000000015</v>
      </c>
      <c r="J165" s="3" t="s">
        <v>10</v>
      </c>
      <c r="K165" s="10">
        <v>4</v>
      </c>
      <c r="L165" s="10">
        <v>1</v>
      </c>
      <c r="M165" s="14">
        <v>588000</v>
      </c>
      <c r="N165" s="14">
        <v>14700</v>
      </c>
      <c r="O165" s="14">
        <v>1433.25</v>
      </c>
      <c r="P165" s="10">
        <f t="shared" si="14"/>
        <v>1433.25</v>
      </c>
      <c r="Q165" s="17">
        <v>100</v>
      </c>
      <c r="R165" s="18">
        <v>310</v>
      </c>
      <c r="S165" s="18">
        <f t="shared" si="15"/>
        <v>143325</v>
      </c>
      <c r="T165" s="18">
        <f t="shared" si="16"/>
        <v>444307.5</v>
      </c>
    </row>
    <row r="166" spans="1:20" x14ac:dyDescent="0.3">
      <c r="A166" s="7">
        <v>44012</v>
      </c>
      <c r="B166" s="2" t="str">
        <f t="shared" si="17"/>
        <v>Jun</v>
      </c>
      <c r="C166" s="13">
        <f t="shared" si="13"/>
        <v>2020</v>
      </c>
      <c r="D166" s="2" t="s">
        <v>13</v>
      </c>
      <c r="E166" s="10">
        <v>272680</v>
      </c>
      <c r="F166" s="10">
        <v>160400</v>
      </c>
      <c r="G166" s="10">
        <v>200500</v>
      </c>
      <c r="H166" s="10">
        <v>56140</v>
      </c>
      <c r="I166" s="10">
        <v>112280</v>
      </c>
      <c r="J166" s="2" t="s">
        <v>7</v>
      </c>
      <c r="K166" s="10">
        <v>4</v>
      </c>
      <c r="L166" s="10">
        <v>8</v>
      </c>
      <c r="M166" s="14">
        <v>802000</v>
      </c>
      <c r="N166" s="14">
        <v>17376.666666666668</v>
      </c>
      <c r="O166" s="14">
        <v>4225</v>
      </c>
      <c r="P166" s="10">
        <f t="shared" si="14"/>
        <v>4225</v>
      </c>
      <c r="Q166" s="17">
        <v>100</v>
      </c>
      <c r="R166" s="18">
        <v>310</v>
      </c>
      <c r="S166" s="18">
        <f t="shared" si="15"/>
        <v>422500</v>
      </c>
      <c r="T166" s="18">
        <f t="shared" si="16"/>
        <v>1309750</v>
      </c>
    </row>
    <row r="167" spans="1:20" x14ac:dyDescent="0.3">
      <c r="A167" s="7">
        <v>44012</v>
      </c>
      <c r="B167" s="2" t="str">
        <f t="shared" si="17"/>
        <v>Jun</v>
      </c>
      <c r="C167" s="13">
        <f t="shared" si="13"/>
        <v>2020</v>
      </c>
      <c r="D167" s="2" t="s">
        <v>13</v>
      </c>
      <c r="E167" s="10">
        <v>152320</v>
      </c>
      <c r="F167" s="10">
        <v>89600</v>
      </c>
      <c r="G167" s="10">
        <v>112000</v>
      </c>
      <c r="H167" s="10">
        <v>31360.000000000007</v>
      </c>
      <c r="I167" s="10">
        <v>62720.000000000015</v>
      </c>
      <c r="J167" s="2" t="s">
        <v>8</v>
      </c>
      <c r="K167" s="10">
        <v>2</v>
      </c>
      <c r="L167" s="10">
        <v>1</v>
      </c>
      <c r="M167" s="14">
        <v>448000</v>
      </c>
      <c r="N167" s="14">
        <v>11200</v>
      </c>
      <c r="O167" s="14">
        <v>655.20000000000005</v>
      </c>
      <c r="P167" s="10">
        <f t="shared" si="14"/>
        <v>655.20000000000005</v>
      </c>
      <c r="Q167" s="17">
        <v>100</v>
      </c>
      <c r="R167" s="18">
        <v>310</v>
      </c>
      <c r="S167" s="18">
        <f t="shared" si="15"/>
        <v>65520.000000000007</v>
      </c>
      <c r="T167" s="18">
        <f t="shared" si="16"/>
        <v>203112</v>
      </c>
    </row>
    <row r="168" spans="1:20" x14ac:dyDescent="0.3">
      <c r="A168" s="7">
        <v>44012</v>
      </c>
      <c r="B168" s="3" t="str">
        <f t="shared" si="17"/>
        <v>Jun</v>
      </c>
      <c r="C168" s="13">
        <f t="shared" si="13"/>
        <v>2020</v>
      </c>
      <c r="D168" s="3" t="s">
        <v>13</v>
      </c>
      <c r="E168" s="10">
        <v>214200</v>
      </c>
      <c r="F168" s="10">
        <v>126000</v>
      </c>
      <c r="G168" s="10">
        <v>157500</v>
      </c>
      <c r="H168" s="10">
        <v>44100.000000000007</v>
      </c>
      <c r="I168" s="10">
        <v>88200.000000000015</v>
      </c>
      <c r="J168" s="3" t="s">
        <v>9</v>
      </c>
      <c r="K168" s="10">
        <v>3</v>
      </c>
      <c r="L168" s="10">
        <v>5</v>
      </c>
      <c r="M168" s="14">
        <v>630000</v>
      </c>
      <c r="N168" s="14">
        <v>33600</v>
      </c>
      <c r="O168" s="14">
        <v>1625</v>
      </c>
      <c r="P168" s="10">
        <f t="shared" si="14"/>
        <v>1625</v>
      </c>
      <c r="Q168" s="17">
        <v>100</v>
      </c>
      <c r="R168" s="18">
        <v>310</v>
      </c>
      <c r="S168" s="18">
        <f t="shared" si="15"/>
        <v>162500</v>
      </c>
      <c r="T168" s="18">
        <f t="shared" si="16"/>
        <v>503750</v>
      </c>
    </row>
    <row r="169" spans="1:20" x14ac:dyDescent="0.3">
      <c r="A169" s="7">
        <v>44012</v>
      </c>
      <c r="B169" s="3" t="str">
        <f t="shared" si="17"/>
        <v>Jun</v>
      </c>
      <c r="C169" s="13">
        <f t="shared" si="13"/>
        <v>2020</v>
      </c>
      <c r="D169" s="3" t="s">
        <v>13</v>
      </c>
      <c r="E169" s="10">
        <v>258060</v>
      </c>
      <c r="F169" s="10">
        <v>151800</v>
      </c>
      <c r="G169" s="10">
        <v>189750</v>
      </c>
      <c r="H169" s="10">
        <v>53130</v>
      </c>
      <c r="I169" s="10">
        <v>106260</v>
      </c>
      <c r="J169" s="3" t="s">
        <v>10</v>
      </c>
      <c r="K169" s="10">
        <v>1</v>
      </c>
      <c r="L169" s="10">
        <v>2</v>
      </c>
      <c r="M169" s="14">
        <v>759000</v>
      </c>
      <c r="N169" s="14">
        <v>37950</v>
      </c>
      <c r="O169" s="14">
        <v>1820</v>
      </c>
      <c r="P169" s="10">
        <f t="shared" si="14"/>
        <v>1820</v>
      </c>
      <c r="Q169" s="17">
        <v>100</v>
      </c>
      <c r="R169" s="18">
        <v>310</v>
      </c>
      <c r="S169" s="18">
        <f t="shared" si="15"/>
        <v>182000</v>
      </c>
      <c r="T169" s="18">
        <f t="shared" si="16"/>
        <v>564200</v>
      </c>
    </row>
    <row r="170" spans="1:20" x14ac:dyDescent="0.3">
      <c r="A170" s="7">
        <v>44043</v>
      </c>
      <c r="B170" s="2" t="str">
        <f t="shared" si="17"/>
        <v>Jul</v>
      </c>
      <c r="C170" s="13">
        <f t="shared" si="13"/>
        <v>2020</v>
      </c>
      <c r="D170" s="2" t="s">
        <v>13</v>
      </c>
      <c r="E170" s="10">
        <v>228480</v>
      </c>
      <c r="F170" s="10">
        <v>134400</v>
      </c>
      <c r="G170" s="10">
        <v>168000</v>
      </c>
      <c r="H170" s="10">
        <v>47040.000000000007</v>
      </c>
      <c r="I170" s="10">
        <v>94080.000000000015</v>
      </c>
      <c r="J170" s="2" t="s">
        <v>7</v>
      </c>
      <c r="K170" s="10">
        <v>2</v>
      </c>
      <c r="L170" s="10">
        <v>1</v>
      </c>
      <c r="M170" s="14">
        <v>672000</v>
      </c>
      <c r="N170" s="14">
        <v>12320.000000000002</v>
      </c>
      <c r="O170" s="14">
        <v>4875</v>
      </c>
      <c r="P170" s="10">
        <f t="shared" si="14"/>
        <v>4875</v>
      </c>
      <c r="Q170" s="17">
        <v>100</v>
      </c>
      <c r="R170" s="18">
        <v>310</v>
      </c>
      <c r="S170" s="18">
        <f t="shared" si="15"/>
        <v>487500</v>
      </c>
      <c r="T170" s="18">
        <f t="shared" si="16"/>
        <v>1511250</v>
      </c>
    </row>
    <row r="171" spans="1:20" x14ac:dyDescent="0.3">
      <c r="A171" s="7">
        <v>44043</v>
      </c>
      <c r="B171" s="2" t="str">
        <f t="shared" si="17"/>
        <v>Jul</v>
      </c>
      <c r="C171" s="13">
        <f t="shared" si="13"/>
        <v>2020</v>
      </c>
      <c r="D171" s="2" t="s">
        <v>13</v>
      </c>
      <c r="E171" s="10">
        <v>168504.00000000003</v>
      </c>
      <c r="F171" s="10">
        <v>99120</v>
      </c>
      <c r="G171" s="10">
        <v>123900</v>
      </c>
      <c r="H171" s="10">
        <v>34692.000000000007</v>
      </c>
      <c r="I171" s="10">
        <v>69384.000000000015</v>
      </c>
      <c r="J171" s="2" t="s">
        <v>8</v>
      </c>
      <c r="K171" s="10">
        <v>1</v>
      </c>
      <c r="L171" s="10">
        <v>2</v>
      </c>
      <c r="M171" s="14">
        <v>495600</v>
      </c>
      <c r="N171" s="14">
        <v>12390</v>
      </c>
      <c r="O171" s="14">
        <v>1932.84</v>
      </c>
      <c r="P171" s="10">
        <f t="shared" si="14"/>
        <v>1932.84</v>
      </c>
      <c r="Q171" s="17">
        <v>100</v>
      </c>
      <c r="R171" s="18">
        <v>310</v>
      </c>
      <c r="S171" s="18">
        <f t="shared" si="15"/>
        <v>193284</v>
      </c>
      <c r="T171" s="18">
        <f t="shared" si="16"/>
        <v>599180.4</v>
      </c>
    </row>
    <row r="172" spans="1:20" x14ac:dyDescent="0.3">
      <c r="A172" s="7">
        <v>44043</v>
      </c>
      <c r="B172" s="3" t="str">
        <f t="shared" si="17"/>
        <v>Jul</v>
      </c>
      <c r="C172" s="13">
        <f t="shared" si="13"/>
        <v>2020</v>
      </c>
      <c r="D172" s="3" t="s">
        <v>13</v>
      </c>
      <c r="E172" s="10">
        <v>222700</v>
      </c>
      <c r="F172" s="10">
        <v>131000</v>
      </c>
      <c r="G172" s="10">
        <v>163750</v>
      </c>
      <c r="H172" s="10">
        <v>45850.000000000007</v>
      </c>
      <c r="I172" s="10">
        <v>91700.000000000015</v>
      </c>
      <c r="J172" s="3" t="s">
        <v>9</v>
      </c>
      <c r="K172" s="10">
        <v>6</v>
      </c>
      <c r="L172" s="10">
        <v>8</v>
      </c>
      <c r="M172" s="14">
        <v>655000</v>
      </c>
      <c r="N172" s="14">
        <v>34933.333333333336</v>
      </c>
      <c r="O172" s="14">
        <v>1365</v>
      </c>
      <c r="P172" s="10">
        <f t="shared" si="14"/>
        <v>1365</v>
      </c>
      <c r="Q172" s="17">
        <v>100</v>
      </c>
      <c r="R172" s="18">
        <v>310</v>
      </c>
      <c r="S172" s="18">
        <f t="shared" si="15"/>
        <v>136500</v>
      </c>
      <c r="T172" s="18">
        <f t="shared" si="16"/>
        <v>423150</v>
      </c>
    </row>
    <row r="173" spans="1:20" x14ac:dyDescent="0.3">
      <c r="A173" s="7">
        <v>44043</v>
      </c>
      <c r="B173" s="3" t="str">
        <f t="shared" si="17"/>
        <v>Jul</v>
      </c>
      <c r="C173" s="13">
        <f t="shared" si="13"/>
        <v>2020</v>
      </c>
      <c r="D173" s="3" t="s">
        <v>13</v>
      </c>
      <c r="E173" s="10">
        <v>199920.00000000003</v>
      </c>
      <c r="F173" s="10">
        <v>117600</v>
      </c>
      <c r="G173" s="10">
        <v>147000</v>
      </c>
      <c r="H173" s="10">
        <v>41160.000000000007</v>
      </c>
      <c r="I173" s="10">
        <v>82320.000000000015</v>
      </c>
      <c r="J173" s="3" t="s">
        <v>10</v>
      </c>
      <c r="K173" s="10">
        <v>1</v>
      </c>
      <c r="L173" s="10">
        <v>2</v>
      </c>
      <c r="M173" s="14">
        <v>588000</v>
      </c>
      <c r="N173" s="14">
        <v>29400</v>
      </c>
      <c r="O173" s="14">
        <v>2600</v>
      </c>
      <c r="P173" s="10">
        <f t="shared" si="14"/>
        <v>2600</v>
      </c>
      <c r="Q173" s="17">
        <v>100</v>
      </c>
      <c r="R173" s="18">
        <v>310</v>
      </c>
      <c r="S173" s="18">
        <f t="shared" si="15"/>
        <v>260000</v>
      </c>
      <c r="T173" s="18">
        <f t="shared" si="16"/>
        <v>806000</v>
      </c>
    </row>
    <row r="174" spans="1:20" x14ac:dyDescent="0.3">
      <c r="A174" s="7">
        <v>44074</v>
      </c>
      <c r="B174" s="2" t="str">
        <f t="shared" si="17"/>
        <v>Aug</v>
      </c>
      <c r="C174" s="13">
        <f t="shared" si="13"/>
        <v>2020</v>
      </c>
      <c r="D174" s="2" t="s">
        <v>13</v>
      </c>
      <c r="E174" s="10">
        <v>225080</v>
      </c>
      <c r="F174" s="10">
        <v>132400</v>
      </c>
      <c r="G174" s="10">
        <v>165500</v>
      </c>
      <c r="H174" s="10">
        <v>46340.000000000007</v>
      </c>
      <c r="I174" s="10">
        <v>92680.000000000015</v>
      </c>
      <c r="J174" s="2" t="s">
        <v>7</v>
      </c>
      <c r="K174" s="10">
        <v>3</v>
      </c>
      <c r="L174" s="10">
        <v>6</v>
      </c>
      <c r="M174" s="14">
        <v>662000</v>
      </c>
      <c r="N174" s="14">
        <v>19860.000000000004</v>
      </c>
      <c r="O174" s="14">
        <v>3575</v>
      </c>
      <c r="P174" s="10">
        <f t="shared" si="14"/>
        <v>3575</v>
      </c>
      <c r="Q174" s="17">
        <v>100</v>
      </c>
      <c r="R174" s="18">
        <v>310</v>
      </c>
      <c r="S174" s="18">
        <f t="shared" si="15"/>
        <v>357500</v>
      </c>
      <c r="T174" s="18">
        <f t="shared" si="16"/>
        <v>1108250</v>
      </c>
    </row>
    <row r="175" spans="1:20" x14ac:dyDescent="0.3">
      <c r="A175" s="7">
        <v>44074</v>
      </c>
      <c r="B175" s="2" t="str">
        <f t="shared" si="17"/>
        <v>Aug</v>
      </c>
      <c r="C175" s="13">
        <f t="shared" si="13"/>
        <v>2020</v>
      </c>
      <c r="D175" s="2" t="s">
        <v>13</v>
      </c>
      <c r="E175" s="10">
        <v>168028.00000000003</v>
      </c>
      <c r="F175" s="10">
        <v>98840</v>
      </c>
      <c r="G175" s="10">
        <v>123550</v>
      </c>
      <c r="H175" s="10">
        <v>34594.000000000007</v>
      </c>
      <c r="I175" s="10">
        <v>69188.000000000015</v>
      </c>
      <c r="J175" s="2" t="s">
        <v>8</v>
      </c>
      <c r="K175" s="10">
        <v>8</v>
      </c>
      <c r="L175" s="10">
        <v>7</v>
      </c>
      <c r="M175" s="14">
        <v>494200</v>
      </c>
      <c r="N175" s="14">
        <v>16473.333333333332</v>
      </c>
      <c r="O175" s="14">
        <v>2569.84</v>
      </c>
      <c r="P175" s="10">
        <f t="shared" si="14"/>
        <v>2569.84</v>
      </c>
      <c r="Q175" s="17">
        <v>100</v>
      </c>
      <c r="R175" s="18">
        <v>310</v>
      </c>
      <c r="S175" s="18">
        <f t="shared" si="15"/>
        <v>256984</v>
      </c>
      <c r="T175" s="18">
        <f t="shared" si="16"/>
        <v>796650.4</v>
      </c>
    </row>
    <row r="176" spans="1:20" x14ac:dyDescent="0.3">
      <c r="A176" s="7">
        <v>44074</v>
      </c>
      <c r="B176" s="3" t="str">
        <f t="shared" si="17"/>
        <v>Aug</v>
      </c>
      <c r="C176" s="13">
        <f t="shared" si="13"/>
        <v>2020</v>
      </c>
      <c r="D176" s="3" t="s">
        <v>13</v>
      </c>
      <c r="E176" s="10">
        <v>258060</v>
      </c>
      <c r="F176" s="10">
        <v>151800</v>
      </c>
      <c r="G176" s="10">
        <v>189750</v>
      </c>
      <c r="H176" s="10">
        <v>53130</v>
      </c>
      <c r="I176" s="10">
        <v>106260</v>
      </c>
      <c r="J176" s="3" t="s">
        <v>9</v>
      </c>
      <c r="K176" s="10">
        <v>4</v>
      </c>
      <c r="L176" s="10">
        <v>3</v>
      </c>
      <c r="M176" s="14">
        <v>759000</v>
      </c>
      <c r="N176" s="14">
        <v>13915.000000000002</v>
      </c>
      <c r="O176" s="14">
        <v>1356.7125000000003</v>
      </c>
      <c r="P176" s="10">
        <f t="shared" si="14"/>
        <v>1356.7125000000003</v>
      </c>
      <c r="Q176" s="17">
        <v>100</v>
      </c>
      <c r="R176" s="18">
        <v>310</v>
      </c>
      <c r="S176" s="18">
        <f t="shared" si="15"/>
        <v>135671.25000000003</v>
      </c>
      <c r="T176" s="18">
        <f t="shared" si="16"/>
        <v>420580.87500000012</v>
      </c>
    </row>
    <row r="177" spans="1:20" x14ac:dyDescent="0.3">
      <c r="A177" s="7">
        <v>44074</v>
      </c>
      <c r="B177" s="3" t="str">
        <f t="shared" si="17"/>
        <v>Aug</v>
      </c>
      <c r="C177" s="13">
        <f t="shared" si="13"/>
        <v>2020</v>
      </c>
      <c r="D177" s="3" t="s">
        <v>13</v>
      </c>
      <c r="E177" s="10">
        <v>258060</v>
      </c>
      <c r="F177" s="10">
        <v>151800</v>
      </c>
      <c r="G177" s="10">
        <v>189750</v>
      </c>
      <c r="H177" s="10">
        <v>53130</v>
      </c>
      <c r="I177" s="10">
        <v>106260</v>
      </c>
      <c r="J177" s="3" t="s">
        <v>10</v>
      </c>
      <c r="K177" s="10">
        <v>3</v>
      </c>
      <c r="L177" s="10">
        <v>6</v>
      </c>
      <c r="M177" s="14">
        <v>759000</v>
      </c>
      <c r="N177" s="14">
        <v>18975</v>
      </c>
      <c r="O177" s="14">
        <v>2590.0875000000005</v>
      </c>
      <c r="P177" s="10">
        <f t="shared" si="14"/>
        <v>2590.0875000000005</v>
      </c>
      <c r="Q177" s="17">
        <v>100</v>
      </c>
      <c r="R177" s="18">
        <v>310</v>
      </c>
      <c r="S177" s="18">
        <f t="shared" si="15"/>
        <v>259008.75000000006</v>
      </c>
      <c r="T177" s="18">
        <f t="shared" si="16"/>
        <v>802927.12500000012</v>
      </c>
    </row>
    <row r="178" spans="1:20" x14ac:dyDescent="0.3">
      <c r="A178" s="7">
        <v>44104</v>
      </c>
      <c r="B178" s="2" t="str">
        <f t="shared" si="17"/>
        <v>Sep</v>
      </c>
      <c r="C178" s="13">
        <f t="shared" si="13"/>
        <v>2020</v>
      </c>
      <c r="D178" s="2" t="s">
        <v>14</v>
      </c>
      <c r="E178" s="10">
        <v>204680.00000000003</v>
      </c>
      <c r="F178" s="10">
        <v>120400</v>
      </c>
      <c r="G178" s="10">
        <v>150500</v>
      </c>
      <c r="H178" s="10">
        <v>42140.000000000007</v>
      </c>
      <c r="I178" s="10">
        <v>84280.000000000015</v>
      </c>
      <c r="J178" s="2" t="s">
        <v>7</v>
      </c>
      <c r="K178" s="10">
        <v>4</v>
      </c>
      <c r="L178" s="10">
        <v>7</v>
      </c>
      <c r="M178" s="14">
        <v>602000</v>
      </c>
      <c r="N178" s="14">
        <v>32106.666666666668</v>
      </c>
      <c r="O178" s="14">
        <v>4382.5600000000004</v>
      </c>
      <c r="P178" s="10">
        <f t="shared" si="14"/>
        <v>4382.5600000000004</v>
      </c>
      <c r="Q178" s="17">
        <v>100</v>
      </c>
      <c r="R178" s="18">
        <v>310</v>
      </c>
      <c r="S178" s="18">
        <f t="shared" si="15"/>
        <v>438256.00000000006</v>
      </c>
      <c r="T178" s="18">
        <f t="shared" si="16"/>
        <v>1358593.6</v>
      </c>
    </row>
    <row r="179" spans="1:20" x14ac:dyDescent="0.3">
      <c r="A179" s="7">
        <v>44104</v>
      </c>
      <c r="B179" s="2" t="str">
        <f t="shared" si="17"/>
        <v>Sep</v>
      </c>
      <c r="C179" s="13">
        <f t="shared" si="13"/>
        <v>2020</v>
      </c>
      <c r="D179" s="2" t="s">
        <v>14</v>
      </c>
      <c r="E179" s="10">
        <v>225080</v>
      </c>
      <c r="F179" s="10">
        <v>132400</v>
      </c>
      <c r="G179" s="10">
        <v>165500</v>
      </c>
      <c r="H179" s="10">
        <v>46340.000000000007</v>
      </c>
      <c r="I179" s="10">
        <v>92680.000000000015</v>
      </c>
      <c r="J179" s="2" t="s">
        <v>8</v>
      </c>
      <c r="K179" s="10">
        <v>2</v>
      </c>
      <c r="L179" s="10">
        <v>4</v>
      </c>
      <c r="M179" s="14">
        <v>662000</v>
      </c>
      <c r="N179" s="14">
        <v>33100</v>
      </c>
      <c r="O179" s="14">
        <v>975</v>
      </c>
      <c r="P179" s="10">
        <f t="shared" si="14"/>
        <v>975</v>
      </c>
      <c r="Q179" s="17">
        <v>100</v>
      </c>
      <c r="R179" s="18">
        <v>310</v>
      </c>
      <c r="S179" s="18">
        <f t="shared" si="15"/>
        <v>97500</v>
      </c>
      <c r="T179" s="18">
        <f t="shared" si="16"/>
        <v>302250</v>
      </c>
    </row>
    <row r="180" spans="1:20" x14ac:dyDescent="0.3">
      <c r="A180" s="7">
        <v>44104</v>
      </c>
      <c r="B180" s="3" t="str">
        <f t="shared" si="17"/>
        <v>Sep</v>
      </c>
      <c r="C180" s="13">
        <f t="shared" si="13"/>
        <v>2020</v>
      </c>
      <c r="D180" s="3" t="s">
        <v>14</v>
      </c>
      <c r="E180" s="10">
        <v>178840.00000000003</v>
      </c>
      <c r="F180" s="10">
        <v>105200</v>
      </c>
      <c r="G180" s="10">
        <v>131500</v>
      </c>
      <c r="H180" s="10">
        <v>36820.000000000007</v>
      </c>
      <c r="I180" s="10">
        <v>73640.000000000015</v>
      </c>
      <c r="J180" s="3" t="s">
        <v>9</v>
      </c>
      <c r="K180" s="10">
        <v>1</v>
      </c>
      <c r="L180" s="10">
        <v>1</v>
      </c>
      <c r="M180" s="14">
        <v>526000</v>
      </c>
      <c r="N180" s="14">
        <v>11396.666666666666</v>
      </c>
      <c r="O180" s="14">
        <v>1555.645</v>
      </c>
      <c r="P180" s="10">
        <f t="shared" si="14"/>
        <v>1555.645</v>
      </c>
      <c r="Q180" s="17">
        <v>100</v>
      </c>
      <c r="R180" s="18">
        <v>310</v>
      </c>
      <c r="S180" s="18">
        <f t="shared" si="15"/>
        <v>155564.5</v>
      </c>
      <c r="T180" s="18">
        <f t="shared" si="16"/>
        <v>482249.95</v>
      </c>
    </row>
    <row r="181" spans="1:20" x14ac:dyDescent="0.3">
      <c r="A181" s="7">
        <v>44104</v>
      </c>
      <c r="B181" s="3" t="str">
        <f t="shared" si="17"/>
        <v>Sep</v>
      </c>
      <c r="C181" s="13">
        <f t="shared" si="13"/>
        <v>2020</v>
      </c>
      <c r="D181" s="3" t="s">
        <v>14</v>
      </c>
      <c r="E181" s="10">
        <v>178840.00000000003</v>
      </c>
      <c r="F181" s="10">
        <v>105200</v>
      </c>
      <c r="G181" s="10">
        <v>131500</v>
      </c>
      <c r="H181" s="10">
        <v>36820.000000000007</v>
      </c>
      <c r="I181" s="10">
        <v>73640.000000000015</v>
      </c>
      <c r="J181" s="3" t="s">
        <v>10</v>
      </c>
      <c r="K181" s="10">
        <v>6</v>
      </c>
      <c r="L181" s="10">
        <v>1</v>
      </c>
      <c r="M181" s="14">
        <v>526000</v>
      </c>
      <c r="N181" s="14">
        <v>28053.333333333332</v>
      </c>
      <c r="O181" s="14">
        <v>4376.32</v>
      </c>
      <c r="P181" s="10">
        <f t="shared" si="14"/>
        <v>4376.32</v>
      </c>
      <c r="Q181" s="17">
        <v>100</v>
      </c>
      <c r="R181" s="18">
        <v>310</v>
      </c>
      <c r="S181" s="18">
        <f t="shared" si="15"/>
        <v>437632</v>
      </c>
      <c r="T181" s="18">
        <f t="shared" si="16"/>
        <v>1356659.2</v>
      </c>
    </row>
    <row r="182" spans="1:20" x14ac:dyDescent="0.3">
      <c r="A182" s="7">
        <v>44135</v>
      </c>
      <c r="B182" s="2" t="str">
        <f t="shared" si="17"/>
        <v>Oct</v>
      </c>
      <c r="C182" s="13">
        <f t="shared" si="13"/>
        <v>2020</v>
      </c>
      <c r="D182" s="2" t="s">
        <v>14</v>
      </c>
      <c r="E182" s="10">
        <v>203320.00000000003</v>
      </c>
      <c r="F182" s="10">
        <v>119600</v>
      </c>
      <c r="G182" s="10">
        <v>149500</v>
      </c>
      <c r="H182" s="10">
        <v>41860.000000000007</v>
      </c>
      <c r="I182" s="10">
        <v>83720.000000000015</v>
      </c>
      <c r="J182" s="2" t="s">
        <v>7</v>
      </c>
      <c r="K182" s="10">
        <v>4</v>
      </c>
      <c r="L182" s="10">
        <v>2</v>
      </c>
      <c r="M182" s="14">
        <v>598000</v>
      </c>
      <c r="N182" s="14">
        <v>24916.666666666668</v>
      </c>
      <c r="O182" s="14">
        <v>6175</v>
      </c>
      <c r="P182" s="10">
        <f t="shared" si="14"/>
        <v>6175</v>
      </c>
      <c r="Q182" s="17">
        <v>100</v>
      </c>
      <c r="R182" s="18">
        <v>310</v>
      </c>
      <c r="S182" s="18">
        <f t="shared" si="15"/>
        <v>617500</v>
      </c>
      <c r="T182" s="18">
        <f t="shared" si="16"/>
        <v>1914250</v>
      </c>
    </row>
    <row r="183" spans="1:20" x14ac:dyDescent="0.3">
      <c r="A183" s="7">
        <v>44135</v>
      </c>
      <c r="B183" s="2" t="str">
        <f t="shared" si="17"/>
        <v>Oct</v>
      </c>
      <c r="C183" s="13">
        <f t="shared" si="13"/>
        <v>2020</v>
      </c>
      <c r="D183" s="2" t="s">
        <v>14</v>
      </c>
      <c r="E183" s="10">
        <v>203320.00000000003</v>
      </c>
      <c r="F183" s="10">
        <v>119600</v>
      </c>
      <c r="G183" s="10">
        <v>149500</v>
      </c>
      <c r="H183" s="10">
        <v>41860.000000000007</v>
      </c>
      <c r="I183" s="10">
        <v>83720.000000000015</v>
      </c>
      <c r="J183" s="2" t="s">
        <v>8</v>
      </c>
      <c r="K183" s="10">
        <v>8</v>
      </c>
      <c r="L183" s="10">
        <v>7</v>
      </c>
      <c r="M183" s="14">
        <v>598000</v>
      </c>
      <c r="N183" s="14">
        <v>17940.000000000004</v>
      </c>
      <c r="O183" s="14">
        <v>780</v>
      </c>
      <c r="P183" s="10">
        <f t="shared" si="14"/>
        <v>780</v>
      </c>
      <c r="Q183" s="17">
        <v>100</v>
      </c>
      <c r="R183" s="18">
        <v>310</v>
      </c>
      <c r="S183" s="18">
        <f t="shared" si="15"/>
        <v>78000</v>
      </c>
      <c r="T183" s="18">
        <f t="shared" si="16"/>
        <v>241800</v>
      </c>
    </row>
    <row r="184" spans="1:20" x14ac:dyDescent="0.3">
      <c r="A184" s="7">
        <v>44135</v>
      </c>
      <c r="B184" s="3" t="str">
        <f t="shared" si="17"/>
        <v>Oct</v>
      </c>
      <c r="C184" s="13">
        <f t="shared" si="13"/>
        <v>2020</v>
      </c>
      <c r="D184" s="3" t="s">
        <v>14</v>
      </c>
      <c r="E184" s="10">
        <v>170680.00000000003</v>
      </c>
      <c r="F184" s="10">
        <v>100400</v>
      </c>
      <c r="G184" s="10">
        <v>125500</v>
      </c>
      <c r="H184" s="10">
        <v>35140.000000000007</v>
      </c>
      <c r="I184" s="10">
        <v>70280.000000000015</v>
      </c>
      <c r="J184" s="3" t="s">
        <v>9</v>
      </c>
      <c r="K184" s="10">
        <v>8</v>
      </c>
      <c r="L184" s="10">
        <v>5</v>
      </c>
      <c r="M184" s="14">
        <v>502000</v>
      </c>
      <c r="N184" s="14">
        <v>10876.666666666668</v>
      </c>
      <c r="O184" s="14">
        <v>1300</v>
      </c>
      <c r="P184" s="10">
        <f t="shared" si="14"/>
        <v>1300</v>
      </c>
      <c r="Q184" s="17">
        <v>100</v>
      </c>
      <c r="R184" s="18">
        <v>310</v>
      </c>
      <c r="S184" s="18">
        <f t="shared" si="15"/>
        <v>130000</v>
      </c>
      <c r="T184" s="18">
        <f t="shared" si="16"/>
        <v>403000</v>
      </c>
    </row>
    <row r="185" spans="1:20" x14ac:dyDescent="0.3">
      <c r="A185" s="7">
        <v>44135</v>
      </c>
      <c r="B185" s="3" t="str">
        <f t="shared" si="17"/>
        <v>Oct</v>
      </c>
      <c r="C185" s="13">
        <f t="shared" si="13"/>
        <v>2020</v>
      </c>
      <c r="D185" s="3" t="s">
        <v>14</v>
      </c>
      <c r="E185" s="10">
        <v>170680.00000000003</v>
      </c>
      <c r="F185" s="10">
        <v>100400</v>
      </c>
      <c r="G185" s="10">
        <v>125500</v>
      </c>
      <c r="H185" s="10">
        <v>35140.000000000007</v>
      </c>
      <c r="I185" s="10">
        <v>70280.000000000015</v>
      </c>
      <c r="J185" s="3" t="s">
        <v>10</v>
      </c>
      <c r="K185" s="10">
        <v>4</v>
      </c>
      <c r="L185" s="10">
        <v>2</v>
      </c>
      <c r="M185" s="14">
        <v>502000</v>
      </c>
      <c r="N185" s="14">
        <v>20916.666666666668</v>
      </c>
      <c r="O185" s="14">
        <v>1950</v>
      </c>
      <c r="P185" s="10">
        <f t="shared" si="14"/>
        <v>1950</v>
      </c>
      <c r="Q185" s="17">
        <v>100</v>
      </c>
      <c r="R185" s="18">
        <v>310</v>
      </c>
      <c r="S185" s="18">
        <f t="shared" si="15"/>
        <v>195000</v>
      </c>
      <c r="T185" s="18">
        <f t="shared" si="16"/>
        <v>604500</v>
      </c>
    </row>
    <row r="186" spans="1:20" x14ac:dyDescent="0.3">
      <c r="A186" s="7">
        <v>44165</v>
      </c>
      <c r="B186" s="2" t="str">
        <f t="shared" si="17"/>
        <v>Nov</v>
      </c>
      <c r="C186" s="13">
        <f t="shared" si="13"/>
        <v>2020</v>
      </c>
      <c r="D186" s="2" t="s">
        <v>14</v>
      </c>
      <c r="E186" s="10">
        <v>222360</v>
      </c>
      <c r="F186" s="10">
        <v>130800</v>
      </c>
      <c r="G186" s="10">
        <v>163500</v>
      </c>
      <c r="H186" s="10">
        <v>45780.000000000007</v>
      </c>
      <c r="I186" s="10">
        <v>91560.000000000015</v>
      </c>
      <c r="J186" s="2" t="s">
        <v>7</v>
      </c>
      <c r="K186" s="10">
        <v>1</v>
      </c>
      <c r="L186" s="10">
        <v>1</v>
      </c>
      <c r="M186" s="14">
        <v>654000</v>
      </c>
      <c r="N186" s="14">
        <v>11990</v>
      </c>
      <c r="O186" s="14">
        <v>4225</v>
      </c>
      <c r="P186" s="10">
        <f t="shared" si="14"/>
        <v>4225</v>
      </c>
      <c r="Q186" s="17">
        <v>100</v>
      </c>
      <c r="R186" s="18">
        <v>310</v>
      </c>
      <c r="S186" s="18">
        <f t="shared" si="15"/>
        <v>422500</v>
      </c>
      <c r="T186" s="18">
        <f t="shared" si="16"/>
        <v>1309750</v>
      </c>
    </row>
    <row r="187" spans="1:20" x14ac:dyDescent="0.3">
      <c r="A187" s="7">
        <v>44165</v>
      </c>
      <c r="B187" s="2" t="str">
        <f t="shared" si="17"/>
        <v>Nov</v>
      </c>
      <c r="C187" s="13">
        <f t="shared" si="13"/>
        <v>2020</v>
      </c>
      <c r="D187" s="2" t="s">
        <v>14</v>
      </c>
      <c r="E187" s="10">
        <v>203320.00000000003</v>
      </c>
      <c r="F187" s="10">
        <v>119600</v>
      </c>
      <c r="G187" s="10">
        <v>149500</v>
      </c>
      <c r="H187" s="10">
        <v>41860.000000000007</v>
      </c>
      <c r="I187" s="10">
        <v>83720.000000000015</v>
      </c>
      <c r="J187" s="2" t="s">
        <v>8</v>
      </c>
      <c r="K187" s="10">
        <v>4</v>
      </c>
      <c r="L187" s="10">
        <v>7</v>
      </c>
      <c r="M187" s="14">
        <v>598000</v>
      </c>
      <c r="N187" s="14">
        <v>19933.333333333332</v>
      </c>
      <c r="O187" s="14">
        <v>1040</v>
      </c>
      <c r="P187" s="10">
        <f t="shared" si="14"/>
        <v>1040</v>
      </c>
      <c r="Q187" s="17">
        <v>100</v>
      </c>
      <c r="R187" s="18">
        <v>310</v>
      </c>
      <c r="S187" s="18">
        <f t="shared" si="15"/>
        <v>104000</v>
      </c>
      <c r="T187" s="18">
        <f t="shared" si="16"/>
        <v>322400</v>
      </c>
    </row>
    <row r="188" spans="1:20" x14ac:dyDescent="0.3">
      <c r="A188" s="7">
        <v>44165</v>
      </c>
      <c r="B188" s="3" t="str">
        <f t="shared" si="17"/>
        <v>Nov</v>
      </c>
      <c r="C188" s="13">
        <f t="shared" si="13"/>
        <v>2020</v>
      </c>
      <c r="D188" s="3" t="s">
        <v>14</v>
      </c>
      <c r="E188" s="10">
        <v>272680</v>
      </c>
      <c r="F188" s="10">
        <v>160400</v>
      </c>
      <c r="G188" s="10">
        <v>200500</v>
      </c>
      <c r="H188" s="10">
        <v>56140</v>
      </c>
      <c r="I188" s="10">
        <v>112280</v>
      </c>
      <c r="J188" s="3" t="s">
        <v>9</v>
      </c>
      <c r="K188" s="10">
        <v>1</v>
      </c>
      <c r="L188" s="10">
        <v>3</v>
      </c>
      <c r="M188" s="14">
        <v>802000</v>
      </c>
      <c r="N188" s="14">
        <v>37426.666666666664</v>
      </c>
      <c r="O188" s="14">
        <v>3649.1</v>
      </c>
      <c r="P188" s="10">
        <f t="shared" si="14"/>
        <v>3649.1</v>
      </c>
      <c r="Q188" s="17">
        <v>100</v>
      </c>
      <c r="R188" s="18">
        <v>310</v>
      </c>
      <c r="S188" s="18">
        <f t="shared" si="15"/>
        <v>364910</v>
      </c>
      <c r="T188" s="18">
        <f t="shared" si="16"/>
        <v>1131221</v>
      </c>
    </row>
    <row r="189" spans="1:20" x14ac:dyDescent="0.3">
      <c r="A189" s="7">
        <v>44165</v>
      </c>
      <c r="B189" s="3" t="str">
        <f t="shared" si="17"/>
        <v>Nov</v>
      </c>
      <c r="C189" s="13">
        <f t="shared" si="13"/>
        <v>2020</v>
      </c>
      <c r="D189" s="3" t="s">
        <v>14</v>
      </c>
      <c r="E189" s="10">
        <v>272680</v>
      </c>
      <c r="F189" s="10">
        <v>160400</v>
      </c>
      <c r="G189" s="10">
        <v>200500</v>
      </c>
      <c r="H189" s="10">
        <v>56140</v>
      </c>
      <c r="I189" s="10">
        <v>112280</v>
      </c>
      <c r="J189" s="3" t="s">
        <v>10</v>
      </c>
      <c r="K189" s="10">
        <v>1</v>
      </c>
      <c r="L189" s="10">
        <v>3</v>
      </c>
      <c r="M189" s="14">
        <v>802000</v>
      </c>
      <c r="N189" s="14">
        <v>40100</v>
      </c>
      <c r="O189" s="14">
        <v>6255.6</v>
      </c>
      <c r="P189" s="10">
        <f t="shared" si="14"/>
        <v>6255.6</v>
      </c>
      <c r="Q189" s="17">
        <v>100</v>
      </c>
      <c r="R189" s="18">
        <v>310</v>
      </c>
      <c r="S189" s="18">
        <f t="shared" si="15"/>
        <v>625560</v>
      </c>
      <c r="T189" s="18">
        <f t="shared" si="16"/>
        <v>1939236</v>
      </c>
    </row>
    <row r="190" spans="1:20" x14ac:dyDescent="0.3">
      <c r="A190" s="7">
        <v>44196</v>
      </c>
      <c r="B190" s="2" t="str">
        <f t="shared" si="17"/>
        <v>Dec</v>
      </c>
      <c r="C190" s="13">
        <f t="shared" si="13"/>
        <v>2020</v>
      </c>
      <c r="D190" s="2" t="s">
        <v>14</v>
      </c>
      <c r="E190" s="10">
        <v>272680</v>
      </c>
      <c r="F190" s="10">
        <v>160400</v>
      </c>
      <c r="G190" s="10">
        <v>200500</v>
      </c>
      <c r="H190" s="10">
        <v>56140</v>
      </c>
      <c r="I190" s="10">
        <v>112280</v>
      </c>
      <c r="J190" s="2" t="s">
        <v>7</v>
      </c>
      <c r="K190" s="10">
        <v>2</v>
      </c>
      <c r="L190" s="10">
        <v>3</v>
      </c>
      <c r="M190" s="14">
        <v>802000</v>
      </c>
      <c r="N190" s="14">
        <v>17376.666666666668</v>
      </c>
      <c r="O190" s="14">
        <v>4225</v>
      </c>
      <c r="P190" s="10">
        <f t="shared" si="14"/>
        <v>4225</v>
      </c>
      <c r="Q190" s="17">
        <v>100</v>
      </c>
      <c r="R190" s="18">
        <v>310</v>
      </c>
      <c r="S190" s="18">
        <f t="shared" si="15"/>
        <v>422500</v>
      </c>
      <c r="T190" s="18">
        <f t="shared" si="16"/>
        <v>1309750</v>
      </c>
    </row>
    <row r="191" spans="1:20" x14ac:dyDescent="0.3">
      <c r="A191" s="7">
        <v>44196</v>
      </c>
      <c r="B191" s="2" t="str">
        <f t="shared" si="17"/>
        <v>Dec</v>
      </c>
      <c r="C191" s="13">
        <f t="shared" si="13"/>
        <v>2020</v>
      </c>
      <c r="D191" s="2" t="s">
        <v>14</v>
      </c>
      <c r="E191" s="10">
        <v>222360</v>
      </c>
      <c r="F191" s="10">
        <v>130800</v>
      </c>
      <c r="G191" s="10">
        <v>163500</v>
      </c>
      <c r="H191" s="10">
        <v>45780.000000000007</v>
      </c>
      <c r="I191" s="10">
        <v>91560.000000000015</v>
      </c>
      <c r="J191" s="2" t="s">
        <v>8</v>
      </c>
      <c r="K191" s="10">
        <v>4</v>
      </c>
      <c r="L191" s="10">
        <v>4</v>
      </c>
      <c r="M191" s="14">
        <v>654000</v>
      </c>
      <c r="N191" s="14">
        <v>14170.000000000002</v>
      </c>
      <c r="O191" s="14">
        <v>1170</v>
      </c>
      <c r="P191" s="10">
        <f t="shared" si="14"/>
        <v>1170</v>
      </c>
      <c r="Q191" s="17">
        <v>100</v>
      </c>
      <c r="R191" s="18">
        <v>310</v>
      </c>
      <c r="S191" s="18">
        <f t="shared" si="15"/>
        <v>117000</v>
      </c>
      <c r="T191" s="18">
        <f t="shared" si="16"/>
        <v>362700</v>
      </c>
    </row>
    <row r="192" spans="1:20" x14ac:dyDescent="0.3">
      <c r="A192" s="7">
        <v>44196</v>
      </c>
      <c r="B192" s="3" t="str">
        <f t="shared" si="17"/>
        <v>Dec</v>
      </c>
      <c r="C192" s="13">
        <f t="shared" si="13"/>
        <v>2020</v>
      </c>
      <c r="D192" s="3" t="s">
        <v>14</v>
      </c>
      <c r="E192" s="10">
        <v>228480</v>
      </c>
      <c r="F192" s="10">
        <v>134400</v>
      </c>
      <c r="G192" s="10">
        <v>168000</v>
      </c>
      <c r="H192" s="10">
        <v>47040.000000000007</v>
      </c>
      <c r="I192" s="10">
        <v>94080.000000000015</v>
      </c>
      <c r="J192" s="3" t="s">
        <v>9</v>
      </c>
      <c r="K192" s="10">
        <v>1</v>
      </c>
      <c r="L192" s="10">
        <v>3</v>
      </c>
      <c r="M192" s="14">
        <v>672000</v>
      </c>
      <c r="N192" s="14">
        <v>21280</v>
      </c>
      <c r="O192" s="14">
        <v>4225</v>
      </c>
      <c r="P192" s="10">
        <f t="shared" si="14"/>
        <v>4225</v>
      </c>
      <c r="Q192" s="17">
        <v>100</v>
      </c>
      <c r="R192" s="18">
        <v>310</v>
      </c>
      <c r="S192" s="18">
        <f t="shared" si="15"/>
        <v>422500</v>
      </c>
      <c r="T192" s="18">
        <f t="shared" si="16"/>
        <v>1309750</v>
      </c>
    </row>
    <row r="193" spans="1:20" x14ac:dyDescent="0.3">
      <c r="A193" s="7">
        <v>44196</v>
      </c>
      <c r="B193" s="3" t="str">
        <f t="shared" si="17"/>
        <v>Dec</v>
      </c>
      <c r="C193" s="13">
        <f t="shared" si="13"/>
        <v>2020</v>
      </c>
      <c r="D193" s="3" t="s">
        <v>14</v>
      </c>
      <c r="E193" s="10">
        <v>178840.00000000003</v>
      </c>
      <c r="F193" s="10">
        <v>105200</v>
      </c>
      <c r="G193" s="10">
        <v>131500</v>
      </c>
      <c r="H193" s="10">
        <v>36820.000000000007</v>
      </c>
      <c r="I193" s="10">
        <v>73640.000000000015</v>
      </c>
      <c r="J193" s="3" t="s">
        <v>10</v>
      </c>
      <c r="K193" s="10">
        <v>1</v>
      </c>
      <c r="L193" s="10">
        <v>3</v>
      </c>
      <c r="M193" s="14">
        <v>526000</v>
      </c>
      <c r="N193" s="14">
        <v>15780.000000000002</v>
      </c>
      <c r="O193" s="14">
        <v>4225</v>
      </c>
      <c r="P193" s="10">
        <f t="shared" si="14"/>
        <v>4225</v>
      </c>
      <c r="Q193" s="17">
        <v>100</v>
      </c>
      <c r="R193" s="18">
        <v>310</v>
      </c>
      <c r="S193" s="18">
        <f t="shared" si="15"/>
        <v>422500</v>
      </c>
      <c r="T193" s="18">
        <f t="shared" si="16"/>
        <v>1309750</v>
      </c>
    </row>
  </sheetData>
  <sortState xmlns:xlrd2="http://schemas.microsoft.com/office/spreadsheetml/2017/richdata2" ref="A2:BD193">
    <sortCondition ref="A2:A19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3B55-5F50-4E0E-925A-29093FD86ECA}">
  <sheetPr>
    <tabColor theme="1"/>
  </sheetPr>
  <dimension ref="A1:D193"/>
  <sheetViews>
    <sheetView showGridLines="0" workbookViewId="0">
      <selection activeCell="E1" sqref="E1"/>
    </sheetView>
  </sheetViews>
  <sheetFormatPr defaultRowHeight="14.4" x14ac:dyDescent="0.3"/>
  <cols>
    <col min="1" max="1" width="8.88671875" style="8"/>
    <col min="2" max="2" width="13.21875" customWidth="1"/>
    <col min="3" max="3" width="28.21875" style="34" bestFit="1" customWidth="1"/>
    <col min="4" max="4" width="28.21875" style="34" customWidth="1"/>
    <col min="6" max="6" width="9.6640625" bestFit="1" customWidth="1"/>
    <col min="7" max="7" width="11.44140625" bestFit="1" customWidth="1"/>
  </cols>
  <sheetData>
    <row r="1" spans="1:4" x14ac:dyDescent="0.3">
      <c r="A1" s="12" t="s">
        <v>21</v>
      </c>
      <c r="B1" s="1" t="s">
        <v>6</v>
      </c>
      <c r="C1" s="31" t="s">
        <v>20</v>
      </c>
      <c r="D1"/>
    </row>
    <row r="2" spans="1:4" x14ac:dyDescent="0.3">
      <c r="A2" s="20">
        <v>2017</v>
      </c>
      <c r="B2" s="4" t="s">
        <v>7</v>
      </c>
      <c r="C2" s="32">
        <v>2.5</v>
      </c>
      <c r="D2"/>
    </row>
    <row r="3" spans="1:4" x14ac:dyDescent="0.3">
      <c r="A3" s="20">
        <v>2017</v>
      </c>
      <c r="B3" s="4" t="s">
        <v>8</v>
      </c>
      <c r="C3" s="32">
        <v>3.5</v>
      </c>
      <c r="D3"/>
    </row>
    <row r="4" spans="1:4" x14ac:dyDescent="0.3">
      <c r="A4" s="20">
        <v>2017</v>
      </c>
      <c r="B4" s="5" t="s">
        <v>9</v>
      </c>
      <c r="C4" s="32">
        <v>4.5</v>
      </c>
      <c r="D4"/>
    </row>
    <row r="5" spans="1:4" x14ac:dyDescent="0.3">
      <c r="A5" s="20">
        <v>2017</v>
      </c>
      <c r="B5" s="5" t="s">
        <v>10</v>
      </c>
      <c r="C5" s="32">
        <v>5.5</v>
      </c>
      <c r="D5"/>
    </row>
    <row r="6" spans="1:4" x14ac:dyDescent="0.3">
      <c r="A6" s="21">
        <v>2018</v>
      </c>
      <c r="B6" s="2" t="s">
        <v>7</v>
      </c>
      <c r="C6" s="33">
        <v>3</v>
      </c>
      <c r="D6"/>
    </row>
    <row r="7" spans="1:4" x14ac:dyDescent="0.3">
      <c r="A7" s="21">
        <v>2018</v>
      </c>
      <c r="B7" s="2" t="s">
        <v>8</v>
      </c>
      <c r="C7" s="33">
        <v>4</v>
      </c>
      <c r="D7"/>
    </row>
    <row r="8" spans="1:4" x14ac:dyDescent="0.3">
      <c r="A8" s="21">
        <v>2018</v>
      </c>
      <c r="B8" s="3" t="s">
        <v>9</v>
      </c>
      <c r="C8" s="33">
        <v>5</v>
      </c>
      <c r="D8"/>
    </row>
    <row r="9" spans="1:4" x14ac:dyDescent="0.3">
      <c r="A9" s="21">
        <v>2018</v>
      </c>
      <c r="B9" s="3" t="s">
        <v>10</v>
      </c>
      <c r="C9" s="33">
        <v>6</v>
      </c>
      <c r="D9"/>
    </row>
    <row r="10" spans="1:4" x14ac:dyDescent="0.3">
      <c r="A10" s="20">
        <v>2019</v>
      </c>
      <c r="B10" s="4" t="s">
        <v>7</v>
      </c>
      <c r="C10" s="32">
        <v>4</v>
      </c>
      <c r="D10"/>
    </row>
    <row r="11" spans="1:4" x14ac:dyDescent="0.3">
      <c r="A11" s="20">
        <v>2019</v>
      </c>
      <c r="B11" s="4" t="s">
        <v>8</v>
      </c>
      <c r="C11" s="32">
        <v>5</v>
      </c>
      <c r="D11"/>
    </row>
    <row r="12" spans="1:4" x14ac:dyDescent="0.3">
      <c r="A12" s="20">
        <v>2019</v>
      </c>
      <c r="B12" s="5" t="s">
        <v>9</v>
      </c>
      <c r="C12" s="32">
        <v>6</v>
      </c>
      <c r="D12"/>
    </row>
    <row r="13" spans="1:4" x14ac:dyDescent="0.3">
      <c r="A13" s="20">
        <v>2019</v>
      </c>
      <c r="B13" s="5" t="s">
        <v>10</v>
      </c>
      <c r="C13" s="32">
        <v>7</v>
      </c>
      <c r="D13"/>
    </row>
    <row r="14" spans="1:4" x14ac:dyDescent="0.3">
      <c r="A14" s="21">
        <v>2020</v>
      </c>
      <c r="B14" s="2" t="s">
        <v>7</v>
      </c>
      <c r="C14" s="33">
        <v>5</v>
      </c>
      <c r="D14"/>
    </row>
    <row r="15" spans="1:4" x14ac:dyDescent="0.3">
      <c r="A15" s="21">
        <v>2020</v>
      </c>
      <c r="B15" s="2" t="s">
        <v>8</v>
      </c>
      <c r="C15" s="33">
        <v>6</v>
      </c>
      <c r="D15"/>
    </row>
    <row r="16" spans="1:4" x14ac:dyDescent="0.3">
      <c r="A16" s="21">
        <v>2020</v>
      </c>
      <c r="B16" s="3" t="s">
        <v>9</v>
      </c>
      <c r="C16" s="33">
        <v>7</v>
      </c>
      <c r="D16"/>
    </row>
    <row r="17" spans="1:4" x14ac:dyDescent="0.3">
      <c r="A17" s="21">
        <v>2020</v>
      </c>
      <c r="B17" s="3" t="s">
        <v>10</v>
      </c>
      <c r="C17" s="33">
        <v>8</v>
      </c>
      <c r="D17"/>
    </row>
    <row r="18" spans="1:4" x14ac:dyDescent="0.3">
      <c r="D18"/>
    </row>
    <row r="19" spans="1:4" x14ac:dyDescent="0.3">
      <c r="D19"/>
    </row>
    <row r="20" spans="1:4" x14ac:dyDescent="0.3">
      <c r="D20"/>
    </row>
    <row r="21" spans="1:4" x14ac:dyDescent="0.3">
      <c r="D21"/>
    </row>
    <row r="22" spans="1:4" x14ac:dyDescent="0.3">
      <c r="D22"/>
    </row>
    <row r="23" spans="1:4" x14ac:dyDescent="0.3">
      <c r="D23"/>
    </row>
    <row r="24" spans="1:4" x14ac:dyDescent="0.3">
      <c r="D24"/>
    </row>
    <row r="25" spans="1:4" x14ac:dyDescent="0.3">
      <c r="D25"/>
    </row>
    <row r="26" spans="1:4" x14ac:dyDescent="0.3">
      <c r="D26"/>
    </row>
    <row r="27" spans="1:4" x14ac:dyDescent="0.3">
      <c r="D27"/>
    </row>
    <row r="28" spans="1:4" x14ac:dyDescent="0.3">
      <c r="D28"/>
    </row>
    <row r="29" spans="1:4" x14ac:dyDescent="0.3">
      <c r="D29"/>
    </row>
    <row r="30" spans="1:4" x14ac:dyDescent="0.3">
      <c r="D30"/>
    </row>
    <row r="31" spans="1:4" x14ac:dyDescent="0.3">
      <c r="D31"/>
    </row>
    <row r="32" spans="1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3A84-DAD6-49B2-A7AA-680F0C8E061F}">
  <sheetPr>
    <tabColor theme="1"/>
  </sheetPr>
  <dimension ref="A1:C17"/>
  <sheetViews>
    <sheetView showGridLines="0" workbookViewId="0">
      <selection activeCell="F13" sqref="F13"/>
    </sheetView>
  </sheetViews>
  <sheetFormatPr defaultRowHeight="14.4" x14ac:dyDescent="0.3"/>
  <cols>
    <col min="1" max="1" width="8.88671875" style="8"/>
    <col min="2" max="2" width="13.21875" customWidth="1"/>
    <col min="3" max="3" width="19.88671875" style="25" customWidth="1"/>
  </cols>
  <sheetData>
    <row r="1" spans="1:3" x14ac:dyDescent="0.3">
      <c r="A1" s="9" t="s">
        <v>21</v>
      </c>
      <c r="B1" s="1" t="s">
        <v>6</v>
      </c>
      <c r="C1" s="22" t="s">
        <v>4</v>
      </c>
    </row>
    <row r="2" spans="1:3" x14ac:dyDescent="0.3">
      <c r="A2" s="20">
        <v>2017</v>
      </c>
      <c r="B2" s="4" t="s">
        <v>7</v>
      </c>
      <c r="C2" s="23">
        <v>1.5</v>
      </c>
    </row>
    <row r="3" spans="1:3" x14ac:dyDescent="0.3">
      <c r="A3" s="20">
        <v>2017</v>
      </c>
      <c r="B3" s="4" t="s">
        <v>8</v>
      </c>
      <c r="C3" s="23">
        <v>2.1</v>
      </c>
    </row>
    <row r="4" spans="1:3" x14ac:dyDescent="0.3">
      <c r="A4" s="20">
        <v>2017</v>
      </c>
      <c r="B4" s="5" t="s">
        <v>9</v>
      </c>
      <c r="C4" s="23">
        <v>1.8</v>
      </c>
    </row>
    <row r="5" spans="1:3" x14ac:dyDescent="0.3">
      <c r="A5" s="20">
        <v>2017</v>
      </c>
      <c r="B5" s="5" t="s">
        <v>10</v>
      </c>
      <c r="C5" s="23">
        <v>1.5</v>
      </c>
    </row>
    <row r="6" spans="1:3" x14ac:dyDescent="0.3">
      <c r="A6" s="21">
        <v>2018</v>
      </c>
      <c r="B6" s="2" t="s">
        <v>7</v>
      </c>
      <c r="C6" s="24">
        <v>1.95</v>
      </c>
    </row>
    <row r="7" spans="1:3" x14ac:dyDescent="0.3">
      <c r="A7" s="21">
        <v>2018</v>
      </c>
      <c r="B7" s="2" t="s">
        <v>8</v>
      </c>
      <c r="C7" s="24">
        <v>1.8</v>
      </c>
    </row>
    <row r="8" spans="1:3" x14ac:dyDescent="0.3">
      <c r="A8" s="21">
        <v>2018</v>
      </c>
      <c r="B8" s="3" t="s">
        <v>9</v>
      </c>
      <c r="C8" s="24">
        <v>2</v>
      </c>
    </row>
    <row r="9" spans="1:3" x14ac:dyDescent="0.3">
      <c r="A9" s="21">
        <v>2018</v>
      </c>
      <c r="B9" s="3" t="s">
        <v>10</v>
      </c>
      <c r="C9" s="24">
        <v>2.2999999999999998</v>
      </c>
    </row>
    <row r="10" spans="1:3" x14ac:dyDescent="0.3">
      <c r="A10" s="20">
        <v>2019</v>
      </c>
      <c r="B10" s="4" t="s">
        <v>7</v>
      </c>
      <c r="C10" s="23">
        <v>1.75</v>
      </c>
    </row>
    <row r="11" spans="1:3" x14ac:dyDescent="0.3">
      <c r="A11" s="20">
        <v>2019</v>
      </c>
      <c r="B11" s="4" t="s">
        <v>8</v>
      </c>
      <c r="C11" s="23">
        <v>2.1</v>
      </c>
    </row>
    <row r="12" spans="1:3" x14ac:dyDescent="0.3">
      <c r="A12" s="20">
        <v>2019</v>
      </c>
      <c r="B12" s="5" t="s">
        <v>9</v>
      </c>
      <c r="C12" s="23">
        <v>2.5</v>
      </c>
    </row>
    <row r="13" spans="1:3" x14ac:dyDescent="0.3">
      <c r="A13" s="20">
        <v>2019</v>
      </c>
      <c r="B13" s="5" t="s">
        <v>10</v>
      </c>
      <c r="C13" s="23">
        <v>2</v>
      </c>
    </row>
    <row r="14" spans="1:3" x14ac:dyDescent="0.3">
      <c r="A14" s="21">
        <v>2020</v>
      </c>
      <c r="B14" s="2" t="s">
        <v>7</v>
      </c>
      <c r="C14" s="24">
        <v>2</v>
      </c>
    </row>
    <row r="15" spans="1:3" x14ac:dyDescent="0.3">
      <c r="A15" s="21">
        <v>2020</v>
      </c>
      <c r="B15" s="2" t="s">
        <v>8</v>
      </c>
      <c r="C15" s="24">
        <v>2.25</v>
      </c>
    </row>
    <row r="16" spans="1:3" x14ac:dyDescent="0.3">
      <c r="A16" s="21">
        <v>2020</v>
      </c>
      <c r="B16" s="3" t="s">
        <v>9</v>
      </c>
      <c r="C16" s="24">
        <v>2.8</v>
      </c>
    </row>
    <row r="17" spans="1:3" x14ac:dyDescent="0.3">
      <c r="A17" s="21">
        <v>2020</v>
      </c>
      <c r="B17" s="3" t="s">
        <v>10</v>
      </c>
      <c r="C17" s="24">
        <v>2.35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9CA8-8EB3-40A0-B136-7F3E64570700}">
  <sheetPr>
    <tabColor theme="1"/>
  </sheetPr>
  <dimension ref="A1:B49"/>
  <sheetViews>
    <sheetView showGridLines="0" workbookViewId="0">
      <selection activeCell="B2" sqref="B2"/>
    </sheetView>
  </sheetViews>
  <sheetFormatPr defaultRowHeight="14.4" x14ac:dyDescent="0.3"/>
  <cols>
    <col min="1" max="1" width="14.21875" style="8" customWidth="1"/>
    <col min="2" max="2" width="15.33203125" style="19" customWidth="1"/>
  </cols>
  <sheetData>
    <row r="1" spans="1:2" x14ac:dyDescent="0.3">
      <c r="A1" s="40" t="s">
        <v>0</v>
      </c>
      <c r="B1" s="44" t="s">
        <v>26</v>
      </c>
    </row>
    <row r="2" spans="1:2" x14ac:dyDescent="0.3">
      <c r="A2" s="38">
        <v>42766</v>
      </c>
      <c r="B2" s="36">
        <v>1250000</v>
      </c>
    </row>
    <row r="3" spans="1:2" x14ac:dyDescent="0.3">
      <c r="A3" s="38">
        <v>42794</v>
      </c>
      <c r="B3" s="36">
        <v>1250000</v>
      </c>
    </row>
    <row r="4" spans="1:2" x14ac:dyDescent="0.3">
      <c r="A4" s="38">
        <v>42825</v>
      </c>
      <c r="B4" s="36">
        <v>1250000</v>
      </c>
    </row>
    <row r="5" spans="1:2" x14ac:dyDescent="0.3">
      <c r="A5" s="38">
        <v>42855</v>
      </c>
      <c r="B5" s="36">
        <v>1250000</v>
      </c>
    </row>
    <row r="6" spans="1:2" x14ac:dyDescent="0.3">
      <c r="A6" s="38">
        <v>42886</v>
      </c>
      <c r="B6" s="36">
        <v>1250000</v>
      </c>
    </row>
    <row r="7" spans="1:2" x14ac:dyDescent="0.3">
      <c r="A7" s="38">
        <v>42916</v>
      </c>
      <c r="B7" s="36">
        <v>1250000</v>
      </c>
    </row>
    <row r="8" spans="1:2" x14ac:dyDescent="0.3">
      <c r="A8" s="38">
        <v>42947</v>
      </c>
      <c r="B8" s="36">
        <v>1250000</v>
      </c>
    </row>
    <row r="9" spans="1:2" x14ac:dyDescent="0.3">
      <c r="A9" s="38">
        <v>42978</v>
      </c>
      <c r="B9" s="36">
        <v>1250000</v>
      </c>
    </row>
    <row r="10" spans="1:2" x14ac:dyDescent="0.3">
      <c r="A10" s="38">
        <v>43008</v>
      </c>
      <c r="B10" s="36">
        <v>1250000</v>
      </c>
    </row>
    <row r="11" spans="1:2" x14ac:dyDescent="0.3">
      <c r="A11" s="38">
        <v>43039</v>
      </c>
      <c r="B11" s="36">
        <v>1250000</v>
      </c>
    </row>
    <row r="12" spans="1:2" x14ac:dyDescent="0.3">
      <c r="A12" s="38">
        <v>43069</v>
      </c>
      <c r="B12" s="36">
        <v>1250000</v>
      </c>
    </row>
    <row r="13" spans="1:2" x14ac:dyDescent="0.3">
      <c r="A13" s="38">
        <v>43100</v>
      </c>
      <c r="B13" s="36">
        <v>1250000</v>
      </c>
    </row>
    <row r="14" spans="1:2" x14ac:dyDescent="0.3">
      <c r="A14" s="39">
        <v>43131</v>
      </c>
      <c r="B14" s="37">
        <v>1500000</v>
      </c>
    </row>
    <row r="15" spans="1:2" x14ac:dyDescent="0.3">
      <c r="A15" s="39">
        <v>43159</v>
      </c>
      <c r="B15" s="37">
        <v>1500000</v>
      </c>
    </row>
    <row r="16" spans="1:2" x14ac:dyDescent="0.3">
      <c r="A16" s="39">
        <v>43190</v>
      </c>
      <c r="B16" s="37">
        <v>1500000</v>
      </c>
    </row>
    <row r="17" spans="1:2" x14ac:dyDescent="0.3">
      <c r="A17" s="39">
        <v>43220</v>
      </c>
      <c r="B17" s="37">
        <v>1500000</v>
      </c>
    </row>
    <row r="18" spans="1:2" x14ac:dyDescent="0.3">
      <c r="A18" s="39">
        <v>43251</v>
      </c>
      <c r="B18" s="37">
        <v>1500000</v>
      </c>
    </row>
    <row r="19" spans="1:2" x14ac:dyDescent="0.3">
      <c r="A19" s="39">
        <v>43281</v>
      </c>
      <c r="B19" s="37">
        <v>1500000</v>
      </c>
    </row>
    <row r="20" spans="1:2" x14ac:dyDescent="0.3">
      <c r="A20" s="39">
        <v>43312</v>
      </c>
      <c r="B20" s="37">
        <v>1500000</v>
      </c>
    </row>
    <row r="21" spans="1:2" x14ac:dyDescent="0.3">
      <c r="A21" s="39">
        <v>43343</v>
      </c>
      <c r="B21" s="37">
        <v>1500000</v>
      </c>
    </row>
    <row r="22" spans="1:2" x14ac:dyDescent="0.3">
      <c r="A22" s="39">
        <v>43373</v>
      </c>
      <c r="B22" s="37">
        <v>1500000</v>
      </c>
    </row>
    <row r="23" spans="1:2" x14ac:dyDescent="0.3">
      <c r="A23" s="39">
        <v>43404</v>
      </c>
      <c r="B23" s="37">
        <v>1500000</v>
      </c>
    </row>
    <row r="24" spans="1:2" x14ac:dyDescent="0.3">
      <c r="A24" s="39">
        <v>43434</v>
      </c>
      <c r="B24" s="37">
        <v>1500000</v>
      </c>
    </row>
    <row r="25" spans="1:2" x14ac:dyDescent="0.3">
      <c r="A25" s="39">
        <v>43465</v>
      </c>
      <c r="B25" s="37">
        <v>1500000</v>
      </c>
    </row>
    <row r="26" spans="1:2" x14ac:dyDescent="0.3">
      <c r="A26" s="38">
        <v>43496</v>
      </c>
      <c r="B26" s="36">
        <v>1800000</v>
      </c>
    </row>
    <row r="27" spans="1:2" x14ac:dyDescent="0.3">
      <c r="A27" s="38">
        <v>43524</v>
      </c>
      <c r="B27" s="36">
        <v>1800000</v>
      </c>
    </row>
    <row r="28" spans="1:2" x14ac:dyDescent="0.3">
      <c r="A28" s="38">
        <v>43555</v>
      </c>
      <c r="B28" s="36">
        <v>1800000</v>
      </c>
    </row>
    <row r="29" spans="1:2" x14ac:dyDescent="0.3">
      <c r="A29" s="38">
        <v>43585</v>
      </c>
      <c r="B29" s="36">
        <v>1800000</v>
      </c>
    </row>
    <row r="30" spans="1:2" x14ac:dyDescent="0.3">
      <c r="A30" s="38">
        <v>43616</v>
      </c>
      <c r="B30" s="36">
        <v>1800000</v>
      </c>
    </row>
    <row r="31" spans="1:2" x14ac:dyDescent="0.3">
      <c r="A31" s="38">
        <v>43646</v>
      </c>
      <c r="B31" s="36">
        <v>1800000</v>
      </c>
    </row>
    <row r="32" spans="1:2" x14ac:dyDescent="0.3">
      <c r="A32" s="38">
        <v>43677</v>
      </c>
      <c r="B32" s="36">
        <v>1800000</v>
      </c>
    </row>
    <row r="33" spans="1:2" x14ac:dyDescent="0.3">
      <c r="A33" s="38">
        <v>43708</v>
      </c>
      <c r="B33" s="36">
        <v>1800000</v>
      </c>
    </row>
    <row r="34" spans="1:2" x14ac:dyDescent="0.3">
      <c r="A34" s="38">
        <v>43738</v>
      </c>
      <c r="B34" s="36">
        <v>1800000</v>
      </c>
    </row>
    <row r="35" spans="1:2" x14ac:dyDescent="0.3">
      <c r="A35" s="38">
        <v>43769</v>
      </c>
      <c r="B35" s="36">
        <v>1800000</v>
      </c>
    </row>
    <row r="36" spans="1:2" x14ac:dyDescent="0.3">
      <c r="A36" s="38">
        <v>43799</v>
      </c>
      <c r="B36" s="36">
        <v>1800000</v>
      </c>
    </row>
    <row r="37" spans="1:2" x14ac:dyDescent="0.3">
      <c r="A37" s="38">
        <v>43830</v>
      </c>
      <c r="B37" s="36">
        <v>1800000</v>
      </c>
    </row>
    <row r="38" spans="1:2" x14ac:dyDescent="0.3">
      <c r="A38" s="39">
        <v>43861</v>
      </c>
      <c r="B38" s="37">
        <v>2000000</v>
      </c>
    </row>
    <row r="39" spans="1:2" x14ac:dyDescent="0.3">
      <c r="A39" s="39">
        <v>43889</v>
      </c>
      <c r="B39" s="37">
        <v>2000000</v>
      </c>
    </row>
    <row r="40" spans="1:2" x14ac:dyDescent="0.3">
      <c r="A40" s="39">
        <v>43921</v>
      </c>
      <c r="B40" s="37">
        <v>2000000</v>
      </c>
    </row>
    <row r="41" spans="1:2" x14ac:dyDescent="0.3">
      <c r="A41" s="39">
        <v>43951</v>
      </c>
      <c r="B41" s="37">
        <v>2000000</v>
      </c>
    </row>
    <row r="42" spans="1:2" x14ac:dyDescent="0.3">
      <c r="A42" s="39">
        <v>43982</v>
      </c>
      <c r="B42" s="37">
        <v>2000000</v>
      </c>
    </row>
    <row r="43" spans="1:2" x14ac:dyDescent="0.3">
      <c r="A43" s="39">
        <v>44012</v>
      </c>
      <c r="B43" s="37">
        <v>2000000</v>
      </c>
    </row>
    <row r="44" spans="1:2" x14ac:dyDescent="0.3">
      <c r="A44" s="39">
        <v>44043</v>
      </c>
      <c r="B44" s="37">
        <v>2000000</v>
      </c>
    </row>
    <row r="45" spans="1:2" x14ac:dyDescent="0.3">
      <c r="A45" s="39">
        <v>44074</v>
      </c>
      <c r="B45" s="37">
        <v>2000000</v>
      </c>
    </row>
    <row r="46" spans="1:2" x14ac:dyDescent="0.3">
      <c r="A46" s="39">
        <v>44104</v>
      </c>
      <c r="B46" s="37">
        <v>2000000</v>
      </c>
    </row>
    <row r="47" spans="1:2" x14ac:dyDescent="0.3">
      <c r="A47" s="39">
        <v>44135</v>
      </c>
      <c r="B47" s="37">
        <v>2000000</v>
      </c>
    </row>
    <row r="48" spans="1:2" x14ac:dyDescent="0.3">
      <c r="A48" s="39">
        <v>44165</v>
      </c>
      <c r="B48" s="37">
        <v>2000000</v>
      </c>
    </row>
    <row r="49" spans="1:2" x14ac:dyDescent="0.3">
      <c r="A49" s="45">
        <v>44196</v>
      </c>
      <c r="B49" s="52">
        <v>2000000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E740-F8CC-4D36-A328-8E41FABF3488}">
  <sheetPr>
    <tabColor theme="1"/>
  </sheetPr>
  <dimension ref="A1:AE193"/>
  <sheetViews>
    <sheetView showGridLines="0" workbookViewId="0">
      <selection activeCell="J2" sqref="J2"/>
    </sheetView>
  </sheetViews>
  <sheetFormatPr defaultRowHeight="14.4" x14ac:dyDescent="0.3"/>
  <cols>
    <col min="1" max="1" width="14.21875" style="8" customWidth="1"/>
    <col min="2" max="2" width="15.33203125" style="19" customWidth="1"/>
    <col min="4" max="4" width="10.5546875" bestFit="1" customWidth="1"/>
    <col min="5" max="5" width="9" bestFit="1" customWidth="1"/>
    <col min="6" max="6" width="6.5546875" customWidth="1"/>
    <col min="7" max="7" width="14.109375" customWidth="1"/>
    <col min="8" max="8" width="10.21875" customWidth="1"/>
    <col min="9" max="9" width="13.33203125" customWidth="1"/>
    <col min="10" max="10" width="18.21875" bestFit="1" customWidth="1"/>
    <col min="11" max="11" width="13.109375" bestFit="1" customWidth="1"/>
  </cols>
  <sheetData>
    <row r="1" spans="1:31" x14ac:dyDescent="0.3">
      <c r="A1" s="40" t="s">
        <v>0</v>
      </c>
      <c r="B1" s="44" t="s">
        <v>29</v>
      </c>
      <c r="D1" s="40" t="s">
        <v>0</v>
      </c>
      <c r="E1" s="41" t="s">
        <v>5</v>
      </c>
      <c r="F1" s="42" t="s">
        <v>21</v>
      </c>
      <c r="G1" s="41" t="s">
        <v>11</v>
      </c>
      <c r="H1" s="41" t="s">
        <v>6</v>
      </c>
      <c r="I1" s="58" t="s">
        <v>1</v>
      </c>
      <c r="J1" s="41" t="s">
        <v>68</v>
      </c>
      <c r="K1">
        <v>2017</v>
      </c>
      <c r="L1" t="s">
        <v>49</v>
      </c>
      <c r="M1" t="s">
        <v>67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W1" t="s">
        <v>58</v>
      </c>
      <c r="X1" t="s">
        <v>59</v>
      </c>
      <c r="Y1" t="s">
        <v>60</v>
      </c>
    </row>
    <row r="2" spans="1:31" x14ac:dyDescent="0.3">
      <c r="A2" s="38">
        <v>42766</v>
      </c>
      <c r="B2" s="36">
        <v>600000</v>
      </c>
      <c r="D2" s="38">
        <v>42766</v>
      </c>
      <c r="E2" s="4" t="str">
        <f t="shared" ref="E2:E65" si="0">TEXT(D2, "mmm")</f>
        <v>Jan</v>
      </c>
      <c r="F2" s="10">
        <f>YEAR(D2)</f>
        <v>2017</v>
      </c>
      <c r="G2" s="4" t="s">
        <v>12</v>
      </c>
      <c r="H2" s="4" t="s">
        <v>7</v>
      </c>
      <c r="I2" s="56">
        <v>489000</v>
      </c>
      <c r="J2" s="10">
        <f>(I2/$L$6)*600000</f>
        <v>150538.7378142637</v>
      </c>
      <c r="K2" t="s">
        <v>7</v>
      </c>
      <c r="L2" s="10">
        <v>489000</v>
      </c>
      <c r="M2" s="10">
        <f>(L2/$L$6)*600000</f>
        <v>150538.7378142637</v>
      </c>
      <c r="N2" s="10">
        <v>585000</v>
      </c>
      <c r="O2" s="10">
        <v>665000</v>
      </c>
      <c r="P2" s="10">
        <v>621000</v>
      </c>
      <c r="Q2" s="10">
        <v>461000</v>
      </c>
      <c r="R2" s="10">
        <v>584000</v>
      </c>
      <c r="S2" s="10">
        <v>613000</v>
      </c>
      <c r="T2" s="10">
        <v>707000</v>
      </c>
      <c r="U2" s="10">
        <v>474000</v>
      </c>
      <c r="V2" s="10">
        <f>(U2/U6)*600000</f>
        <v>154514.83211996089</v>
      </c>
      <c r="W2" s="10">
        <v>438000</v>
      </c>
      <c r="X2" s="10">
        <v>740000</v>
      </c>
      <c r="Y2" s="10">
        <v>622000</v>
      </c>
    </row>
    <row r="3" spans="1:31" x14ac:dyDescent="0.3">
      <c r="A3" s="38">
        <v>42794</v>
      </c>
      <c r="B3" s="36">
        <v>600000</v>
      </c>
      <c r="D3" s="38">
        <v>42766</v>
      </c>
      <c r="E3" s="4" t="str">
        <f t="shared" si="0"/>
        <v>Jan</v>
      </c>
      <c r="F3" s="10">
        <f t="shared" ref="F3:F66" si="1">YEAR(D3)</f>
        <v>2017</v>
      </c>
      <c r="G3" s="4" t="s">
        <v>12</v>
      </c>
      <c r="H3" s="4" t="s">
        <v>8</v>
      </c>
      <c r="I3" s="56">
        <v>399000</v>
      </c>
      <c r="J3" s="10">
        <f t="shared" ref="J3:J5" si="2">(I3/$L$6)*600000</f>
        <v>122832.22165212929</v>
      </c>
      <c r="K3" t="s">
        <v>8</v>
      </c>
      <c r="L3" s="10">
        <v>399000</v>
      </c>
      <c r="M3" s="10">
        <f t="shared" ref="M3:M5" si="3">(L3/$L$6)*600000</f>
        <v>122832.22165212929</v>
      </c>
      <c r="N3" s="10">
        <v>393600</v>
      </c>
      <c r="O3" s="10">
        <v>427800</v>
      </c>
      <c r="P3" s="10">
        <v>375600</v>
      </c>
      <c r="Q3" s="10">
        <v>409200</v>
      </c>
      <c r="R3" s="10">
        <v>409800</v>
      </c>
      <c r="S3" s="10">
        <v>419400</v>
      </c>
      <c r="T3" s="10">
        <v>397800</v>
      </c>
      <c r="U3" s="10">
        <v>390600</v>
      </c>
      <c r="V3" s="10">
        <f>(U3/U6)*600000</f>
        <v>127328.04520265131</v>
      </c>
      <c r="W3" s="10">
        <v>383400</v>
      </c>
      <c r="X3" s="10">
        <v>390000</v>
      </c>
      <c r="Y3" s="10">
        <v>379200</v>
      </c>
      <c r="Z3" s="10"/>
      <c r="AA3" s="10"/>
      <c r="AB3" s="10"/>
      <c r="AC3" s="10"/>
      <c r="AD3" s="10"/>
      <c r="AE3" s="10"/>
    </row>
    <row r="4" spans="1:31" x14ac:dyDescent="0.3">
      <c r="A4" s="38">
        <v>42825</v>
      </c>
      <c r="B4" s="36">
        <v>600000</v>
      </c>
      <c r="D4" s="38">
        <v>42766</v>
      </c>
      <c r="E4" s="5" t="str">
        <f t="shared" si="0"/>
        <v>Jan</v>
      </c>
      <c r="F4" s="10">
        <f t="shared" si="1"/>
        <v>2017</v>
      </c>
      <c r="G4" s="4" t="s">
        <v>12</v>
      </c>
      <c r="H4" s="5" t="s">
        <v>9</v>
      </c>
      <c r="I4" s="56">
        <v>521000</v>
      </c>
      <c r="J4" s="10">
        <f t="shared" si="2"/>
        <v>160389.9435608004</v>
      </c>
      <c r="K4" t="s">
        <v>9</v>
      </c>
      <c r="L4" s="10">
        <v>521000</v>
      </c>
      <c r="M4" s="10">
        <f t="shared" si="3"/>
        <v>160389.9435608004</v>
      </c>
      <c r="N4" s="10">
        <v>537000</v>
      </c>
      <c r="O4" s="10">
        <v>483000</v>
      </c>
      <c r="P4" s="10">
        <v>620000</v>
      </c>
      <c r="Q4" s="10">
        <v>567000</v>
      </c>
      <c r="R4" s="10">
        <v>442000</v>
      </c>
      <c r="S4" s="10">
        <v>438000</v>
      </c>
      <c r="T4" s="10">
        <v>512000</v>
      </c>
      <c r="U4" s="10">
        <v>488000</v>
      </c>
      <c r="V4" s="10">
        <f>(U4/U6)*600000</f>
        <v>159078.56133869392</v>
      </c>
      <c r="W4" s="10">
        <v>525000</v>
      </c>
      <c r="X4" s="10">
        <v>562000</v>
      </c>
      <c r="Y4" s="10">
        <v>521000</v>
      </c>
      <c r="Z4" s="10"/>
      <c r="AA4" s="10"/>
      <c r="AB4" s="10"/>
      <c r="AC4" s="10"/>
      <c r="AD4" s="10"/>
      <c r="AE4" s="10"/>
    </row>
    <row r="5" spans="1:31" x14ac:dyDescent="0.3">
      <c r="A5" s="38">
        <v>42855</v>
      </c>
      <c r="B5" s="36">
        <v>600000</v>
      </c>
      <c r="D5" s="38">
        <v>42766</v>
      </c>
      <c r="E5" s="5" t="str">
        <f t="shared" si="0"/>
        <v>Jan</v>
      </c>
      <c r="F5" s="10">
        <f t="shared" si="1"/>
        <v>2017</v>
      </c>
      <c r="G5" s="4" t="s">
        <v>12</v>
      </c>
      <c r="H5" s="5" t="s">
        <v>10</v>
      </c>
      <c r="I5" s="56">
        <v>540000</v>
      </c>
      <c r="J5" s="10">
        <f t="shared" si="2"/>
        <v>166239.09697280655</v>
      </c>
      <c r="K5" t="s">
        <v>10</v>
      </c>
      <c r="L5" s="10">
        <v>540000</v>
      </c>
      <c r="M5" s="10">
        <f t="shared" si="3"/>
        <v>166239.09697280655</v>
      </c>
      <c r="N5" s="10">
        <v>578000</v>
      </c>
      <c r="O5" s="10">
        <v>466000</v>
      </c>
      <c r="P5" s="10">
        <v>540000</v>
      </c>
      <c r="Q5" s="10">
        <v>496000</v>
      </c>
      <c r="R5" s="10">
        <v>554000</v>
      </c>
      <c r="S5" s="10">
        <v>642000</v>
      </c>
      <c r="T5" s="10">
        <v>546000</v>
      </c>
      <c r="U5" s="10">
        <v>488000</v>
      </c>
      <c r="V5" s="10">
        <f>(U5/U6)*600000</f>
        <v>159078.56133869392</v>
      </c>
      <c r="W5" s="10">
        <v>592000</v>
      </c>
      <c r="X5" s="10">
        <v>528000</v>
      </c>
      <c r="Y5" s="10">
        <v>544000</v>
      </c>
      <c r="Z5" s="10"/>
      <c r="AA5" s="10"/>
      <c r="AB5" s="10"/>
      <c r="AC5" s="10"/>
      <c r="AD5" s="10"/>
      <c r="AE5" s="10"/>
    </row>
    <row r="6" spans="1:31" x14ac:dyDescent="0.3">
      <c r="A6" s="38">
        <v>42886</v>
      </c>
      <c r="B6" s="36">
        <v>600000</v>
      </c>
      <c r="D6" s="38">
        <v>42794</v>
      </c>
      <c r="E6" s="4" t="str">
        <f t="shared" si="0"/>
        <v>Feb</v>
      </c>
      <c r="F6" s="10">
        <f t="shared" si="1"/>
        <v>2017</v>
      </c>
      <c r="G6" s="4" t="s">
        <v>12</v>
      </c>
      <c r="H6" s="4" t="s">
        <v>7</v>
      </c>
      <c r="I6" s="56">
        <v>585000</v>
      </c>
      <c r="J6" s="10">
        <f>(I6/$N$6)*600000</f>
        <v>167653.80206343142</v>
      </c>
      <c r="K6" t="s">
        <v>66</v>
      </c>
      <c r="L6" s="29">
        <f>L2+L3+L4+L5</f>
        <v>1949000</v>
      </c>
      <c r="M6" s="29">
        <f>SUM(M2:M5)</f>
        <v>600000</v>
      </c>
      <c r="N6" s="29">
        <f t="shared" ref="N6:U6" si="4">N2+N3+N4+N5</f>
        <v>2093600</v>
      </c>
      <c r="O6" s="29">
        <f t="shared" si="4"/>
        <v>2041800</v>
      </c>
      <c r="P6" s="29">
        <f t="shared" si="4"/>
        <v>2156600</v>
      </c>
      <c r="Q6" s="29">
        <f t="shared" si="4"/>
        <v>1933200</v>
      </c>
      <c r="R6" s="29">
        <f t="shared" si="4"/>
        <v>1989800</v>
      </c>
      <c r="S6" s="29">
        <f t="shared" si="4"/>
        <v>2112400</v>
      </c>
      <c r="T6" s="29">
        <f t="shared" si="4"/>
        <v>2162800</v>
      </c>
      <c r="U6" s="29">
        <f t="shared" si="4"/>
        <v>1840600</v>
      </c>
      <c r="V6" s="29">
        <f>SUM(V2:V5)</f>
        <v>600000.00000000012</v>
      </c>
      <c r="W6" s="29">
        <f>W2+W3+W4+W5</f>
        <v>1938400</v>
      </c>
      <c r="X6" s="29">
        <f>X2+X3+X4+X5</f>
        <v>2220000</v>
      </c>
      <c r="Y6" s="29">
        <f>Y2+Y3+Y4+Y5</f>
        <v>2066200</v>
      </c>
      <c r="Z6" s="10"/>
      <c r="AA6" s="10"/>
      <c r="AB6" s="10"/>
      <c r="AC6" s="10"/>
      <c r="AD6" s="10"/>
      <c r="AE6" s="10"/>
    </row>
    <row r="7" spans="1:31" x14ac:dyDescent="0.3">
      <c r="A7" s="38">
        <v>42916</v>
      </c>
      <c r="B7" s="36">
        <v>600000</v>
      </c>
      <c r="D7" s="38">
        <v>42794</v>
      </c>
      <c r="E7" s="4" t="str">
        <f t="shared" si="0"/>
        <v>Feb</v>
      </c>
      <c r="F7" s="10">
        <f t="shared" si="1"/>
        <v>2017</v>
      </c>
      <c r="G7" s="4" t="s">
        <v>12</v>
      </c>
      <c r="H7" s="4" t="s">
        <v>8</v>
      </c>
      <c r="I7" s="56">
        <v>393600</v>
      </c>
      <c r="J7" s="10">
        <f t="shared" ref="J7:J9" si="5">(I7/$N$6)*600000</f>
        <v>112800.91708062668</v>
      </c>
      <c r="Q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x14ac:dyDescent="0.3">
      <c r="A8" s="38">
        <v>42947</v>
      </c>
      <c r="B8" s="36">
        <v>600000</v>
      </c>
      <c r="D8" s="38">
        <v>42794</v>
      </c>
      <c r="E8" s="5" t="str">
        <f t="shared" si="0"/>
        <v>Feb</v>
      </c>
      <c r="F8" s="10">
        <f t="shared" si="1"/>
        <v>2017</v>
      </c>
      <c r="G8" s="4" t="s">
        <v>12</v>
      </c>
      <c r="H8" s="5" t="s">
        <v>9</v>
      </c>
      <c r="I8" s="56">
        <v>537000</v>
      </c>
      <c r="J8" s="10">
        <f t="shared" si="5"/>
        <v>153897.59266335497</v>
      </c>
      <c r="Q8" s="29"/>
    </row>
    <row r="9" spans="1:31" x14ac:dyDescent="0.3">
      <c r="A9" s="38">
        <v>42978</v>
      </c>
      <c r="B9" s="36">
        <v>600000</v>
      </c>
      <c r="D9" s="38">
        <v>42794</v>
      </c>
      <c r="E9" s="5" t="str">
        <f t="shared" si="0"/>
        <v>Feb</v>
      </c>
      <c r="F9" s="10">
        <f t="shared" si="1"/>
        <v>2017</v>
      </c>
      <c r="G9" s="4" t="s">
        <v>12</v>
      </c>
      <c r="H9" s="5" t="s">
        <v>10</v>
      </c>
      <c r="I9" s="56">
        <v>578000</v>
      </c>
      <c r="J9" s="10">
        <f t="shared" si="5"/>
        <v>165647.68819258694</v>
      </c>
      <c r="Q9" s="29"/>
    </row>
    <row r="10" spans="1:31" x14ac:dyDescent="0.3">
      <c r="A10" s="38">
        <v>43008</v>
      </c>
      <c r="B10" s="36">
        <v>600000</v>
      </c>
      <c r="D10" s="38">
        <v>42825</v>
      </c>
      <c r="E10" s="4" t="str">
        <f t="shared" si="0"/>
        <v>Mar</v>
      </c>
      <c r="F10" s="10">
        <f t="shared" si="1"/>
        <v>2017</v>
      </c>
      <c r="G10" s="4" t="s">
        <v>12</v>
      </c>
      <c r="H10" s="4" t="s">
        <v>7</v>
      </c>
      <c r="I10" s="56">
        <v>665000</v>
      </c>
      <c r="J10" s="10">
        <f>(I10/$O$6)*600000</f>
        <v>195415.80957978254</v>
      </c>
      <c r="Q10" s="29"/>
    </row>
    <row r="11" spans="1:31" x14ac:dyDescent="0.3">
      <c r="A11" s="38">
        <v>43039</v>
      </c>
      <c r="B11" s="36">
        <v>600000</v>
      </c>
      <c r="D11" s="38">
        <v>42825</v>
      </c>
      <c r="E11" s="4" t="str">
        <f t="shared" si="0"/>
        <v>Mar</v>
      </c>
      <c r="F11" s="10">
        <f t="shared" si="1"/>
        <v>2017</v>
      </c>
      <c r="G11" s="4" t="s">
        <v>12</v>
      </c>
      <c r="H11" s="4" t="s">
        <v>8</v>
      </c>
      <c r="I11" s="56">
        <v>427800</v>
      </c>
      <c r="J11" s="10">
        <f t="shared" ref="J11:J13" si="6">(I11/$O$6)*600000</f>
        <v>125712.60652365559</v>
      </c>
      <c r="Q11" s="29"/>
    </row>
    <row r="12" spans="1:31" x14ac:dyDescent="0.3">
      <c r="A12" s="38">
        <v>43069</v>
      </c>
      <c r="B12" s="36">
        <v>600000</v>
      </c>
      <c r="D12" s="38">
        <v>42825</v>
      </c>
      <c r="E12" s="5" t="str">
        <f t="shared" si="0"/>
        <v>Mar</v>
      </c>
      <c r="F12" s="10">
        <f t="shared" si="1"/>
        <v>2017</v>
      </c>
      <c r="G12" s="4" t="s">
        <v>12</v>
      </c>
      <c r="H12" s="5" t="s">
        <v>9</v>
      </c>
      <c r="I12" s="56">
        <v>483000</v>
      </c>
      <c r="J12" s="10">
        <f t="shared" si="6"/>
        <v>141933.58801057891</v>
      </c>
      <c r="Q12" s="29"/>
    </row>
    <row r="13" spans="1:31" x14ac:dyDescent="0.3">
      <c r="A13" s="38">
        <v>43100</v>
      </c>
      <c r="B13" s="36">
        <v>600000</v>
      </c>
      <c r="D13" s="38">
        <v>42825</v>
      </c>
      <c r="E13" s="5" t="str">
        <f t="shared" si="0"/>
        <v>Mar</v>
      </c>
      <c r="F13" s="10">
        <f t="shared" si="1"/>
        <v>2017</v>
      </c>
      <c r="G13" s="4" t="s">
        <v>12</v>
      </c>
      <c r="H13" s="5" t="s">
        <v>10</v>
      </c>
      <c r="I13" s="56">
        <v>466000</v>
      </c>
      <c r="J13" s="10">
        <f t="shared" si="6"/>
        <v>136937.99588598293</v>
      </c>
      <c r="Q13" s="29"/>
    </row>
    <row r="14" spans="1:31" x14ac:dyDescent="0.3">
      <c r="A14" s="39">
        <v>43131</v>
      </c>
      <c r="B14" s="37">
        <v>750000</v>
      </c>
      <c r="D14" s="38">
        <v>42855</v>
      </c>
      <c r="E14" s="4" t="str">
        <f t="shared" si="0"/>
        <v>Apr</v>
      </c>
      <c r="F14" s="10">
        <f t="shared" si="1"/>
        <v>2017</v>
      </c>
      <c r="G14" s="4" t="s">
        <v>12</v>
      </c>
      <c r="H14" s="4" t="s">
        <v>7</v>
      </c>
      <c r="I14" s="56">
        <v>621000</v>
      </c>
      <c r="J14" s="10">
        <f>(I14/$P$6)*600000</f>
        <v>172771.95585644071</v>
      </c>
    </row>
    <row r="15" spans="1:31" x14ac:dyDescent="0.3">
      <c r="A15" s="39">
        <v>43159</v>
      </c>
      <c r="B15" s="37">
        <v>750000</v>
      </c>
      <c r="D15" s="38">
        <v>42855</v>
      </c>
      <c r="E15" s="4" t="str">
        <f t="shared" si="0"/>
        <v>Apr</v>
      </c>
      <c r="F15" s="10">
        <f t="shared" si="1"/>
        <v>2017</v>
      </c>
      <c r="G15" s="4" t="s">
        <v>12</v>
      </c>
      <c r="H15" s="4" t="s">
        <v>8</v>
      </c>
      <c r="I15" s="56">
        <v>375600</v>
      </c>
      <c r="J15" s="10">
        <f t="shared" ref="J15:J16" si="7">(I15/$P$6)*600000</f>
        <v>104497.82064360568</v>
      </c>
      <c r="P15" s="53"/>
      <c r="Q15" s="29"/>
    </row>
    <row r="16" spans="1:31" x14ac:dyDescent="0.3">
      <c r="A16" s="39">
        <v>43190</v>
      </c>
      <c r="B16" s="37">
        <v>750000</v>
      </c>
      <c r="D16" s="38">
        <v>42855</v>
      </c>
      <c r="E16" s="5" t="str">
        <f t="shared" si="0"/>
        <v>Apr</v>
      </c>
      <c r="F16" s="10">
        <f t="shared" si="1"/>
        <v>2017</v>
      </c>
      <c r="G16" s="4" t="s">
        <v>12</v>
      </c>
      <c r="H16" s="5" t="s">
        <v>9</v>
      </c>
      <c r="I16" s="56">
        <v>620000</v>
      </c>
      <c r="J16" s="10">
        <f t="shared" si="7"/>
        <v>172493.74014652695</v>
      </c>
    </row>
    <row r="17" spans="1:10" x14ac:dyDescent="0.3">
      <c r="A17" s="39">
        <v>43220</v>
      </c>
      <c r="B17" s="37">
        <v>750000</v>
      </c>
      <c r="D17" s="38">
        <v>42855</v>
      </c>
      <c r="E17" s="5" t="str">
        <f t="shared" si="0"/>
        <v>Apr</v>
      </c>
      <c r="F17" s="10">
        <f t="shared" si="1"/>
        <v>2017</v>
      </c>
      <c r="G17" s="4" t="s">
        <v>12</v>
      </c>
      <c r="H17" s="5" t="s">
        <v>10</v>
      </c>
      <c r="I17" s="56">
        <v>540000</v>
      </c>
      <c r="J17" s="10">
        <f>(I17/$P$6)*600000</f>
        <v>150236.48335342671</v>
      </c>
    </row>
    <row r="18" spans="1:10" x14ac:dyDescent="0.3">
      <c r="A18" s="39">
        <v>43251</v>
      </c>
      <c r="B18" s="37">
        <v>750000</v>
      </c>
      <c r="D18" s="38">
        <v>42886</v>
      </c>
      <c r="E18" s="4" t="str">
        <f t="shared" si="0"/>
        <v>May</v>
      </c>
      <c r="F18" s="10">
        <f t="shared" si="1"/>
        <v>2017</v>
      </c>
      <c r="G18" s="4" t="s">
        <v>13</v>
      </c>
      <c r="H18" s="4" t="s">
        <v>7</v>
      </c>
      <c r="I18" s="56">
        <v>461000</v>
      </c>
      <c r="J18" s="10">
        <f>(I18/$Q$6)*600000</f>
        <v>143078.8330229671</v>
      </c>
    </row>
    <row r="19" spans="1:10" x14ac:dyDescent="0.3">
      <c r="A19" s="39">
        <v>43281</v>
      </c>
      <c r="B19" s="37">
        <v>750000</v>
      </c>
      <c r="D19" s="38">
        <v>42886</v>
      </c>
      <c r="E19" s="4" t="str">
        <f t="shared" si="0"/>
        <v>May</v>
      </c>
      <c r="F19" s="10">
        <f t="shared" si="1"/>
        <v>2017</v>
      </c>
      <c r="G19" s="4" t="s">
        <v>13</v>
      </c>
      <c r="H19" s="4" t="s">
        <v>8</v>
      </c>
      <c r="I19" s="56">
        <v>409200</v>
      </c>
      <c r="J19" s="10">
        <f t="shared" ref="J19:J21" si="8">(I19/$Q$6)*600000</f>
        <v>127001.86219739293</v>
      </c>
    </row>
    <row r="20" spans="1:10" x14ac:dyDescent="0.3">
      <c r="A20" s="39">
        <v>43312</v>
      </c>
      <c r="B20" s="37">
        <v>750000</v>
      </c>
      <c r="D20" s="38">
        <v>42886</v>
      </c>
      <c r="E20" s="5" t="str">
        <f t="shared" si="0"/>
        <v>May</v>
      </c>
      <c r="F20" s="10">
        <f t="shared" si="1"/>
        <v>2017</v>
      </c>
      <c r="G20" s="4" t="s">
        <v>13</v>
      </c>
      <c r="H20" s="5" t="s">
        <v>9</v>
      </c>
      <c r="I20" s="56">
        <v>567000</v>
      </c>
      <c r="J20" s="10">
        <f t="shared" si="8"/>
        <v>175977.65363128492</v>
      </c>
    </row>
    <row r="21" spans="1:10" x14ac:dyDescent="0.3">
      <c r="A21" s="39">
        <v>43343</v>
      </c>
      <c r="B21" s="37">
        <v>750000</v>
      </c>
      <c r="D21" s="38">
        <v>42886</v>
      </c>
      <c r="E21" s="5" t="str">
        <f t="shared" si="0"/>
        <v>May</v>
      </c>
      <c r="F21" s="10">
        <f t="shared" si="1"/>
        <v>2017</v>
      </c>
      <c r="G21" s="4" t="s">
        <v>13</v>
      </c>
      <c r="H21" s="5" t="s">
        <v>10</v>
      </c>
      <c r="I21" s="56">
        <v>496000</v>
      </c>
      <c r="J21" s="10">
        <f t="shared" si="8"/>
        <v>153941.65114835507</v>
      </c>
    </row>
    <row r="22" spans="1:10" x14ac:dyDescent="0.3">
      <c r="A22" s="39">
        <v>43373</v>
      </c>
      <c r="B22" s="37">
        <v>750000</v>
      </c>
      <c r="D22" s="38">
        <v>42916</v>
      </c>
      <c r="E22" s="4" t="str">
        <f t="shared" si="0"/>
        <v>Jun</v>
      </c>
      <c r="F22" s="10">
        <f t="shared" si="1"/>
        <v>2017</v>
      </c>
      <c r="G22" s="4" t="s">
        <v>13</v>
      </c>
      <c r="H22" s="4" t="s">
        <v>7</v>
      </c>
      <c r="I22" s="56">
        <v>584000</v>
      </c>
      <c r="J22" s="10">
        <f>(I22/$R$6)*600000</f>
        <v>176098.10031158911</v>
      </c>
    </row>
    <row r="23" spans="1:10" x14ac:dyDescent="0.3">
      <c r="A23" s="39">
        <v>43404</v>
      </c>
      <c r="B23" s="37">
        <v>750000</v>
      </c>
      <c r="D23" s="38">
        <v>42916</v>
      </c>
      <c r="E23" s="4" t="str">
        <f t="shared" si="0"/>
        <v>Jun</v>
      </c>
      <c r="F23" s="10">
        <f t="shared" si="1"/>
        <v>2017</v>
      </c>
      <c r="G23" s="4" t="s">
        <v>13</v>
      </c>
      <c r="H23" s="4" t="s">
        <v>8</v>
      </c>
      <c r="I23" s="56">
        <v>409800</v>
      </c>
      <c r="J23" s="10">
        <f>(I23/$R$6)*600000</f>
        <v>123570.20806111167</v>
      </c>
    </row>
    <row r="24" spans="1:10" x14ac:dyDescent="0.3">
      <c r="A24" s="39">
        <v>43434</v>
      </c>
      <c r="B24" s="37">
        <v>750000</v>
      </c>
      <c r="D24" s="38">
        <v>42916</v>
      </c>
      <c r="E24" s="5" t="str">
        <f t="shared" si="0"/>
        <v>Jun</v>
      </c>
      <c r="F24" s="10">
        <f t="shared" si="1"/>
        <v>2017</v>
      </c>
      <c r="G24" s="4" t="s">
        <v>13</v>
      </c>
      <c r="H24" s="5" t="s">
        <v>9</v>
      </c>
      <c r="I24" s="56">
        <v>442000</v>
      </c>
      <c r="J24" s="10">
        <f>(I24/$R$6)*600000</f>
        <v>133279.72660568901</v>
      </c>
    </row>
    <row r="25" spans="1:10" x14ac:dyDescent="0.3">
      <c r="A25" s="39">
        <v>43465</v>
      </c>
      <c r="B25" s="37">
        <v>750000</v>
      </c>
      <c r="D25" s="38">
        <v>42916</v>
      </c>
      <c r="E25" s="5" t="str">
        <f t="shared" si="0"/>
        <v>Jun</v>
      </c>
      <c r="F25" s="10">
        <f t="shared" si="1"/>
        <v>2017</v>
      </c>
      <c r="G25" s="4" t="s">
        <v>13</v>
      </c>
      <c r="H25" s="5" t="s">
        <v>10</v>
      </c>
      <c r="I25" s="56">
        <v>554000</v>
      </c>
      <c r="J25" s="10">
        <f>(I25/$R$6)*600000</f>
        <v>167051.9650216102</v>
      </c>
    </row>
    <row r="26" spans="1:10" x14ac:dyDescent="0.3">
      <c r="A26" s="38">
        <v>43496</v>
      </c>
      <c r="B26" s="36">
        <v>800000</v>
      </c>
      <c r="D26" s="38">
        <v>42947</v>
      </c>
      <c r="E26" s="4" t="str">
        <f t="shared" si="0"/>
        <v>Jul</v>
      </c>
      <c r="F26" s="10">
        <f t="shared" si="1"/>
        <v>2017</v>
      </c>
      <c r="G26" s="4" t="s">
        <v>13</v>
      </c>
      <c r="H26" s="4" t="s">
        <v>7</v>
      </c>
      <c r="I26" s="56">
        <v>613000</v>
      </c>
      <c r="J26" s="10">
        <f>(I26/$S$6)*600000</f>
        <v>174114.75099412989</v>
      </c>
    </row>
    <row r="27" spans="1:10" x14ac:dyDescent="0.3">
      <c r="A27" s="38">
        <v>43524</v>
      </c>
      <c r="B27" s="36">
        <v>800000</v>
      </c>
      <c r="D27" s="38">
        <v>42947</v>
      </c>
      <c r="E27" s="4" t="str">
        <f t="shared" si="0"/>
        <v>Jul</v>
      </c>
      <c r="F27" s="10">
        <f t="shared" si="1"/>
        <v>2017</v>
      </c>
      <c r="G27" s="4" t="s">
        <v>13</v>
      </c>
      <c r="H27" s="4" t="s">
        <v>8</v>
      </c>
      <c r="I27" s="56">
        <v>419400</v>
      </c>
      <c r="J27" s="10">
        <f t="shared" ref="J27:J29" si="9">(I27/$S$6)*600000</f>
        <v>119125.1656883166</v>
      </c>
    </row>
    <row r="28" spans="1:10" x14ac:dyDescent="0.3">
      <c r="A28" s="38">
        <v>43555</v>
      </c>
      <c r="B28" s="36">
        <v>800000</v>
      </c>
      <c r="D28" s="38">
        <v>42947</v>
      </c>
      <c r="E28" s="5" t="str">
        <f t="shared" si="0"/>
        <v>Jul</v>
      </c>
      <c r="F28" s="10">
        <f t="shared" si="1"/>
        <v>2017</v>
      </c>
      <c r="G28" s="4" t="s">
        <v>13</v>
      </c>
      <c r="H28" s="5" t="s">
        <v>9</v>
      </c>
      <c r="I28" s="56">
        <v>438000</v>
      </c>
      <c r="J28" s="10">
        <f t="shared" si="9"/>
        <v>124408.25601211892</v>
      </c>
    </row>
    <row r="29" spans="1:10" x14ac:dyDescent="0.3">
      <c r="A29" s="38">
        <v>43585</v>
      </c>
      <c r="B29" s="36">
        <v>800000</v>
      </c>
      <c r="D29" s="38">
        <v>42947</v>
      </c>
      <c r="E29" s="5" t="str">
        <f t="shared" si="0"/>
        <v>Jul</v>
      </c>
      <c r="F29" s="10">
        <f t="shared" si="1"/>
        <v>2017</v>
      </c>
      <c r="G29" s="4" t="s">
        <v>13</v>
      </c>
      <c r="H29" s="5" t="s">
        <v>10</v>
      </c>
      <c r="I29" s="56">
        <v>642000</v>
      </c>
      <c r="J29" s="10">
        <f t="shared" si="9"/>
        <v>182351.82730543456</v>
      </c>
    </row>
    <row r="30" spans="1:10" x14ac:dyDescent="0.3">
      <c r="A30" s="38">
        <v>43616</v>
      </c>
      <c r="B30" s="36">
        <v>800000</v>
      </c>
      <c r="D30" s="38">
        <v>42978</v>
      </c>
      <c r="E30" s="4" t="str">
        <f t="shared" si="0"/>
        <v>Aug</v>
      </c>
      <c r="F30" s="10">
        <f t="shared" si="1"/>
        <v>2017</v>
      </c>
      <c r="G30" s="4" t="s">
        <v>13</v>
      </c>
      <c r="H30" s="4" t="s">
        <v>7</v>
      </c>
      <c r="I30" s="56">
        <v>707000</v>
      </c>
      <c r="J30" s="10">
        <f>(I30/$T$6)*600000</f>
        <v>196134.64028111706</v>
      </c>
    </row>
    <row r="31" spans="1:10" x14ac:dyDescent="0.3">
      <c r="A31" s="38">
        <v>43646</v>
      </c>
      <c r="B31" s="36">
        <v>800000</v>
      </c>
      <c r="D31" s="38">
        <v>42978</v>
      </c>
      <c r="E31" s="4" t="str">
        <f t="shared" si="0"/>
        <v>Aug</v>
      </c>
      <c r="F31" s="10">
        <f t="shared" si="1"/>
        <v>2017</v>
      </c>
      <c r="G31" s="4" t="s">
        <v>13</v>
      </c>
      <c r="H31" s="4" t="s">
        <v>8</v>
      </c>
      <c r="I31" s="56">
        <v>397800</v>
      </c>
      <c r="J31" s="10">
        <f t="shared" ref="J31:J33" si="10">(I31/$T$6)*600000</f>
        <v>110356.94470131311</v>
      </c>
    </row>
    <row r="32" spans="1:10" x14ac:dyDescent="0.3">
      <c r="A32" s="38">
        <v>43677</v>
      </c>
      <c r="B32" s="36">
        <v>800000</v>
      </c>
      <c r="D32" s="38">
        <v>42978</v>
      </c>
      <c r="E32" s="5" t="str">
        <f t="shared" si="0"/>
        <v>Aug</v>
      </c>
      <c r="F32" s="10">
        <f t="shared" si="1"/>
        <v>2017</v>
      </c>
      <c r="G32" s="4" t="s">
        <v>13</v>
      </c>
      <c r="H32" s="5" t="s">
        <v>9</v>
      </c>
      <c r="I32" s="56">
        <v>512000</v>
      </c>
      <c r="J32" s="10">
        <f t="shared" si="10"/>
        <v>142038.09876086554</v>
      </c>
    </row>
    <row r="33" spans="1:10" x14ac:dyDescent="0.3">
      <c r="A33" s="38">
        <v>43708</v>
      </c>
      <c r="B33" s="36">
        <v>800000</v>
      </c>
      <c r="D33" s="38">
        <v>42978</v>
      </c>
      <c r="E33" s="5" t="str">
        <f t="shared" si="0"/>
        <v>Aug</v>
      </c>
      <c r="F33" s="10">
        <f t="shared" si="1"/>
        <v>2017</v>
      </c>
      <c r="G33" s="4" t="s">
        <v>13</v>
      </c>
      <c r="H33" s="5" t="s">
        <v>10</v>
      </c>
      <c r="I33" s="56">
        <v>546000</v>
      </c>
      <c r="J33" s="10">
        <f t="shared" si="10"/>
        <v>151470.31625670427</v>
      </c>
    </row>
    <row r="34" spans="1:10" x14ac:dyDescent="0.3">
      <c r="A34" s="38">
        <v>43738</v>
      </c>
      <c r="B34" s="36">
        <v>800000</v>
      </c>
      <c r="D34" s="38">
        <v>43008</v>
      </c>
      <c r="E34" s="4" t="str">
        <f t="shared" si="0"/>
        <v>Sep</v>
      </c>
      <c r="F34" s="10">
        <f t="shared" si="1"/>
        <v>2017</v>
      </c>
      <c r="G34" s="4" t="s">
        <v>14</v>
      </c>
      <c r="H34" s="4" t="s">
        <v>7</v>
      </c>
      <c r="I34" s="56">
        <v>474000</v>
      </c>
      <c r="J34" s="10">
        <f>(I34/$U$6)*600000</f>
        <v>154514.83211996089</v>
      </c>
    </row>
    <row r="35" spans="1:10" x14ac:dyDescent="0.3">
      <c r="A35" s="38">
        <v>43769</v>
      </c>
      <c r="B35" s="36">
        <v>800000</v>
      </c>
      <c r="D35" s="38">
        <v>43008</v>
      </c>
      <c r="E35" s="4" t="str">
        <f t="shared" si="0"/>
        <v>Sep</v>
      </c>
      <c r="F35" s="10">
        <f t="shared" si="1"/>
        <v>2017</v>
      </c>
      <c r="G35" s="4" t="s">
        <v>14</v>
      </c>
      <c r="H35" s="4" t="s">
        <v>8</v>
      </c>
      <c r="I35" s="56">
        <v>390600</v>
      </c>
      <c r="J35" s="10">
        <f t="shared" ref="J35:J37" si="11">(I35/$U$6)*600000</f>
        <v>127328.04520265131</v>
      </c>
    </row>
    <row r="36" spans="1:10" x14ac:dyDescent="0.3">
      <c r="A36" s="38">
        <v>43799</v>
      </c>
      <c r="B36" s="36">
        <v>800000</v>
      </c>
      <c r="D36" s="38">
        <v>43008</v>
      </c>
      <c r="E36" s="5" t="str">
        <f t="shared" si="0"/>
        <v>Sep</v>
      </c>
      <c r="F36" s="10">
        <f t="shared" si="1"/>
        <v>2017</v>
      </c>
      <c r="G36" s="4" t="s">
        <v>14</v>
      </c>
      <c r="H36" s="5" t="s">
        <v>9</v>
      </c>
      <c r="I36" s="56">
        <v>488000</v>
      </c>
      <c r="J36" s="10">
        <f t="shared" si="11"/>
        <v>159078.56133869392</v>
      </c>
    </row>
    <row r="37" spans="1:10" x14ac:dyDescent="0.3">
      <c r="A37" s="38">
        <v>43830</v>
      </c>
      <c r="B37" s="36">
        <v>800000</v>
      </c>
      <c r="D37" s="38">
        <v>43008</v>
      </c>
      <c r="E37" s="5" t="str">
        <f t="shared" si="0"/>
        <v>Sep</v>
      </c>
      <c r="F37" s="10">
        <f t="shared" si="1"/>
        <v>2017</v>
      </c>
      <c r="G37" s="4" t="s">
        <v>14</v>
      </c>
      <c r="H37" s="5" t="s">
        <v>10</v>
      </c>
      <c r="I37" s="56">
        <v>488000</v>
      </c>
      <c r="J37" s="10">
        <f t="shared" si="11"/>
        <v>159078.56133869392</v>
      </c>
    </row>
    <row r="38" spans="1:10" x14ac:dyDescent="0.3">
      <c r="A38" s="39">
        <v>43861</v>
      </c>
      <c r="B38" s="37">
        <v>850000</v>
      </c>
      <c r="D38" s="38">
        <v>43039</v>
      </c>
      <c r="E38" s="4" t="str">
        <f t="shared" si="0"/>
        <v>Oct</v>
      </c>
      <c r="F38" s="10">
        <f t="shared" si="1"/>
        <v>2017</v>
      </c>
      <c r="G38" s="4" t="s">
        <v>14</v>
      </c>
      <c r="H38" s="4" t="s">
        <v>7</v>
      </c>
      <c r="I38" s="56">
        <v>438000</v>
      </c>
      <c r="J38" s="10">
        <f>(I38/$W$6)*600000</f>
        <v>135575.7325629385</v>
      </c>
    </row>
    <row r="39" spans="1:10" x14ac:dyDescent="0.3">
      <c r="A39" s="39">
        <v>43889</v>
      </c>
      <c r="B39" s="37">
        <v>850000</v>
      </c>
      <c r="D39" s="38">
        <v>43039</v>
      </c>
      <c r="E39" s="4" t="str">
        <f t="shared" si="0"/>
        <v>Oct</v>
      </c>
      <c r="F39" s="10">
        <f t="shared" si="1"/>
        <v>2017</v>
      </c>
      <c r="G39" s="4" t="s">
        <v>14</v>
      </c>
      <c r="H39" s="4" t="s">
        <v>8</v>
      </c>
      <c r="I39" s="56">
        <v>383400</v>
      </c>
      <c r="J39" s="10">
        <f>(I39/$W$6)*600000</f>
        <v>118675.19603796946</v>
      </c>
    </row>
    <row r="40" spans="1:10" x14ac:dyDescent="0.3">
      <c r="A40" s="39">
        <v>43921</v>
      </c>
      <c r="B40" s="37">
        <v>850000</v>
      </c>
      <c r="D40" s="38">
        <v>43039</v>
      </c>
      <c r="E40" s="5" t="str">
        <f t="shared" si="0"/>
        <v>Oct</v>
      </c>
      <c r="F40" s="10">
        <f t="shared" si="1"/>
        <v>2017</v>
      </c>
      <c r="G40" s="4" t="s">
        <v>14</v>
      </c>
      <c r="H40" s="5" t="s">
        <v>9</v>
      </c>
      <c r="I40" s="56">
        <v>525000</v>
      </c>
      <c r="J40" s="10">
        <f>(I40/$W$6)*600000</f>
        <v>162505.15889393314</v>
      </c>
    </row>
    <row r="41" spans="1:10" x14ac:dyDescent="0.3">
      <c r="A41" s="39">
        <v>43951</v>
      </c>
      <c r="B41" s="37">
        <v>850000</v>
      </c>
      <c r="D41" s="38">
        <v>43039</v>
      </c>
      <c r="E41" s="5" t="str">
        <f t="shared" si="0"/>
        <v>Oct</v>
      </c>
      <c r="F41" s="10">
        <f t="shared" si="1"/>
        <v>2017</v>
      </c>
      <c r="G41" s="4" t="s">
        <v>14</v>
      </c>
      <c r="H41" s="5" t="s">
        <v>10</v>
      </c>
      <c r="I41" s="56">
        <v>592000</v>
      </c>
      <c r="J41" s="10">
        <f>(I41/$W$6)*600000</f>
        <v>183243.91250515889</v>
      </c>
    </row>
    <row r="42" spans="1:10" x14ac:dyDescent="0.3">
      <c r="A42" s="39">
        <v>43982</v>
      </c>
      <c r="B42" s="37">
        <v>850000</v>
      </c>
      <c r="D42" s="38">
        <v>43069</v>
      </c>
      <c r="E42" s="4" t="str">
        <f t="shared" si="0"/>
        <v>Nov</v>
      </c>
      <c r="F42" s="10">
        <f t="shared" si="1"/>
        <v>2017</v>
      </c>
      <c r="G42" s="4" t="s">
        <v>14</v>
      </c>
      <c r="H42" s="4" t="s">
        <v>7</v>
      </c>
      <c r="I42" s="56">
        <v>740000</v>
      </c>
      <c r="J42" s="10">
        <f>(I42/$X$6)*600000</f>
        <v>200000</v>
      </c>
    </row>
    <row r="43" spans="1:10" x14ac:dyDescent="0.3">
      <c r="A43" s="39">
        <v>44012</v>
      </c>
      <c r="B43" s="37">
        <v>850000</v>
      </c>
      <c r="D43" s="38">
        <v>43069</v>
      </c>
      <c r="E43" s="4" t="str">
        <f t="shared" si="0"/>
        <v>Nov</v>
      </c>
      <c r="F43" s="10">
        <f t="shared" si="1"/>
        <v>2017</v>
      </c>
      <c r="G43" s="4" t="s">
        <v>14</v>
      </c>
      <c r="H43" s="4" t="s">
        <v>8</v>
      </c>
      <c r="I43" s="56">
        <v>390000</v>
      </c>
      <c r="J43" s="10">
        <f>(I43/$X$6)*600000</f>
        <v>105405.40540540541</v>
      </c>
    </row>
    <row r="44" spans="1:10" x14ac:dyDescent="0.3">
      <c r="A44" s="39">
        <v>44043</v>
      </c>
      <c r="B44" s="37">
        <v>850000</v>
      </c>
      <c r="D44" s="38">
        <v>43069</v>
      </c>
      <c r="E44" s="5" t="str">
        <f t="shared" si="0"/>
        <v>Nov</v>
      </c>
      <c r="F44" s="10">
        <f t="shared" si="1"/>
        <v>2017</v>
      </c>
      <c r="G44" s="4" t="s">
        <v>14</v>
      </c>
      <c r="H44" s="5" t="s">
        <v>9</v>
      </c>
      <c r="I44" s="56">
        <v>562000</v>
      </c>
      <c r="J44" s="10">
        <f>(I44/$X$6)*600000</f>
        <v>151891.89189189189</v>
      </c>
    </row>
    <row r="45" spans="1:10" x14ac:dyDescent="0.3">
      <c r="A45" s="39">
        <v>44074</v>
      </c>
      <c r="B45" s="37">
        <v>850000</v>
      </c>
      <c r="D45" s="38">
        <v>43069</v>
      </c>
      <c r="E45" s="5" t="str">
        <f t="shared" si="0"/>
        <v>Nov</v>
      </c>
      <c r="F45" s="10">
        <f t="shared" si="1"/>
        <v>2017</v>
      </c>
      <c r="G45" s="4" t="s">
        <v>14</v>
      </c>
      <c r="H45" s="5" t="s">
        <v>10</v>
      </c>
      <c r="I45" s="56">
        <v>528000</v>
      </c>
      <c r="J45" s="10">
        <f>(I45/$X$6)*600000</f>
        <v>142702.70270270272</v>
      </c>
    </row>
    <row r="46" spans="1:10" x14ac:dyDescent="0.3">
      <c r="A46" s="39">
        <v>44104</v>
      </c>
      <c r="B46" s="37">
        <v>850000</v>
      </c>
      <c r="D46" s="38">
        <v>43100</v>
      </c>
      <c r="E46" s="4" t="str">
        <f t="shared" si="0"/>
        <v>Dec</v>
      </c>
      <c r="F46" s="10">
        <f t="shared" si="1"/>
        <v>2017</v>
      </c>
      <c r="G46" s="4" t="s">
        <v>14</v>
      </c>
      <c r="H46" s="4" t="s">
        <v>7</v>
      </c>
      <c r="I46" s="56">
        <v>622000</v>
      </c>
      <c r="J46" s="10">
        <f>(I46/$Y$6)*600000</f>
        <v>180621.43064562965</v>
      </c>
    </row>
    <row r="47" spans="1:10" x14ac:dyDescent="0.3">
      <c r="A47" s="39">
        <v>44135</v>
      </c>
      <c r="B47" s="37">
        <v>850000</v>
      </c>
      <c r="D47" s="38">
        <v>43100</v>
      </c>
      <c r="E47" s="4" t="str">
        <f t="shared" si="0"/>
        <v>Dec</v>
      </c>
      <c r="F47" s="10">
        <f t="shared" si="1"/>
        <v>2017</v>
      </c>
      <c r="G47" s="4" t="s">
        <v>14</v>
      </c>
      <c r="H47" s="4" t="s">
        <v>8</v>
      </c>
      <c r="I47" s="56">
        <v>379200</v>
      </c>
      <c r="J47" s="10">
        <f t="shared" ref="J47:J49" si="12">(I47/$Y$6)*600000</f>
        <v>110115.18730035816</v>
      </c>
    </row>
    <row r="48" spans="1:10" x14ac:dyDescent="0.3">
      <c r="A48" s="39">
        <v>44165</v>
      </c>
      <c r="B48" s="37">
        <v>850000</v>
      </c>
      <c r="D48" s="38">
        <v>43100</v>
      </c>
      <c r="E48" s="5" t="str">
        <f t="shared" si="0"/>
        <v>Dec</v>
      </c>
      <c r="F48" s="10">
        <f t="shared" si="1"/>
        <v>2017</v>
      </c>
      <c r="G48" s="4" t="s">
        <v>14</v>
      </c>
      <c r="H48" s="5" t="s">
        <v>9</v>
      </c>
      <c r="I48" s="56">
        <v>521000</v>
      </c>
      <c r="J48" s="10">
        <f t="shared" si="12"/>
        <v>151292.22727712709</v>
      </c>
    </row>
    <row r="49" spans="1:25" x14ac:dyDescent="0.3">
      <c r="A49" s="45">
        <v>44196</v>
      </c>
      <c r="B49" s="52">
        <v>850000</v>
      </c>
      <c r="D49" s="38">
        <v>43100</v>
      </c>
      <c r="E49" s="5" t="str">
        <f t="shared" si="0"/>
        <v>Dec</v>
      </c>
      <c r="F49" s="10">
        <f t="shared" si="1"/>
        <v>2017</v>
      </c>
      <c r="G49" s="4" t="s">
        <v>14</v>
      </c>
      <c r="H49" s="5" t="s">
        <v>10</v>
      </c>
      <c r="I49" s="56">
        <v>544000</v>
      </c>
      <c r="J49" s="10">
        <f t="shared" si="12"/>
        <v>157971.15477688512</v>
      </c>
    </row>
    <row r="50" spans="1:25" x14ac:dyDescent="0.3">
      <c r="D50" s="39">
        <v>43131</v>
      </c>
      <c r="E50" s="2" t="str">
        <f t="shared" si="0"/>
        <v>Jan</v>
      </c>
      <c r="F50" s="13">
        <f t="shared" si="1"/>
        <v>2018</v>
      </c>
      <c r="G50" s="2" t="s">
        <v>12</v>
      </c>
      <c r="H50" s="2" t="s">
        <v>7</v>
      </c>
      <c r="I50" s="57">
        <v>537000</v>
      </c>
      <c r="J50" s="10">
        <f>(I50/$L$62)*750000</f>
        <v>182322.3177908556</v>
      </c>
      <c r="N50" s="14"/>
      <c r="O50" s="14"/>
      <c r="P50" s="14"/>
      <c r="Q50" s="14"/>
    </row>
    <row r="51" spans="1:25" x14ac:dyDescent="0.3">
      <c r="D51" s="39">
        <v>43131</v>
      </c>
      <c r="E51" s="2" t="str">
        <f t="shared" si="0"/>
        <v>Jan</v>
      </c>
      <c r="F51" s="13">
        <f t="shared" si="1"/>
        <v>2018</v>
      </c>
      <c r="G51" s="2" t="s">
        <v>12</v>
      </c>
      <c r="H51" s="2" t="s">
        <v>8</v>
      </c>
      <c r="I51" s="57">
        <v>492000</v>
      </c>
      <c r="J51" s="10">
        <f>(I51/$L$62)*750000</f>
        <v>167043.9112720688</v>
      </c>
      <c r="N51" s="14"/>
      <c r="O51" s="14"/>
      <c r="P51" s="14"/>
      <c r="Q51" s="14"/>
    </row>
    <row r="52" spans="1:25" x14ac:dyDescent="0.3">
      <c r="D52" s="39">
        <v>43131</v>
      </c>
      <c r="E52" s="3" t="str">
        <f t="shared" si="0"/>
        <v>Jan</v>
      </c>
      <c r="F52" s="13">
        <f t="shared" si="1"/>
        <v>2018</v>
      </c>
      <c r="G52" s="3" t="s">
        <v>12</v>
      </c>
      <c r="H52" s="3" t="s">
        <v>9</v>
      </c>
      <c r="I52" s="57">
        <v>578000</v>
      </c>
      <c r="J52" s="10">
        <f>(I52/$L$62)*750000</f>
        <v>196242.64373019466</v>
      </c>
      <c r="N52" s="14"/>
      <c r="O52" s="14"/>
      <c r="P52" s="14"/>
      <c r="Q52" s="14"/>
    </row>
    <row r="53" spans="1:25" x14ac:dyDescent="0.3">
      <c r="D53" s="39">
        <v>43131</v>
      </c>
      <c r="E53" s="3" t="str">
        <f t="shared" si="0"/>
        <v>Jan</v>
      </c>
      <c r="F53" s="13">
        <f t="shared" si="1"/>
        <v>2018</v>
      </c>
      <c r="G53" s="3" t="s">
        <v>12</v>
      </c>
      <c r="H53" s="3" t="s">
        <v>10</v>
      </c>
      <c r="I53" s="57">
        <v>602000</v>
      </c>
      <c r="J53" s="10">
        <f>(I53/$L$62)*750000</f>
        <v>204391.12720688095</v>
      </c>
      <c r="N53" s="14"/>
      <c r="O53" s="14"/>
      <c r="P53" s="14"/>
      <c r="Q53" s="14"/>
    </row>
    <row r="54" spans="1:25" x14ac:dyDescent="0.3">
      <c r="D54" s="39">
        <v>43159</v>
      </c>
      <c r="E54" s="2" t="str">
        <f t="shared" si="0"/>
        <v>Feb</v>
      </c>
      <c r="F54" s="13">
        <f t="shared" si="1"/>
        <v>2018</v>
      </c>
      <c r="G54" s="2" t="s">
        <v>12</v>
      </c>
      <c r="H54" s="2" t="s">
        <v>7</v>
      </c>
      <c r="I54" s="57">
        <v>663000</v>
      </c>
      <c r="J54" s="10">
        <f>(I54/$N$62)*750000</f>
        <v>196696.99367088609</v>
      </c>
      <c r="L54" s="29"/>
      <c r="N54" s="14"/>
      <c r="O54" s="14"/>
      <c r="P54" s="14"/>
      <c r="Q54" s="14"/>
    </row>
    <row r="55" spans="1:25" x14ac:dyDescent="0.3">
      <c r="D55" s="39">
        <v>43159</v>
      </c>
      <c r="E55" s="2" t="str">
        <f t="shared" si="0"/>
        <v>Feb</v>
      </c>
      <c r="F55" s="13">
        <f t="shared" si="1"/>
        <v>2018</v>
      </c>
      <c r="G55" s="2" t="s">
        <v>12</v>
      </c>
      <c r="H55" s="2" t="s">
        <v>8</v>
      </c>
      <c r="I55" s="57">
        <v>532000</v>
      </c>
      <c r="J55" s="10">
        <f>(I55/$N$62)*750000</f>
        <v>157832.27848101268</v>
      </c>
      <c r="N55" s="14"/>
      <c r="O55" s="14"/>
      <c r="P55" s="14"/>
      <c r="Q55" s="14"/>
    </row>
    <row r="56" spans="1:25" x14ac:dyDescent="0.3">
      <c r="D56" s="39">
        <v>43159</v>
      </c>
      <c r="E56" s="3" t="str">
        <f t="shared" si="0"/>
        <v>Feb</v>
      </c>
      <c r="F56" s="13">
        <f t="shared" si="1"/>
        <v>2018</v>
      </c>
      <c r="G56" s="3" t="s">
        <v>12</v>
      </c>
      <c r="H56" s="3" t="s">
        <v>9</v>
      </c>
      <c r="I56" s="57">
        <v>675000</v>
      </c>
      <c r="J56" s="10">
        <f>(I56/$N$62)*750000</f>
        <v>200257.12025316455</v>
      </c>
      <c r="N56" s="14"/>
      <c r="O56" s="14"/>
      <c r="P56" s="14"/>
      <c r="Q56" s="14"/>
    </row>
    <row r="57" spans="1:25" x14ac:dyDescent="0.3">
      <c r="D57" s="39">
        <v>43159</v>
      </c>
      <c r="E57" s="3" t="str">
        <f t="shared" si="0"/>
        <v>Feb</v>
      </c>
      <c r="F57" s="13">
        <f t="shared" si="1"/>
        <v>2018</v>
      </c>
      <c r="G57" s="3" t="s">
        <v>12</v>
      </c>
      <c r="H57" s="3" t="s">
        <v>10</v>
      </c>
      <c r="I57" s="57">
        <v>658000</v>
      </c>
      <c r="J57" s="10">
        <f>(I57/$N$62)*750000</f>
        <v>195213.60759493671</v>
      </c>
      <c r="K57">
        <v>2018</v>
      </c>
      <c r="L57" t="s">
        <v>49</v>
      </c>
      <c r="M57" t="s">
        <v>67</v>
      </c>
      <c r="N57" t="s">
        <v>50</v>
      </c>
      <c r="O57" t="s">
        <v>51</v>
      </c>
      <c r="P57" t="s">
        <v>52</v>
      </c>
      <c r="Q57" t="s">
        <v>53</v>
      </c>
      <c r="R57" t="s">
        <v>54</v>
      </c>
      <c r="S57" t="s">
        <v>55</v>
      </c>
      <c r="T57" t="s">
        <v>56</v>
      </c>
      <c r="U57" t="s">
        <v>57</v>
      </c>
      <c r="W57" t="s">
        <v>58</v>
      </c>
      <c r="X57" t="s">
        <v>59</v>
      </c>
      <c r="Y57" t="s">
        <v>60</v>
      </c>
    </row>
    <row r="58" spans="1:25" x14ac:dyDescent="0.3">
      <c r="D58" s="39">
        <v>43190</v>
      </c>
      <c r="E58" s="2" t="str">
        <f t="shared" si="0"/>
        <v>Mar</v>
      </c>
      <c r="F58" s="13">
        <f t="shared" si="1"/>
        <v>2018</v>
      </c>
      <c r="G58" s="2" t="s">
        <v>12</v>
      </c>
      <c r="H58" s="2" t="s">
        <v>7</v>
      </c>
      <c r="I58" s="57">
        <v>703000</v>
      </c>
      <c r="J58" s="10">
        <f>(I58/$O$62)*750000</f>
        <v>193188.48014070056</v>
      </c>
      <c r="K58" t="s">
        <v>7</v>
      </c>
      <c r="L58" s="57">
        <v>537000</v>
      </c>
      <c r="M58" s="10">
        <f>(L58/$L$62)*750000</f>
        <v>182322.3177908556</v>
      </c>
      <c r="N58" s="57">
        <v>663000</v>
      </c>
      <c r="O58" s="57">
        <v>703000</v>
      </c>
      <c r="P58" s="57">
        <v>667000</v>
      </c>
      <c r="Q58" s="57">
        <v>511000</v>
      </c>
      <c r="R58" s="57">
        <v>630000</v>
      </c>
      <c r="S58" s="57">
        <v>655000</v>
      </c>
      <c r="T58" s="57">
        <v>759000</v>
      </c>
      <c r="U58" s="57">
        <v>526000</v>
      </c>
      <c r="V58" s="10">
        <f>(U58/$U$62)*750000</f>
        <v>167444.82173174873</v>
      </c>
      <c r="W58" s="57">
        <v>502000</v>
      </c>
      <c r="X58" s="57">
        <v>802000</v>
      </c>
      <c r="Y58" s="57">
        <v>672000</v>
      </c>
    </row>
    <row r="59" spans="1:25" x14ac:dyDescent="0.3">
      <c r="D59" s="39">
        <v>43190</v>
      </c>
      <c r="E59" s="2" t="str">
        <f t="shared" si="0"/>
        <v>Mar</v>
      </c>
      <c r="F59" s="13">
        <f t="shared" si="1"/>
        <v>2018</v>
      </c>
      <c r="G59" s="2" t="s">
        <v>12</v>
      </c>
      <c r="H59" s="2" t="s">
        <v>8</v>
      </c>
      <c r="I59" s="57">
        <v>544200</v>
      </c>
      <c r="J59" s="10">
        <f t="shared" ref="J59:J61" si="13">(I59/$O$62)*750000</f>
        <v>149549.31848160634</v>
      </c>
      <c r="K59" t="s">
        <v>8</v>
      </c>
      <c r="L59" s="57">
        <v>492000</v>
      </c>
      <c r="M59" s="10">
        <f>(L59/$L$62)*750000</f>
        <v>167043.9112720688</v>
      </c>
      <c r="N59" s="57">
        <v>532000</v>
      </c>
      <c r="O59" s="57">
        <v>544200</v>
      </c>
      <c r="P59" s="57">
        <v>529600</v>
      </c>
      <c r="Q59" s="57">
        <v>469200</v>
      </c>
      <c r="R59" s="57">
        <v>521000</v>
      </c>
      <c r="S59" s="57">
        <v>536000</v>
      </c>
      <c r="T59" s="57">
        <v>482800</v>
      </c>
      <c r="U59" s="57">
        <v>448000</v>
      </c>
      <c r="V59" s="10">
        <f>(U59/$U$62)*750000</f>
        <v>142614.60101867572</v>
      </c>
      <c r="W59" s="57">
        <v>495600</v>
      </c>
      <c r="X59" s="57">
        <v>494200</v>
      </c>
      <c r="Y59" s="57">
        <v>569000</v>
      </c>
    </row>
    <row r="60" spans="1:25" x14ac:dyDescent="0.3">
      <c r="D60" s="39">
        <v>43190</v>
      </c>
      <c r="E60" s="3" t="str">
        <f t="shared" si="0"/>
        <v>Mar</v>
      </c>
      <c r="F60" s="13">
        <f t="shared" si="1"/>
        <v>2018</v>
      </c>
      <c r="G60" s="3" t="s">
        <v>12</v>
      </c>
      <c r="H60" s="3" t="s">
        <v>9</v>
      </c>
      <c r="I60" s="57">
        <v>684000</v>
      </c>
      <c r="J60" s="10">
        <f t="shared" si="13"/>
        <v>187967.16986662761</v>
      </c>
      <c r="K60" t="s">
        <v>9</v>
      </c>
      <c r="L60" s="57">
        <v>578000</v>
      </c>
      <c r="M60" s="10">
        <f>(L60/$L$62)*750000</f>
        <v>196242.64373019466</v>
      </c>
      <c r="N60" s="57">
        <v>675000</v>
      </c>
      <c r="O60" s="57">
        <v>684000</v>
      </c>
      <c r="P60" s="57">
        <v>647000</v>
      </c>
      <c r="Q60" s="57">
        <v>634000</v>
      </c>
      <c r="R60" s="57">
        <v>658000</v>
      </c>
      <c r="S60" s="57">
        <v>528000</v>
      </c>
      <c r="T60" s="57">
        <v>535000</v>
      </c>
      <c r="U60" s="57">
        <v>680000</v>
      </c>
      <c r="V60" s="10">
        <f>(U60/$U$62)*750000</f>
        <v>216468.5908319185</v>
      </c>
      <c r="W60" s="57">
        <v>606000</v>
      </c>
      <c r="X60" s="57">
        <v>696000</v>
      </c>
      <c r="Y60" s="57">
        <v>606000</v>
      </c>
    </row>
    <row r="61" spans="1:25" x14ac:dyDescent="0.3">
      <c r="D61" s="39">
        <v>43190</v>
      </c>
      <c r="E61" s="3" t="str">
        <f t="shared" si="0"/>
        <v>Mar</v>
      </c>
      <c r="F61" s="13">
        <f t="shared" si="1"/>
        <v>2018</v>
      </c>
      <c r="G61" s="3" t="s">
        <v>12</v>
      </c>
      <c r="H61" s="3" t="s">
        <v>10</v>
      </c>
      <c r="I61" s="57">
        <v>798000</v>
      </c>
      <c r="J61" s="10">
        <f t="shared" si="13"/>
        <v>219295.03151106552</v>
      </c>
      <c r="K61" t="s">
        <v>10</v>
      </c>
      <c r="L61" s="57">
        <v>602000</v>
      </c>
      <c r="M61" s="10">
        <f>(L61/$L$62)*750000</f>
        <v>204391.12720688095</v>
      </c>
      <c r="N61" s="57">
        <v>658000</v>
      </c>
      <c r="O61" s="57">
        <v>798000</v>
      </c>
      <c r="P61" s="57">
        <v>707000</v>
      </c>
      <c r="Q61" s="57">
        <v>592000</v>
      </c>
      <c r="R61" s="57">
        <v>708000</v>
      </c>
      <c r="S61" s="57">
        <v>560000</v>
      </c>
      <c r="T61" s="57">
        <v>588000</v>
      </c>
      <c r="U61" s="57">
        <v>702000</v>
      </c>
      <c r="V61" s="10">
        <f>(U61/$U$62)*750000</f>
        <v>223471.98641765703</v>
      </c>
      <c r="W61" s="57">
        <v>485000</v>
      </c>
      <c r="X61" s="57">
        <v>678000</v>
      </c>
      <c r="Y61" s="57">
        <v>711000</v>
      </c>
    </row>
    <row r="62" spans="1:25" x14ac:dyDescent="0.3">
      <c r="D62" s="39">
        <v>43220</v>
      </c>
      <c r="E62" s="2" t="str">
        <f t="shared" si="0"/>
        <v>Apr</v>
      </c>
      <c r="F62" s="13">
        <f t="shared" si="1"/>
        <v>2018</v>
      </c>
      <c r="G62" s="2" t="s">
        <v>12</v>
      </c>
      <c r="H62" s="2" t="s">
        <v>7</v>
      </c>
      <c r="I62" s="57">
        <v>667000</v>
      </c>
      <c r="J62" s="10">
        <f>(I62/$P$62)*750000</f>
        <v>196130.32227711129</v>
      </c>
      <c r="K62" t="s">
        <v>66</v>
      </c>
      <c r="L62" s="29">
        <f>L58+L59+L60+L61</f>
        <v>2209000</v>
      </c>
      <c r="M62" s="29">
        <f>SUM(M58:M61)</f>
        <v>750000</v>
      </c>
      <c r="N62" s="29">
        <f t="shared" ref="N62:U62" si="14">N58+N59+N60+N61</f>
        <v>2528000</v>
      </c>
      <c r="O62" s="29">
        <f t="shared" si="14"/>
        <v>2729200</v>
      </c>
      <c r="P62" s="29">
        <f t="shared" si="14"/>
        <v>2550600</v>
      </c>
      <c r="Q62" s="29">
        <f t="shared" si="14"/>
        <v>2206200</v>
      </c>
      <c r="R62" s="29">
        <f t="shared" si="14"/>
        <v>2517000</v>
      </c>
      <c r="S62" s="29">
        <f t="shared" si="14"/>
        <v>2279000</v>
      </c>
      <c r="T62" s="29">
        <f t="shared" si="14"/>
        <v>2364800</v>
      </c>
      <c r="U62" s="29">
        <f t="shared" si="14"/>
        <v>2356000</v>
      </c>
      <c r="V62" s="29">
        <f>SUM(V58:V61)</f>
        <v>750000</v>
      </c>
      <c r="W62" s="29">
        <f>W58+W59+W60+W61</f>
        <v>2088600</v>
      </c>
      <c r="X62" s="29">
        <f>X58+X59+X60+X61</f>
        <v>2670200</v>
      </c>
      <c r="Y62" s="29">
        <f>Y58+Y59+Y60+Y61</f>
        <v>2558000</v>
      </c>
    </row>
    <row r="63" spans="1:25" x14ac:dyDescent="0.3">
      <c r="D63" s="39">
        <v>43220</v>
      </c>
      <c r="E63" s="2" t="str">
        <f t="shared" si="0"/>
        <v>Apr</v>
      </c>
      <c r="F63" s="13">
        <f t="shared" si="1"/>
        <v>2018</v>
      </c>
      <c r="G63" s="2" t="s">
        <v>12</v>
      </c>
      <c r="H63" s="2" t="s">
        <v>8</v>
      </c>
      <c r="I63" s="57">
        <v>529600</v>
      </c>
      <c r="J63" s="10">
        <f>(I63/$P$62)*750000</f>
        <v>155728.06398494472</v>
      </c>
    </row>
    <row r="64" spans="1:25" x14ac:dyDescent="0.3">
      <c r="D64" s="39">
        <v>43220</v>
      </c>
      <c r="E64" s="3" t="str">
        <f t="shared" si="0"/>
        <v>Apr</v>
      </c>
      <c r="F64" s="13">
        <f t="shared" si="1"/>
        <v>2018</v>
      </c>
      <c r="G64" s="3" t="s">
        <v>12</v>
      </c>
      <c r="H64" s="3" t="s">
        <v>9</v>
      </c>
      <c r="I64" s="57">
        <v>647000</v>
      </c>
      <c r="J64" s="10">
        <f>(I64/$P$62)*750000</f>
        <v>190249.3530933898</v>
      </c>
    </row>
    <row r="65" spans="4:10" x14ac:dyDescent="0.3">
      <c r="D65" s="39">
        <v>43220</v>
      </c>
      <c r="E65" s="3" t="str">
        <f t="shared" si="0"/>
        <v>Apr</v>
      </c>
      <c r="F65" s="13">
        <f t="shared" si="1"/>
        <v>2018</v>
      </c>
      <c r="G65" s="3" t="s">
        <v>12</v>
      </c>
      <c r="H65" s="3" t="s">
        <v>10</v>
      </c>
      <c r="I65" s="57">
        <v>707000</v>
      </c>
      <c r="J65" s="10">
        <f>(I65/$P$62)*750000</f>
        <v>207892.26064455425</v>
      </c>
    </row>
    <row r="66" spans="4:10" x14ac:dyDescent="0.3">
      <c r="D66" s="39">
        <v>43251</v>
      </c>
      <c r="E66" s="2" t="str">
        <f t="shared" ref="E66:E129" si="15">TEXT(D66, "mmm")</f>
        <v>May</v>
      </c>
      <c r="F66" s="13">
        <f t="shared" si="1"/>
        <v>2018</v>
      </c>
      <c r="G66" s="2" t="s">
        <v>13</v>
      </c>
      <c r="H66" s="2" t="s">
        <v>7</v>
      </c>
      <c r="I66" s="57">
        <v>511000</v>
      </c>
      <c r="J66" s="10">
        <f>(I66/$Q$62)*750000</f>
        <v>173714.98504215392</v>
      </c>
    </row>
    <row r="67" spans="4:10" x14ac:dyDescent="0.3">
      <c r="D67" s="39">
        <v>43251</v>
      </c>
      <c r="E67" s="2" t="str">
        <f t="shared" si="15"/>
        <v>May</v>
      </c>
      <c r="F67" s="13">
        <f t="shared" ref="F67:F130" si="16">YEAR(D67)</f>
        <v>2018</v>
      </c>
      <c r="G67" s="2" t="s">
        <v>13</v>
      </c>
      <c r="H67" s="2" t="s">
        <v>8</v>
      </c>
      <c r="I67" s="57">
        <v>469200</v>
      </c>
      <c r="J67" s="10">
        <f>(I67/$Q$62)*750000</f>
        <v>159505.03127549632</v>
      </c>
    </row>
    <row r="68" spans="4:10" x14ac:dyDescent="0.3">
      <c r="D68" s="39">
        <v>43251</v>
      </c>
      <c r="E68" s="3" t="str">
        <f t="shared" si="15"/>
        <v>May</v>
      </c>
      <c r="F68" s="13">
        <f t="shared" si="16"/>
        <v>2018</v>
      </c>
      <c r="G68" s="3" t="s">
        <v>13</v>
      </c>
      <c r="H68" s="3" t="s">
        <v>9</v>
      </c>
      <c r="I68" s="57">
        <v>634000</v>
      </c>
      <c r="J68" s="10">
        <f>(I68/$Q$62)*750000</f>
        <v>215528.9638292086</v>
      </c>
    </row>
    <row r="69" spans="4:10" x14ac:dyDescent="0.3">
      <c r="D69" s="39">
        <v>43251</v>
      </c>
      <c r="E69" s="3" t="str">
        <f t="shared" si="15"/>
        <v>May</v>
      </c>
      <c r="F69" s="13">
        <f t="shared" si="16"/>
        <v>2018</v>
      </c>
      <c r="G69" s="3" t="s">
        <v>13</v>
      </c>
      <c r="H69" s="3" t="s">
        <v>10</v>
      </c>
      <c r="I69" s="57">
        <v>592000</v>
      </c>
      <c r="J69" s="10">
        <f>(I69/$Q$62)*750000</f>
        <v>201251.01985314113</v>
      </c>
    </row>
    <row r="70" spans="4:10" x14ac:dyDescent="0.3">
      <c r="D70" s="39">
        <v>43281</v>
      </c>
      <c r="E70" s="2" t="str">
        <f t="shared" si="15"/>
        <v>Jun</v>
      </c>
      <c r="F70" s="13">
        <f t="shared" si="16"/>
        <v>2018</v>
      </c>
      <c r="G70" s="2" t="s">
        <v>13</v>
      </c>
      <c r="H70" s="2" t="s">
        <v>7</v>
      </c>
      <c r="I70" s="57">
        <v>630000</v>
      </c>
      <c r="J70" s="10">
        <f>(I70/$R$62)*750000</f>
        <v>187723.48033373067</v>
      </c>
    </row>
    <row r="71" spans="4:10" x14ac:dyDescent="0.3">
      <c r="D71" s="39">
        <v>43281</v>
      </c>
      <c r="E71" s="2" t="str">
        <f t="shared" si="15"/>
        <v>Jun</v>
      </c>
      <c r="F71" s="13">
        <f t="shared" si="16"/>
        <v>2018</v>
      </c>
      <c r="G71" s="2" t="s">
        <v>13</v>
      </c>
      <c r="H71" s="2" t="s">
        <v>8</v>
      </c>
      <c r="I71" s="57">
        <v>521000</v>
      </c>
      <c r="J71" s="10">
        <f>(I71/$R$62)*750000</f>
        <v>155244.33849821216</v>
      </c>
    </row>
    <row r="72" spans="4:10" x14ac:dyDescent="0.3">
      <c r="D72" s="39">
        <v>43281</v>
      </c>
      <c r="E72" s="3" t="str">
        <f t="shared" si="15"/>
        <v>Jun</v>
      </c>
      <c r="F72" s="13">
        <f t="shared" si="16"/>
        <v>2018</v>
      </c>
      <c r="G72" s="3" t="s">
        <v>13</v>
      </c>
      <c r="H72" s="3" t="s">
        <v>9</v>
      </c>
      <c r="I72" s="57">
        <v>658000</v>
      </c>
      <c r="J72" s="10">
        <f>(I72/$R$62)*750000</f>
        <v>196066.74612634088</v>
      </c>
    </row>
    <row r="73" spans="4:10" x14ac:dyDescent="0.3">
      <c r="D73" s="39">
        <v>43281</v>
      </c>
      <c r="E73" s="3" t="str">
        <f t="shared" si="15"/>
        <v>Jun</v>
      </c>
      <c r="F73" s="13">
        <f t="shared" si="16"/>
        <v>2018</v>
      </c>
      <c r="G73" s="3" t="s">
        <v>13</v>
      </c>
      <c r="H73" s="3" t="s">
        <v>10</v>
      </c>
      <c r="I73" s="57">
        <v>708000</v>
      </c>
      <c r="J73" s="10">
        <f>(I73/$R$62)*750000</f>
        <v>210965.43504171632</v>
      </c>
    </row>
    <row r="74" spans="4:10" x14ac:dyDescent="0.3">
      <c r="D74" s="39">
        <v>43312</v>
      </c>
      <c r="E74" s="2" t="str">
        <f t="shared" si="15"/>
        <v>Jul</v>
      </c>
      <c r="F74" s="13">
        <f t="shared" si="16"/>
        <v>2018</v>
      </c>
      <c r="G74" s="2" t="s">
        <v>13</v>
      </c>
      <c r="H74" s="2" t="s">
        <v>7</v>
      </c>
      <c r="I74" s="57">
        <v>655000</v>
      </c>
      <c r="J74" s="10">
        <f>(I74/$S$62)*750000</f>
        <v>215555.06801228606</v>
      </c>
    </row>
    <row r="75" spans="4:10" x14ac:dyDescent="0.3">
      <c r="D75" s="39">
        <v>43312</v>
      </c>
      <c r="E75" s="2" t="str">
        <f t="shared" si="15"/>
        <v>Jul</v>
      </c>
      <c r="F75" s="13">
        <f t="shared" si="16"/>
        <v>2018</v>
      </c>
      <c r="G75" s="2" t="s">
        <v>13</v>
      </c>
      <c r="H75" s="2" t="s">
        <v>8</v>
      </c>
      <c r="I75" s="57">
        <v>536000</v>
      </c>
      <c r="J75" s="10">
        <f>(I75/$S$62)*750000</f>
        <v>176393.15489249671</v>
      </c>
    </row>
    <row r="76" spans="4:10" x14ac:dyDescent="0.3">
      <c r="D76" s="39">
        <v>43312</v>
      </c>
      <c r="E76" s="3" t="str">
        <f t="shared" si="15"/>
        <v>Jul</v>
      </c>
      <c r="F76" s="13">
        <f t="shared" si="16"/>
        <v>2018</v>
      </c>
      <c r="G76" s="3" t="s">
        <v>13</v>
      </c>
      <c r="H76" s="3" t="s">
        <v>9</v>
      </c>
      <c r="I76" s="57">
        <v>528000</v>
      </c>
      <c r="J76" s="10">
        <f>(I76/$S$62)*750000</f>
        <v>173760.42123738481</v>
      </c>
    </row>
    <row r="77" spans="4:10" x14ac:dyDescent="0.3">
      <c r="D77" s="39">
        <v>43312</v>
      </c>
      <c r="E77" s="3" t="str">
        <f t="shared" si="15"/>
        <v>Jul</v>
      </c>
      <c r="F77" s="13">
        <f t="shared" si="16"/>
        <v>2018</v>
      </c>
      <c r="G77" s="3" t="s">
        <v>13</v>
      </c>
      <c r="H77" s="3" t="s">
        <v>10</v>
      </c>
      <c r="I77" s="57">
        <v>560000</v>
      </c>
      <c r="J77" s="10">
        <f>(I77/$S$62)*750000</f>
        <v>184291.35585783239</v>
      </c>
    </row>
    <row r="78" spans="4:10" x14ac:dyDescent="0.3">
      <c r="D78" s="39">
        <v>43343</v>
      </c>
      <c r="E78" s="2" t="str">
        <f t="shared" si="15"/>
        <v>Aug</v>
      </c>
      <c r="F78" s="13">
        <f t="shared" si="16"/>
        <v>2018</v>
      </c>
      <c r="G78" s="2" t="s">
        <v>13</v>
      </c>
      <c r="H78" s="2" t="s">
        <v>7</v>
      </c>
      <c r="I78" s="57">
        <v>759000</v>
      </c>
      <c r="J78" s="10">
        <f>(I78/$T$62)*750000</f>
        <v>240718.0311231394</v>
      </c>
    </row>
    <row r="79" spans="4:10" x14ac:dyDescent="0.3">
      <c r="D79" s="39">
        <v>43343</v>
      </c>
      <c r="E79" s="2" t="str">
        <f t="shared" si="15"/>
        <v>Aug</v>
      </c>
      <c r="F79" s="13">
        <f t="shared" si="16"/>
        <v>2018</v>
      </c>
      <c r="G79" s="2" t="s">
        <v>13</v>
      </c>
      <c r="H79" s="2" t="s">
        <v>8</v>
      </c>
      <c r="I79" s="57">
        <v>482800</v>
      </c>
      <c r="J79" s="10">
        <f>(I79/$T$62)*750000</f>
        <v>153120.77131258458</v>
      </c>
    </row>
    <row r="80" spans="4:10" x14ac:dyDescent="0.3">
      <c r="D80" s="39">
        <v>43343</v>
      </c>
      <c r="E80" s="3" t="str">
        <f t="shared" si="15"/>
        <v>Aug</v>
      </c>
      <c r="F80" s="13">
        <f t="shared" si="16"/>
        <v>2018</v>
      </c>
      <c r="G80" s="3" t="s">
        <v>13</v>
      </c>
      <c r="H80" s="3" t="s">
        <v>9</v>
      </c>
      <c r="I80" s="57">
        <v>535000</v>
      </c>
      <c r="J80" s="10">
        <f>(I80/$T$62)*750000</f>
        <v>169676.08254397835</v>
      </c>
    </row>
    <row r="81" spans="4:10" x14ac:dyDescent="0.3">
      <c r="D81" s="39">
        <v>43343</v>
      </c>
      <c r="E81" s="3" t="str">
        <f t="shared" si="15"/>
        <v>Aug</v>
      </c>
      <c r="F81" s="13">
        <f t="shared" si="16"/>
        <v>2018</v>
      </c>
      <c r="G81" s="3" t="s">
        <v>13</v>
      </c>
      <c r="H81" s="3" t="s">
        <v>10</v>
      </c>
      <c r="I81" s="57">
        <v>588000</v>
      </c>
      <c r="J81" s="10">
        <f>(I81/$T$62)*750000</f>
        <v>186485.1150202977</v>
      </c>
    </row>
    <row r="82" spans="4:10" x14ac:dyDescent="0.3">
      <c r="D82" s="39">
        <v>43373</v>
      </c>
      <c r="E82" s="2" t="str">
        <f t="shared" si="15"/>
        <v>Sep</v>
      </c>
      <c r="F82" s="13">
        <f t="shared" si="16"/>
        <v>2018</v>
      </c>
      <c r="G82" s="2" t="s">
        <v>14</v>
      </c>
      <c r="H82" s="2" t="s">
        <v>7</v>
      </c>
      <c r="I82" s="57">
        <v>526000</v>
      </c>
      <c r="J82" s="10">
        <f>(I82/$U$62)*750000</f>
        <v>167444.82173174873</v>
      </c>
    </row>
    <row r="83" spans="4:10" x14ac:dyDescent="0.3">
      <c r="D83" s="39">
        <v>43373</v>
      </c>
      <c r="E83" s="2" t="str">
        <f t="shared" si="15"/>
        <v>Sep</v>
      </c>
      <c r="F83" s="13">
        <f t="shared" si="16"/>
        <v>2018</v>
      </c>
      <c r="G83" s="2" t="s">
        <v>14</v>
      </c>
      <c r="H83" s="2" t="s">
        <v>8</v>
      </c>
      <c r="I83" s="57">
        <v>448000</v>
      </c>
      <c r="J83" s="10">
        <f>(I83/$U$62)*750000</f>
        <v>142614.60101867572</v>
      </c>
    </row>
    <row r="84" spans="4:10" x14ac:dyDescent="0.3">
      <c r="D84" s="39">
        <v>43373</v>
      </c>
      <c r="E84" s="3" t="str">
        <f t="shared" si="15"/>
        <v>Sep</v>
      </c>
      <c r="F84" s="13">
        <f t="shared" si="16"/>
        <v>2018</v>
      </c>
      <c r="G84" s="3" t="s">
        <v>14</v>
      </c>
      <c r="H84" s="3" t="s">
        <v>9</v>
      </c>
      <c r="I84" s="57">
        <v>680000</v>
      </c>
      <c r="J84" s="10">
        <f>(I84/$U$62)*750000</f>
        <v>216468.5908319185</v>
      </c>
    </row>
    <row r="85" spans="4:10" x14ac:dyDescent="0.3">
      <c r="D85" s="39">
        <v>43373</v>
      </c>
      <c r="E85" s="3" t="str">
        <f t="shared" si="15"/>
        <v>Sep</v>
      </c>
      <c r="F85" s="13">
        <f t="shared" si="16"/>
        <v>2018</v>
      </c>
      <c r="G85" s="3" t="s">
        <v>14</v>
      </c>
      <c r="H85" s="3" t="s">
        <v>10</v>
      </c>
      <c r="I85" s="57">
        <v>702000</v>
      </c>
      <c r="J85" s="10">
        <f>(I85/$U$62)*750000</f>
        <v>223471.98641765703</v>
      </c>
    </row>
    <row r="86" spans="4:10" x14ac:dyDescent="0.3">
      <c r="D86" s="39">
        <v>43404</v>
      </c>
      <c r="E86" s="2" t="str">
        <f t="shared" si="15"/>
        <v>Oct</v>
      </c>
      <c r="F86" s="13">
        <f t="shared" si="16"/>
        <v>2018</v>
      </c>
      <c r="G86" s="2" t="s">
        <v>14</v>
      </c>
      <c r="H86" s="2" t="s">
        <v>7</v>
      </c>
      <c r="I86" s="57">
        <v>502000</v>
      </c>
      <c r="J86" s="10">
        <f>(I86/$W$62)*750000</f>
        <v>180264.29187015226</v>
      </c>
    </row>
    <row r="87" spans="4:10" x14ac:dyDescent="0.3">
      <c r="D87" s="39">
        <v>43404</v>
      </c>
      <c r="E87" s="2" t="str">
        <f t="shared" si="15"/>
        <v>Oct</v>
      </c>
      <c r="F87" s="13">
        <f t="shared" si="16"/>
        <v>2018</v>
      </c>
      <c r="G87" s="2" t="s">
        <v>14</v>
      </c>
      <c r="H87" s="2" t="s">
        <v>8</v>
      </c>
      <c r="I87" s="57">
        <v>495600</v>
      </c>
      <c r="J87" s="10">
        <f>(I87/$W$62)*750000</f>
        <v>177966.10169491527</v>
      </c>
    </row>
    <row r="88" spans="4:10" x14ac:dyDescent="0.3">
      <c r="D88" s="39">
        <v>43404</v>
      </c>
      <c r="E88" s="3" t="str">
        <f t="shared" si="15"/>
        <v>Oct</v>
      </c>
      <c r="F88" s="13">
        <f t="shared" si="16"/>
        <v>2018</v>
      </c>
      <c r="G88" s="3" t="s">
        <v>14</v>
      </c>
      <c r="H88" s="3" t="s">
        <v>9</v>
      </c>
      <c r="I88" s="57">
        <v>606000</v>
      </c>
      <c r="J88" s="10">
        <f>(I88/$W$62)*750000</f>
        <v>217609.8822177535</v>
      </c>
    </row>
    <row r="89" spans="4:10" x14ac:dyDescent="0.3">
      <c r="D89" s="39">
        <v>43404</v>
      </c>
      <c r="E89" s="3" t="str">
        <f t="shared" si="15"/>
        <v>Oct</v>
      </c>
      <c r="F89" s="13">
        <f t="shared" si="16"/>
        <v>2018</v>
      </c>
      <c r="G89" s="3" t="s">
        <v>14</v>
      </c>
      <c r="H89" s="3" t="s">
        <v>10</v>
      </c>
      <c r="I89" s="57">
        <v>485000</v>
      </c>
      <c r="J89" s="10">
        <f>(I89/$W$62)*750000</f>
        <v>174159.72421717897</v>
      </c>
    </row>
    <row r="90" spans="4:10" x14ac:dyDescent="0.3">
      <c r="D90" s="39">
        <v>43434</v>
      </c>
      <c r="E90" s="2" t="str">
        <f t="shared" si="15"/>
        <v>Nov</v>
      </c>
      <c r="F90" s="13">
        <f t="shared" si="16"/>
        <v>2018</v>
      </c>
      <c r="G90" s="2" t="s">
        <v>14</v>
      </c>
      <c r="H90" s="2" t="s">
        <v>7</v>
      </c>
      <c r="I90" s="57">
        <v>802000</v>
      </c>
      <c r="J90" s="10">
        <f>(I90/$X$62)*750000</f>
        <v>225264.02516665417</v>
      </c>
    </row>
    <row r="91" spans="4:10" x14ac:dyDescent="0.3">
      <c r="D91" s="39">
        <v>43434</v>
      </c>
      <c r="E91" s="2" t="str">
        <f t="shared" si="15"/>
        <v>Nov</v>
      </c>
      <c r="F91" s="13">
        <f t="shared" si="16"/>
        <v>2018</v>
      </c>
      <c r="G91" s="2" t="s">
        <v>14</v>
      </c>
      <c r="H91" s="2" t="s">
        <v>8</v>
      </c>
      <c r="I91" s="57">
        <v>494200</v>
      </c>
      <c r="J91" s="10">
        <f>(I91/$X$62)*750000</f>
        <v>138809.82697925251</v>
      </c>
    </row>
    <row r="92" spans="4:10" x14ac:dyDescent="0.3">
      <c r="D92" s="39">
        <v>43434</v>
      </c>
      <c r="E92" s="3" t="str">
        <f t="shared" si="15"/>
        <v>Nov</v>
      </c>
      <c r="F92" s="13">
        <f t="shared" si="16"/>
        <v>2018</v>
      </c>
      <c r="G92" s="3" t="s">
        <v>14</v>
      </c>
      <c r="H92" s="3" t="s">
        <v>9</v>
      </c>
      <c r="I92" s="57">
        <v>696000</v>
      </c>
      <c r="J92" s="10">
        <f>(I92/$X$62)*750000</f>
        <v>195490.97445884204</v>
      </c>
    </row>
    <row r="93" spans="4:10" x14ac:dyDescent="0.3">
      <c r="D93" s="39">
        <v>43434</v>
      </c>
      <c r="E93" s="3" t="str">
        <f t="shared" si="15"/>
        <v>Nov</v>
      </c>
      <c r="F93" s="13">
        <f t="shared" si="16"/>
        <v>2018</v>
      </c>
      <c r="G93" s="3" t="s">
        <v>14</v>
      </c>
      <c r="H93" s="3" t="s">
        <v>10</v>
      </c>
      <c r="I93" s="57">
        <v>678000</v>
      </c>
      <c r="J93" s="10">
        <f>(I93/$X$62)*750000</f>
        <v>190435.17339525127</v>
      </c>
    </row>
    <row r="94" spans="4:10" x14ac:dyDescent="0.3">
      <c r="D94" s="39">
        <v>43465</v>
      </c>
      <c r="E94" s="2" t="str">
        <f t="shared" si="15"/>
        <v>Dec</v>
      </c>
      <c r="F94" s="13">
        <f t="shared" si="16"/>
        <v>2018</v>
      </c>
      <c r="G94" s="2" t="s">
        <v>14</v>
      </c>
      <c r="H94" s="2" t="s">
        <v>7</v>
      </c>
      <c r="I94" s="57">
        <v>672000</v>
      </c>
      <c r="J94" s="10">
        <f>(I94/$Y$62)*750000</f>
        <v>197028.92885066458</v>
      </c>
    </row>
    <row r="95" spans="4:10" x14ac:dyDescent="0.3">
      <c r="D95" s="39">
        <v>43465</v>
      </c>
      <c r="E95" s="2" t="str">
        <f t="shared" si="15"/>
        <v>Dec</v>
      </c>
      <c r="F95" s="13">
        <f t="shared" si="16"/>
        <v>2018</v>
      </c>
      <c r="G95" s="2" t="s">
        <v>14</v>
      </c>
      <c r="H95" s="2" t="s">
        <v>8</v>
      </c>
      <c r="I95" s="57">
        <v>569000</v>
      </c>
      <c r="J95" s="10">
        <f>(I95/$Y$62)*750000</f>
        <v>166829.55433932759</v>
      </c>
    </row>
    <row r="96" spans="4:10" x14ac:dyDescent="0.3">
      <c r="D96" s="39">
        <v>43465</v>
      </c>
      <c r="E96" s="3" t="str">
        <f t="shared" si="15"/>
        <v>Dec</v>
      </c>
      <c r="F96" s="13">
        <f t="shared" si="16"/>
        <v>2018</v>
      </c>
      <c r="G96" s="3" t="s">
        <v>14</v>
      </c>
      <c r="H96" s="3" t="s">
        <v>9</v>
      </c>
      <c r="I96" s="57">
        <v>606000</v>
      </c>
      <c r="J96" s="10">
        <f>(I96/$Y$62)*750000</f>
        <v>177677.87333854573</v>
      </c>
    </row>
    <row r="97" spans="4:26" x14ac:dyDescent="0.3">
      <c r="D97" s="39">
        <v>43465</v>
      </c>
      <c r="E97" s="3" t="str">
        <f t="shared" si="15"/>
        <v>Dec</v>
      </c>
      <c r="F97" s="13">
        <f t="shared" si="16"/>
        <v>2018</v>
      </c>
      <c r="G97" s="3" t="s">
        <v>14</v>
      </c>
      <c r="H97" s="3" t="s">
        <v>10</v>
      </c>
      <c r="I97" s="57">
        <v>711000</v>
      </c>
      <c r="J97" s="10">
        <f>(I97/$Y$62)*750000</f>
        <v>208463.64347146207</v>
      </c>
    </row>
    <row r="98" spans="4:26" x14ac:dyDescent="0.3">
      <c r="D98" s="38">
        <v>43496</v>
      </c>
      <c r="E98" s="4" t="str">
        <f t="shared" si="15"/>
        <v>Jan</v>
      </c>
      <c r="F98" s="10">
        <f t="shared" si="16"/>
        <v>2019</v>
      </c>
      <c r="G98" s="4" t="s">
        <v>12</v>
      </c>
      <c r="H98" s="4" t="s">
        <v>7</v>
      </c>
      <c r="I98" s="56">
        <v>633000</v>
      </c>
      <c r="J98" s="10">
        <f>(I98/$M$108)*800000</f>
        <v>216225.44833475663</v>
      </c>
    </row>
    <row r="99" spans="4:26" x14ac:dyDescent="0.3">
      <c r="D99" s="38">
        <v>43496</v>
      </c>
      <c r="E99" s="4" t="str">
        <f t="shared" si="15"/>
        <v>Jan</v>
      </c>
      <c r="F99" s="10">
        <f t="shared" si="16"/>
        <v>2019</v>
      </c>
      <c r="G99" s="4" t="s">
        <v>12</v>
      </c>
      <c r="H99" s="4" t="s">
        <v>8</v>
      </c>
      <c r="I99" s="56">
        <v>592000</v>
      </c>
      <c r="J99" s="10">
        <f t="shared" ref="J99:J101" si="17">(I99/$M$108)*800000</f>
        <v>202220.3245089667</v>
      </c>
    </row>
    <row r="100" spans="4:26" x14ac:dyDescent="0.3">
      <c r="D100" s="38">
        <v>43496</v>
      </c>
      <c r="E100" s="5" t="str">
        <f t="shared" si="15"/>
        <v>Jan</v>
      </c>
      <c r="F100" s="10">
        <f t="shared" si="16"/>
        <v>2019</v>
      </c>
      <c r="G100" s="5" t="s">
        <v>12</v>
      </c>
      <c r="H100" s="5" t="s">
        <v>9</v>
      </c>
      <c r="I100" s="56">
        <v>596000</v>
      </c>
      <c r="J100" s="10">
        <f t="shared" si="17"/>
        <v>203586.6780529462</v>
      </c>
    </row>
    <row r="101" spans="4:26" x14ac:dyDescent="0.3">
      <c r="D101" s="38">
        <v>43496</v>
      </c>
      <c r="E101" s="5" t="str">
        <f t="shared" si="15"/>
        <v>Jan</v>
      </c>
      <c r="F101" s="10">
        <f t="shared" si="16"/>
        <v>2019</v>
      </c>
      <c r="G101" s="5" t="s">
        <v>12</v>
      </c>
      <c r="H101" s="5" t="s">
        <v>10</v>
      </c>
      <c r="I101" s="56">
        <v>521000</v>
      </c>
      <c r="J101" s="10">
        <f t="shared" si="17"/>
        <v>177967.54910333047</v>
      </c>
    </row>
    <row r="102" spans="4:26" x14ac:dyDescent="0.3">
      <c r="D102" s="38">
        <v>43524</v>
      </c>
      <c r="E102" s="4" t="str">
        <f t="shared" si="15"/>
        <v>Feb</v>
      </c>
      <c r="F102" s="10">
        <f t="shared" si="16"/>
        <v>2019</v>
      </c>
      <c r="G102" s="4" t="s">
        <v>12</v>
      </c>
      <c r="H102" s="4" t="s">
        <v>7</v>
      </c>
      <c r="I102" s="56">
        <v>691000</v>
      </c>
      <c r="J102" s="10">
        <f>(I102/$O$108)*800000</f>
        <v>212207.29366602688</v>
      </c>
    </row>
    <row r="103" spans="4:26" x14ac:dyDescent="0.3">
      <c r="D103" s="38">
        <v>43524</v>
      </c>
      <c r="E103" s="4" t="str">
        <f t="shared" si="15"/>
        <v>Feb</v>
      </c>
      <c r="F103" s="10">
        <f t="shared" si="16"/>
        <v>2019</v>
      </c>
      <c r="G103" s="4" t="s">
        <v>12</v>
      </c>
      <c r="H103" s="4" t="s">
        <v>8</v>
      </c>
      <c r="I103" s="56">
        <v>708000</v>
      </c>
      <c r="J103" s="10">
        <f t="shared" ref="J103:J105" si="18">(I103/$O$108)*800000</f>
        <v>217428.02303262957</v>
      </c>
      <c r="L103">
        <v>2019</v>
      </c>
      <c r="M103" t="s">
        <v>49</v>
      </c>
      <c r="N103" t="s">
        <v>67</v>
      </c>
      <c r="O103" t="s">
        <v>50</v>
      </c>
      <c r="P103" t="s">
        <v>51</v>
      </c>
      <c r="Q103" t="s">
        <v>52</v>
      </c>
      <c r="R103" t="s">
        <v>53</v>
      </c>
      <c r="S103" t="s">
        <v>54</v>
      </c>
      <c r="T103" t="s">
        <v>55</v>
      </c>
      <c r="U103" t="s">
        <v>56</v>
      </c>
      <c r="V103" t="s">
        <v>57</v>
      </c>
      <c r="X103" t="s">
        <v>58</v>
      </c>
      <c r="Y103" t="s">
        <v>59</v>
      </c>
      <c r="Z103" t="s">
        <v>60</v>
      </c>
    </row>
    <row r="104" spans="4:26" x14ac:dyDescent="0.3">
      <c r="D104" s="38">
        <v>43524</v>
      </c>
      <c r="E104" s="5" t="str">
        <f t="shared" si="15"/>
        <v>Feb</v>
      </c>
      <c r="F104" s="10">
        <f t="shared" si="16"/>
        <v>2019</v>
      </c>
      <c r="G104" s="5" t="s">
        <v>12</v>
      </c>
      <c r="H104" s="5" t="s">
        <v>9</v>
      </c>
      <c r="I104" s="56">
        <v>670000</v>
      </c>
      <c r="J104" s="10">
        <f t="shared" si="18"/>
        <v>205758.15738963531</v>
      </c>
      <c r="L104" t="s">
        <v>7</v>
      </c>
      <c r="M104" s="56">
        <v>633000</v>
      </c>
      <c r="N104" s="10">
        <f>(M104/$M$108)*800000</f>
        <v>216225.44833475663</v>
      </c>
      <c r="O104" s="56">
        <v>691000</v>
      </c>
      <c r="P104" s="56">
        <v>716000</v>
      </c>
      <c r="Q104" s="56">
        <v>632000</v>
      </c>
      <c r="R104" s="56">
        <v>619000</v>
      </c>
      <c r="S104" s="56">
        <v>564000</v>
      </c>
      <c r="T104" s="56">
        <v>775000</v>
      </c>
      <c r="U104" s="56">
        <v>818000</v>
      </c>
      <c r="V104" s="56">
        <v>598000</v>
      </c>
      <c r="W104" s="10">
        <f>(V104/$U$62)*750000</f>
        <v>190365.02546689304</v>
      </c>
      <c r="X104" s="56">
        <v>629000</v>
      </c>
      <c r="Y104" s="56">
        <v>878000</v>
      </c>
      <c r="Z104" s="56">
        <v>725000</v>
      </c>
    </row>
    <row r="105" spans="4:26" x14ac:dyDescent="0.3">
      <c r="D105" s="38">
        <v>43524</v>
      </c>
      <c r="E105" s="5" t="str">
        <f t="shared" si="15"/>
        <v>Feb</v>
      </c>
      <c r="F105" s="10">
        <f t="shared" si="16"/>
        <v>2019</v>
      </c>
      <c r="G105" s="5" t="s">
        <v>12</v>
      </c>
      <c r="H105" s="5" t="s">
        <v>10</v>
      </c>
      <c r="I105" s="56">
        <v>536000</v>
      </c>
      <c r="J105" s="10">
        <f t="shared" si="18"/>
        <v>164606.52591170825</v>
      </c>
      <c r="L105" t="s">
        <v>8</v>
      </c>
      <c r="M105" s="56">
        <v>592000</v>
      </c>
      <c r="N105" s="10">
        <f>(M105/$M$108)*800000</f>
        <v>202220.3245089667</v>
      </c>
      <c r="O105" s="56">
        <v>708000</v>
      </c>
      <c r="P105" s="56">
        <v>560000</v>
      </c>
      <c r="Q105" s="56">
        <v>588000</v>
      </c>
      <c r="R105" s="56">
        <v>592000</v>
      </c>
      <c r="S105" s="56">
        <v>708000</v>
      </c>
      <c r="T105" s="56">
        <v>560000</v>
      </c>
      <c r="U105" s="56">
        <v>588000</v>
      </c>
      <c r="V105" s="56">
        <v>759000</v>
      </c>
      <c r="W105" s="10">
        <f>(V105/$U$62)*750000</f>
        <v>241617.14770797963</v>
      </c>
      <c r="X105" s="56">
        <v>526000</v>
      </c>
      <c r="Y105" s="56">
        <v>502000</v>
      </c>
      <c r="Z105" s="56">
        <v>802000</v>
      </c>
    </row>
    <row r="106" spans="4:26" x14ac:dyDescent="0.3">
      <c r="D106" s="38">
        <v>43555</v>
      </c>
      <c r="E106" s="4" t="str">
        <f t="shared" si="15"/>
        <v>Mar</v>
      </c>
      <c r="F106" s="10">
        <f t="shared" si="16"/>
        <v>2019</v>
      </c>
      <c r="G106" s="4" t="s">
        <v>12</v>
      </c>
      <c r="H106" s="4" t="s">
        <v>7</v>
      </c>
      <c r="I106" s="56">
        <v>716000</v>
      </c>
      <c r="J106" s="10">
        <f>(I106/$P$108)*800000</f>
        <v>237992.35499418314</v>
      </c>
      <c r="L106" t="s">
        <v>9</v>
      </c>
      <c r="M106" s="56">
        <v>596000</v>
      </c>
      <c r="N106" s="10">
        <f>(M106/$M$108)*800000</f>
        <v>203586.6780529462</v>
      </c>
      <c r="O106" s="56">
        <v>670000</v>
      </c>
      <c r="P106" s="56">
        <v>648000</v>
      </c>
      <c r="Q106" s="56">
        <v>702000</v>
      </c>
      <c r="R106" s="56">
        <v>662000</v>
      </c>
      <c r="S106" s="56">
        <v>662000</v>
      </c>
      <c r="T106" s="56">
        <v>602000</v>
      </c>
      <c r="U106" s="56">
        <v>598000</v>
      </c>
      <c r="V106" s="56">
        <v>654000</v>
      </c>
      <c r="W106" s="10">
        <f>(V106/$U$62)*750000</f>
        <v>208191.85059422752</v>
      </c>
      <c r="X106" s="56">
        <v>626000</v>
      </c>
      <c r="Y106" s="56">
        <v>654000</v>
      </c>
      <c r="Z106" s="56">
        <v>752000</v>
      </c>
    </row>
    <row r="107" spans="4:26" x14ac:dyDescent="0.3">
      <c r="D107" s="38">
        <v>43555</v>
      </c>
      <c r="E107" s="4" t="str">
        <f t="shared" si="15"/>
        <v>Mar</v>
      </c>
      <c r="F107" s="10">
        <f t="shared" si="16"/>
        <v>2019</v>
      </c>
      <c r="G107" s="4" t="s">
        <v>12</v>
      </c>
      <c r="H107" s="4" t="s">
        <v>8</v>
      </c>
      <c r="I107" s="56">
        <v>560000</v>
      </c>
      <c r="J107" s="10">
        <f t="shared" ref="J107:J109" si="19">(I107/$P$108)*800000</f>
        <v>186139.27206248962</v>
      </c>
      <c r="L107" t="s">
        <v>10</v>
      </c>
      <c r="M107" s="56">
        <v>521000</v>
      </c>
      <c r="N107" s="10">
        <f>(M107/$M$108)*800000</f>
        <v>177967.54910333047</v>
      </c>
      <c r="O107" s="56">
        <v>536000</v>
      </c>
      <c r="P107" s="56">
        <v>482800</v>
      </c>
      <c r="Q107" s="56">
        <v>448000</v>
      </c>
      <c r="R107" s="56">
        <v>495600</v>
      </c>
      <c r="S107" s="56">
        <v>494200</v>
      </c>
      <c r="T107" s="56">
        <v>662000</v>
      </c>
      <c r="U107" s="56">
        <v>662000</v>
      </c>
      <c r="V107" s="56">
        <v>602000</v>
      </c>
      <c r="W107" s="10">
        <f>(V107/$U$62)*750000</f>
        <v>191638.37011884552</v>
      </c>
      <c r="X107" s="56">
        <v>598000</v>
      </c>
      <c r="Y107" s="56">
        <v>654000</v>
      </c>
      <c r="Z107" s="56">
        <v>626000</v>
      </c>
    </row>
    <row r="108" spans="4:26" x14ac:dyDescent="0.3">
      <c r="D108" s="38">
        <v>43555</v>
      </c>
      <c r="E108" s="5" t="str">
        <f t="shared" si="15"/>
        <v>Mar</v>
      </c>
      <c r="F108" s="10">
        <f t="shared" si="16"/>
        <v>2019</v>
      </c>
      <c r="G108" s="5" t="s">
        <v>12</v>
      </c>
      <c r="H108" s="5" t="s">
        <v>9</v>
      </c>
      <c r="I108" s="56">
        <v>648000</v>
      </c>
      <c r="J108" s="10">
        <f t="shared" si="19"/>
        <v>215389.72910088082</v>
      </c>
      <c r="L108" t="s">
        <v>66</v>
      </c>
      <c r="M108" s="29">
        <f>M104+M105+M106+M107</f>
        <v>2342000</v>
      </c>
      <c r="N108" s="29">
        <f>SUM(N104:N107)</f>
        <v>800000</v>
      </c>
      <c r="O108" s="29">
        <f t="shared" ref="O108" si="20">O104+O105+O106+O107</f>
        <v>2605000</v>
      </c>
      <c r="P108" s="29">
        <f t="shared" ref="P108" si="21">P104+P105+P106+P107</f>
        <v>2406800</v>
      </c>
      <c r="Q108" s="29">
        <f t="shared" ref="Q108" si="22">Q104+Q105+Q106+Q107</f>
        <v>2370000</v>
      </c>
      <c r="R108" s="29">
        <f t="shared" ref="R108" si="23">R104+R105+R106+R107</f>
        <v>2368600</v>
      </c>
      <c r="S108" s="29">
        <f t="shared" ref="S108" si="24">S104+S105+S106+S107</f>
        <v>2428200</v>
      </c>
      <c r="T108" s="29">
        <f t="shared" ref="T108" si="25">T104+T105+T106+T107</f>
        <v>2599000</v>
      </c>
      <c r="U108" s="29">
        <f t="shared" ref="U108" si="26">U104+U105+U106+U107</f>
        <v>2666000</v>
      </c>
      <c r="V108" s="29">
        <f t="shared" ref="V108" si="27">V104+V105+V106+V107</f>
        <v>2613000</v>
      </c>
      <c r="W108" s="29">
        <f>SUM(W104:W107)</f>
        <v>831812.39388794568</v>
      </c>
      <c r="X108" s="29">
        <f>X104+X105+X106+X107</f>
        <v>2379000</v>
      </c>
      <c r="Y108" s="29">
        <f>Y104+Y105+Y106+Y107</f>
        <v>2688000</v>
      </c>
      <c r="Z108" s="29">
        <f>Z104+Z105+Z106+Z107</f>
        <v>2905000</v>
      </c>
    </row>
    <row r="109" spans="4:26" x14ac:dyDescent="0.3">
      <c r="D109" s="38">
        <v>43555</v>
      </c>
      <c r="E109" s="5" t="str">
        <f t="shared" si="15"/>
        <v>Mar</v>
      </c>
      <c r="F109" s="10">
        <f t="shared" si="16"/>
        <v>2019</v>
      </c>
      <c r="G109" s="5" t="s">
        <v>12</v>
      </c>
      <c r="H109" s="5" t="s">
        <v>10</v>
      </c>
      <c r="I109" s="56">
        <v>482800</v>
      </c>
      <c r="J109" s="10">
        <f t="shared" si="19"/>
        <v>160478.64384244641</v>
      </c>
    </row>
    <row r="110" spans="4:26" x14ac:dyDescent="0.3">
      <c r="D110" s="38">
        <v>43585</v>
      </c>
      <c r="E110" s="4" t="str">
        <f t="shared" si="15"/>
        <v>Apr</v>
      </c>
      <c r="F110" s="10">
        <f t="shared" si="16"/>
        <v>2019</v>
      </c>
      <c r="G110" s="4" t="s">
        <v>12</v>
      </c>
      <c r="H110" s="4" t="s">
        <v>7</v>
      </c>
      <c r="I110" s="56">
        <v>632000</v>
      </c>
      <c r="J110" s="10">
        <f>(I110/$Q$108)*800000</f>
        <v>213333.33333333334</v>
      </c>
    </row>
    <row r="111" spans="4:26" x14ac:dyDescent="0.3">
      <c r="D111" s="38">
        <v>43585</v>
      </c>
      <c r="E111" s="4" t="str">
        <f t="shared" si="15"/>
        <v>Apr</v>
      </c>
      <c r="F111" s="10">
        <f t="shared" si="16"/>
        <v>2019</v>
      </c>
      <c r="G111" s="4" t="s">
        <v>12</v>
      </c>
      <c r="H111" s="4" t="s">
        <v>8</v>
      </c>
      <c r="I111" s="56">
        <v>588000</v>
      </c>
      <c r="J111" s="10">
        <f t="shared" ref="J111:J113" si="28">(I111/$Q$108)*800000</f>
        <v>198481.01265822785</v>
      </c>
    </row>
    <row r="112" spans="4:26" x14ac:dyDescent="0.3">
      <c r="D112" s="38">
        <v>43585</v>
      </c>
      <c r="E112" s="5" t="str">
        <f t="shared" si="15"/>
        <v>Apr</v>
      </c>
      <c r="F112" s="10">
        <f t="shared" si="16"/>
        <v>2019</v>
      </c>
      <c r="G112" s="5" t="s">
        <v>12</v>
      </c>
      <c r="H112" s="5" t="s">
        <v>9</v>
      </c>
      <c r="I112" s="56">
        <v>702000</v>
      </c>
      <c r="J112" s="10">
        <f t="shared" si="28"/>
        <v>236962.02531645572</v>
      </c>
    </row>
    <row r="113" spans="4:10" x14ac:dyDescent="0.3">
      <c r="D113" s="38">
        <v>43585</v>
      </c>
      <c r="E113" s="5" t="str">
        <f t="shared" si="15"/>
        <v>Apr</v>
      </c>
      <c r="F113" s="10">
        <f t="shared" si="16"/>
        <v>2019</v>
      </c>
      <c r="G113" s="5" t="s">
        <v>12</v>
      </c>
      <c r="H113" s="5" t="s">
        <v>10</v>
      </c>
      <c r="I113" s="56">
        <v>448000</v>
      </c>
      <c r="J113" s="10">
        <f t="shared" si="28"/>
        <v>151223.62869198312</v>
      </c>
    </row>
    <row r="114" spans="4:10" x14ac:dyDescent="0.3">
      <c r="D114" s="38">
        <v>43616</v>
      </c>
      <c r="E114" s="4" t="str">
        <f t="shared" si="15"/>
        <v>May</v>
      </c>
      <c r="F114" s="10">
        <f t="shared" si="16"/>
        <v>2019</v>
      </c>
      <c r="G114" s="4" t="s">
        <v>13</v>
      </c>
      <c r="H114" s="4" t="s">
        <v>7</v>
      </c>
      <c r="I114" s="56">
        <v>619000</v>
      </c>
      <c r="J114" s="10">
        <f>(I114/$R$108)*800000</f>
        <v>209068.64814658448</v>
      </c>
    </row>
    <row r="115" spans="4:10" x14ac:dyDescent="0.3">
      <c r="D115" s="38">
        <v>43616</v>
      </c>
      <c r="E115" s="4" t="str">
        <f t="shared" si="15"/>
        <v>May</v>
      </c>
      <c r="F115" s="10">
        <f t="shared" si="16"/>
        <v>2019</v>
      </c>
      <c r="G115" s="4" t="s">
        <v>13</v>
      </c>
      <c r="H115" s="4" t="s">
        <v>8</v>
      </c>
      <c r="I115" s="56">
        <v>592000</v>
      </c>
      <c r="J115" s="10">
        <f t="shared" ref="J115:J117" si="29">(I115/$R$108)*800000</f>
        <v>199949.33716119226</v>
      </c>
    </row>
    <row r="116" spans="4:10" x14ac:dyDescent="0.3">
      <c r="D116" s="38">
        <v>43616</v>
      </c>
      <c r="E116" s="5" t="str">
        <f t="shared" si="15"/>
        <v>May</v>
      </c>
      <c r="F116" s="10">
        <f t="shared" si="16"/>
        <v>2019</v>
      </c>
      <c r="G116" s="5" t="s">
        <v>13</v>
      </c>
      <c r="H116" s="5" t="s">
        <v>9</v>
      </c>
      <c r="I116" s="56">
        <v>662000</v>
      </c>
      <c r="J116" s="10">
        <f t="shared" si="29"/>
        <v>223591.99527146836</v>
      </c>
    </row>
    <row r="117" spans="4:10" x14ac:dyDescent="0.3">
      <c r="D117" s="38">
        <v>43616</v>
      </c>
      <c r="E117" s="5" t="str">
        <f t="shared" si="15"/>
        <v>May</v>
      </c>
      <c r="F117" s="10">
        <f t="shared" si="16"/>
        <v>2019</v>
      </c>
      <c r="G117" s="5" t="s">
        <v>13</v>
      </c>
      <c r="H117" s="5" t="s">
        <v>10</v>
      </c>
      <c r="I117" s="56">
        <v>495600</v>
      </c>
      <c r="J117" s="10">
        <f t="shared" si="29"/>
        <v>167390.01942075486</v>
      </c>
    </row>
    <row r="118" spans="4:10" x14ac:dyDescent="0.3">
      <c r="D118" s="38">
        <v>43646</v>
      </c>
      <c r="E118" s="4" t="str">
        <f t="shared" si="15"/>
        <v>Jun</v>
      </c>
      <c r="F118" s="10">
        <f t="shared" si="16"/>
        <v>2019</v>
      </c>
      <c r="G118" s="4" t="s">
        <v>13</v>
      </c>
      <c r="H118" s="4" t="s">
        <v>7</v>
      </c>
      <c r="I118" s="56">
        <v>564000</v>
      </c>
      <c r="J118" s="10">
        <f>(I118/$S$108)*800000</f>
        <v>185816.65431183594</v>
      </c>
    </row>
    <row r="119" spans="4:10" x14ac:dyDescent="0.3">
      <c r="D119" s="38">
        <v>43646</v>
      </c>
      <c r="E119" s="4" t="str">
        <f t="shared" si="15"/>
        <v>Jun</v>
      </c>
      <c r="F119" s="10">
        <f t="shared" si="16"/>
        <v>2019</v>
      </c>
      <c r="G119" s="4" t="s">
        <v>13</v>
      </c>
      <c r="H119" s="4" t="s">
        <v>8</v>
      </c>
      <c r="I119" s="56">
        <v>708000</v>
      </c>
      <c r="J119" s="10">
        <f t="shared" ref="J119:J121" si="30">(I119/$S$108)*800000</f>
        <v>233259.20434890044</v>
      </c>
    </row>
    <row r="120" spans="4:10" x14ac:dyDescent="0.3">
      <c r="D120" s="38">
        <v>43646</v>
      </c>
      <c r="E120" s="5" t="str">
        <f t="shared" si="15"/>
        <v>Jun</v>
      </c>
      <c r="F120" s="10">
        <f t="shared" si="16"/>
        <v>2019</v>
      </c>
      <c r="G120" s="5" t="s">
        <v>13</v>
      </c>
      <c r="H120" s="5" t="s">
        <v>9</v>
      </c>
      <c r="I120" s="56">
        <v>662000</v>
      </c>
      <c r="J120" s="10">
        <f t="shared" si="30"/>
        <v>218103.9453092826</v>
      </c>
    </row>
    <row r="121" spans="4:10" x14ac:dyDescent="0.3">
      <c r="D121" s="38">
        <v>43646</v>
      </c>
      <c r="E121" s="5" t="str">
        <f t="shared" si="15"/>
        <v>Jun</v>
      </c>
      <c r="F121" s="10">
        <f t="shared" si="16"/>
        <v>2019</v>
      </c>
      <c r="G121" s="5" t="s">
        <v>13</v>
      </c>
      <c r="H121" s="5" t="s">
        <v>10</v>
      </c>
      <c r="I121" s="56">
        <v>494200</v>
      </c>
      <c r="J121" s="10">
        <f t="shared" si="30"/>
        <v>162820.19602998105</v>
      </c>
    </row>
    <row r="122" spans="4:10" x14ac:dyDescent="0.3">
      <c r="D122" s="38">
        <v>43677</v>
      </c>
      <c r="E122" s="4" t="str">
        <f t="shared" si="15"/>
        <v>Jul</v>
      </c>
      <c r="F122" s="10">
        <f t="shared" si="16"/>
        <v>2019</v>
      </c>
      <c r="G122" s="4" t="s">
        <v>13</v>
      </c>
      <c r="H122" s="4" t="s">
        <v>7</v>
      </c>
      <c r="I122" s="56">
        <v>775000</v>
      </c>
      <c r="J122" s="10">
        <f>(I122/$T$108)*800000</f>
        <v>238553.28972681801</v>
      </c>
    </row>
    <row r="123" spans="4:10" x14ac:dyDescent="0.3">
      <c r="D123" s="38">
        <v>43677</v>
      </c>
      <c r="E123" s="4" t="str">
        <f t="shared" si="15"/>
        <v>Jul</v>
      </c>
      <c r="F123" s="10">
        <f t="shared" si="16"/>
        <v>2019</v>
      </c>
      <c r="G123" s="4" t="s">
        <v>13</v>
      </c>
      <c r="H123" s="4" t="s">
        <v>8</v>
      </c>
      <c r="I123" s="56">
        <v>560000</v>
      </c>
      <c r="J123" s="10">
        <f t="shared" ref="J123:J125" si="31">(I123/$T$108)*800000</f>
        <v>172373.98999615238</v>
      </c>
    </row>
    <row r="124" spans="4:10" x14ac:dyDescent="0.3">
      <c r="D124" s="38">
        <v>43677</v>
      </c>
      <c r="E124" s="5" t="str">
        <f t="shared" si="15"/>
        <v>Jul</v>
      </c>
      <c r="F124" s="10">
        <f t="shared" si="16"/>
        <v>2019</v>
      </c>
      <c r="G124" s="5" t="s">
        <v>13</v>
      </c>
      <c r="H124" s="5" t="s">
        <v>9</v>
      </c>
      <c r="I124" s="56">
        <v>602000</v>
      </c>
      <c r="J124" s="10">
        <f t="shared" si="31"/>
        <v>185302.03924586379</v>
      </c>
    </row>
    <row r="125" spans="4:10" x14ac:dyDescent="0.3">
      <c r="D125" s="38">
        <v>43677</v>
      </c>
      <c r="E125" s="5" t="str">
        <f t="shared" si="15"/>
        <v>Jul</v>
      </c>
      <c r="F125" s="10">
        <f t="shared" si="16"/>
        <v>2019</v>
      </c>
      <c r="G125" s="5" t="s">
        <v>13</v>
      </c>
      <c r="H125" s="5" t="s">
        <v>10</v>
      </c>
      <c r="I125" s="56">
        <v>662000</v>
      </c>
      <c r="J125" s="10">
        <f t="shared" si="31"/>
        <v>203770.68103116582</v>
      </c>
    </row>
    <row r="126" spans="4:10" x14ac:dyDescent="0.3">
      <c r="D126" s="38">
        <v>43708</v>
      </c>
      <c r="E126" s="4" t="str">
        <f t="shared" si="15"/>
        <v>Aug</v>
      </c>
      <c r="F126" s="10">
        <f t="shared" si="16"/>
        <v>2019</v>
      </c>
      <c r="G126" s="4" t="s">
        <v>13</v>
      </c>
      <c r="H126" s="4" t="s">
        <v>7</v>
      </c>
      <c r="I126" s="56">
        <v>818000</v>
      </c>
      <c r="J126" s="10">
        <f>(I126/$U$108)*800000</f>
        <v>245461.36534133533</v>
      </c>
    </row>
    <row r="127" spans="4:10" x14ac:dyDescent="0.3">
      <c r="D127" s="38">
        <v>43708</v>
      </c>
      <c r="E127" s="4" t="str">
        <f t="shared" si="15"/>
        <v>Aug</v>
      </c>
      <c r="F127" s="10">
        <f t="shared" si="16"/>
        <v>2019</v>
      </c>
      <c r="G127" s="4" t="s">
        <v>13</v>
      </c>
      <c r="H127" s="4" t="s">
        <v>8</v>
      </c>
      <c r="I127" s="56">
        <v>588000</v>
      </c>
      <c r="J127" s="10">
        <f t="shared" ref="J127:J129" si="32">(I127/$U$108)*800000</f>
        <v>176444.11102775694</v>
      </c>
    </row>
    <row r="128" spans="4:10" x14ac:dyDescent="0.3">
      <c r="D128" s="38">
        <v>43708</v>
      </c>
      <c r="E128" s="5" t="str">
        <f t="shared" si="15"/>
        <v>Aug</v>
      </c>
      <c r="F128" s="10">
        <f t="shared" si="16"/>
        <v>2019</v>
      </c>
      <c r="G128" s="5" t="s">
        <v>13</v>
      </c>
      <c r="H128" s="5" t="s">
        <v>9</v>
      </c>
      <c r="I128" s="56">
        <v>598000</v>
      </c>
      <c r="J128" s="10">
        <f t="shared" si="32"/>
        <v>179444.86121530383</v>
      </c>
    </row>
    <row r="129" spans="4:10" x14ac:dyDescent="0.3">
      <c r="D129" s="38">
        <v>43708</v>
      </c>
      <c r="E129" s="5" t="str">
        <f t="shared" si="15"/>
        <v>Aug</v>
      </c>
      <c r="F129" s="10">
        <f t="shared" si="16"/>
        <v>2019</v>
      </c>
      <c r="G129" s="5" t="s">
        <v>13</v>
      </c>
      <c r="H129" s="5" t="s">
        <v>10</v>
      </c>
      <c r="I129" s="56">
        <v>662000</v>
      </c>
      <c r="J129" s="10">
        <f t="shared" si="32"/>
        <v>198649.6624156039</v>
      </c>
    </row>
    <row r="130" spans="4:10" x14ac:dyDescent="0.3">
      <c r="D130" s="38">
        <v>43738</v>
      </c>
      <c r="E130" s="4" t="str">
        <f t="shared" ref="E130:E193" si="33">TEXT(D130, "mmm")</f>
        <v>Sep</v>
      </c>
      <c r="F130" s="10">
        <f t="shared" si="16"/>
        <v>2019</v>
      </c>
      <c r="G130" s="4" t="s">
        <v>14</v>
      </c>
      <c r="H130" s="4" t="s">
        <v>7</v>
      </c>
      <c r="I130" s="56">
        <v>598000</v>
      </c>
      <c r="J130" s="10">
        <f>(I130/$V$108)*800000</f>
        <v>183084.57711442787</v>
      </c>
    </row>
    <row r="131" spans="4:10" x14ac:dyDescent="0.3">
      <c r="D131" s="38">
        <v>43738</v>
      </c>
      <c r="E131" s="4" t="str">
        <f t="shared" si="33"/>
        <v>Sep</v>
      </c>
      <c r="F131" s="10">
        <f t="shared" ref="F131:F193" si="34">YEAR(D131)</f>
        <v>2019</v>
      </c>
      <c r="G131" s="4" t="s">
        <v>14</v>
      </c>
      <c r="H131" s="4" t="s">
        <v>8</v>
      </c>
      <c r="I131" s="56">
        <v>759000</v>
      </c>
      <c r="J131" s="10">
        <f t="shared" ref="J131:J133" si="35">(I131/$V$108)*800000</f>
        <v>232376.57864523536</v>
      </c>
    </row>
    <row r="132" spans="4:10" x14ac:dyDescent="0.3">
      <c r="D132" s="38">
        <v>43738</v>
      </c>
      <c r="E132" s="5" t="str">
        <f t="shared" si="33"/>
        <v>Sep</v>
      </c>
      <c r="F132" s="10">
        <f t="shared" si="34"/>
        <v>2019</v>
      </c>
      <c r="G132" s="5" t="s">
        <v>14</v>
      </c>
      <c r="H132" s="5" t="s">
        <v>9</v>
      </c>
      <c r="I132" s="56">
        <v>654000</v>
      </c>
      <c r="J132" s="10">
        <f t="shared" si="35"/>
        <v>200229.62112514355</v>
      </c>
    </row>
    <row r="133" spans="4:10" x14ac:dyDescent="0.3">
      <c r="D133" s="38">
        <v>43738</v>
      </c>
      <c r="E133" s="5" t="str">
        <f t="shared" si="33"/>
        <v>Sep</v>
      </c>
      <c r="F133" s="10">
        <f t="shared" si="34"/>
        <v>2019</v>
      </c>
      <c r="G133" s="5" t="s">
        <v>14</v>
      </c>
      <c r="H133" s="5" t="s">
        <v>10</v>
      </c>
      <c r="I133" s="56">
        <v>602000</v>
      </c>
      <c r="J133" s="10">
        <f t="shared" si="35"/>
        <v>184309.22311519328</v>
      </c>
    </row>
    <row r="134" spans="4:10" x14ac:dyDescent="0.3">
      <c r="D134" s="38">
        <v>43769</v>
      </c>
      <c r="E134" s="4" t="str">
        <f t="shared" si="33"/>
        <v>Oct</v>
      </c>
      <c r="F134" s="10">
        <f t="shared" si="34"/>
        <v>2019</v>
      </c>
      <c r="G134" s="4" t="s">
        <v>14</v>
      </c>
      <c r="H134" s="4" t="s">
        <v>7</v>
      </c>
      <c r="I134" s="56">
        <v>629000</v>
      </c>
      <c r="J134" s="10">
        <f>(I134/$X$108)*800000</f>
        <v>211517.44430432955</v>
      </c>
    </row>
    <row r="135" spans="4:10" x14ac:dyDescent="0.3">
      <c r="D135" s="38">
        <v>43769</v>
      </c>
      <c r="E135" s="4" t="str">
        <f t="shared" si="33"/>
        <v>Oct</v>
      </c>
      <c r="F135" s="10">
        <f t="shared" si="34"/>
        <v>2019</v>
      </c>
      <c r="G135" s="4" t="s">
        <v>14</v>
      </c>
      <c r="H135" s="4" t="s">
        <v>8</v>
      </c>
      <c r="I135" s="56">
        <v>526000</v>
      </c>
      <c r="J135" s="10">
        <f t="shared" ref="J135:J137" si="36">(I135/$X$108)*800000</f>
        <v>176881.04245481297</v>
      </c>
    </row>
    <row r="136" spans="4:10" x14ac:dyDescent="0.3">
      <c r="D136" s="38">
        <v>43769</v>
      </c>
      <c r="E136" s="5" t="str">
        <f t="shared" si="33"/>
        <v>Oct</v>
      </c>
      <c r="F136" s="10">
        <f t="shared" si="34"/>
        <v>2019</v>
      </c>
      <c r="G136" s="5" t="s">
        <v>14</v>
      </c>
      <c r="H136" s="5" t="s">
        <v>9</v>
      </c>
      <c r="I136" s="56">
        <v>626000</v>
      </c>
      <c r="J136" s="10">
        <f t="shared" si="36"/>
        <v>210508.61706599413</v>
      </c>
    </row>
    <row r="137" spans="4:10" x14ac:dyDescent="0.3">
      <c r="D137" s="38">
        <v>43769</v>
      </c>
      <c r="E137" s="5" t="str">
        <f t="shared" si="33"/>
        <v>Oct</v>
      </c>
      <c r="F137" s="10">
        <f t="shared" si="34"/>
        <v>2019</v>
      </c>
      <c r="G137" s="5" t="s">
        <v>14</v>
      </c>
      <c r="H137" s="5" t="s">
        <v>10</v>
      </c>
      <c r="I137" s="56">
        <v>598000</v>
      </c>
      <c r="J137" s="10">
        <f t="shared" si="36"/>
        <v>201092.89617486339</v>
      </c>
    </row>
    <row r="138" spans="4:10" x14ac:dyDescent="0.3">
      <c r="D138" s="38">
        <v>43799</v>
      </c>
      <c r="E138" s="4" t="str">
        <f t="shared" si="33"/>
        <v>Nov</v>
      </c>
      <c r="F138" s="10">
        <f t="shared" si="34"/>
        <v>2019</v>
      </c>
      <c r="G138" s="4" t="s">
        <v>14</v>
      </c>
      <c r="H138" s="4" t="s">
        <v>7</v>
      </c>
      <c r="I138" s="56">
        <v>878000</v>
      </c>
      <c r="J138" s="10">
        <f>(I138/$Y$108)*800000</f>
        <v>261309.52380952382</v>
      </c>
    </row>
    <row r="139" spans="4:10" x14ac:dyDescent="0.3">
      <c r="D139" s="38">
        <v>43799</v>
      </c>
      <c r="E139" s="4" t="str">
        <f t="shared" si="33"/>
        <v>Nov</v>
      </c>
      <c r="F139" s="10">
        <f t="shared" si="34"/>
        <v>2019</v>
      </c>
      <c r="G139" s="4" t="s">
        <v>14</v>
      </c>
      <c r="H139" s="4" t="s">
        <v>8</v>
      </c>
      <c r="I139" s="56">
        <v>502000</v>
      </c>
      <c r="J139" s="10">
        <f t="shared" ref="J139:J141" si="37">(I139/$Y$108)*800000</f>
        <v>149404.76190476189</v>
      </c>
    </row>
    <row r="140" spans="4:10" x14ac:dyDescent="0.3">
      <c r="D140" s="38">
        <v>43799</v>
      </c>
      <c r="E140" s="5" t="str">
        <f t="shared" si="33"/>
        <v>Nov</v>
      </c>
      <c r="F140" s="10">
        <f t="shared" si="34"/>
        <v>2019</v>
      </c>
      <c r="G140" s="5" t="s">
        <v>14</v>
      </c>
      <c r="H140" s="5" t="s">
        <v>9</v>
      </c>
      <c r="I140" s="56">
        <v>654000</v>
      </c>
      <c r="J140" s="10">
        <f t="shared" si="37"/>
        <v>194642.85714285713</v>
      </c>
    </row>
    <row r="141" spans="4:10" x14ac:dyDescent="0.3">
      <c r="D141" s="38">
        <v>43799</v>
      </c>
      <c r="E141" s="5" t="str">
        <f t="shared" si="33"/>
        <v>Nov</v>
      </c>
      <c r="F141" s="10">
        <f t="shared" si="34"/>
        <v>2019</v>
      </c>
      <c r="G141" s="5" t="s">
        <v>14</v>
      </c>
      <c r="H141" s="5" t="s">
        <v>10</v>
      </c>
      <c r="I141" s="56">
        <v>654000</v>
      </c>
      <c r="J141" s="10">
        <f t="shared" si="37"/>
        <v>194642.85714285713</v>
      </c>
    </row>
    <row r="142" spans="4:10" x14ac:dyDescent="0.3">
      <c r="D142" s="38">
        <v>43830</v>
      </c>
      <c r="E142" s="4" t="str">
        <f t="shared" si="33"/>
        <v>Dec</v>
      </c>
      <c r="F142" s="10">
        <f t="shared" si="34"/>
        <v>2019</v>
      </c>
      <c r="G142" s="4" t="s">
        <v>14</v>
      </c>
      <c r="H142" s="4" t="s">
        <v>7</v>
      </c>
      <c r="I142" s="56">
        <v>725000</v>
      </c>
      <c r="J142" s="10">
        <f>(I142/$Z$108)*800000</f>
        <v>199655.76592082618</v>
      </c>
    </row>
    <row r="143" spans="4:10" x14ac:dyDescent="0.3">
      <c r="D143" s="38">
        <v>43830</v>
      </c>
      <c r="E143" s="4" t="str">
        <f t="shared" si="33"/>
        <v>Dec</v>
      </c>
      <c r="F143" s="10">
        <f t="shared" si="34"/>
        <v>2019</v>
      </c>
      <c r="G143" s="4" t="s">
        <v>14</v>
      </c>
      <c r="H143" s="4" t="s">
        <v>8</v>
      </c>
      <c r="I143" s="56">
        <v>802000</v>
      </c>
      <c r="J143" s="10">
        <f t="shared" ref="J143:J145" si="38">(I143/$Z$108)*800000</f>
        <v>220860.58519793462</v>
      </c>
    </row>
    <row r="144" spans="4:10" x14ac:dyDescent="0.3">
      <c r="D144" s="38">
        <v>43830</v>
      </c>
      <c r="E144" s="5" t="str">
        <f t="shared" si="33"/>
        <v>Dec</v>
      </c>
      <c r="F144" s="10">
        <f t="shared" si="34"/>
        <v>2019</v>
      </c>
      <c r="G144" s="5" t="s">
        <v>14</v>
      </c>
      <c r="H144" s="5" t="s">
        <v>9</v>
      </c>
      <c r="I144" s="56">
        <v>752000</v>
      </c>
      <c r="J144" s="10">
        <f t="shared" si="38"/>
        <v>207091.22203098107</v>
      </c>
    </row>
    <row r="145" spans="4:27" x14ac:dyDescent="0.3">
      <c r="D145" s="38">
        <v>43830</v>
      </c>
      <c r="E145" s="5" t="str">
        <f t="shared" si="33"/>
        <v>Dec</v>
      </c>
      <c r="F145" s="10">
        <f t="shared" si="34"/>
        <v>2019</v>
      </c>
      <c r="G145" s="5" t="s">
        <v>14</v>
      </c>
      <c r="H145" s="5" t="s">
        <v>10</v>
      </c>
      <c r="I145" s="56">
        <v>626000</v>
      </c>
      <c r="J145" s="10">
        <f t="shared" si="38"/>
        <v>172392.42685025817</v>
      </c>
    </row>
    <row r="146" spans="4:27" x14ac:dyDescent="0.3">
      <c r="D146" s="39">
        <v>43861</v>
      </c>
      <c r="E146" s="2" t="str">
        <f t="shared" si="33"/>
        <v>Jan</v>
      </c>
      <c r="F146" s="13">
        <f t="shared" si="34"/>
        <v>2020</v>
      </c>
      <c r="G146" s="2" t="s">
        <v>12</v>
      </c>
      <c r="H146" s="2" t="s">
        <v>7</v>
      </c>
      <c r="I146" s="57">
        <v>630000</v>
      </c>
      <c r="J146" s="10">
        <f>(I146/$N$154)*850000</f>
        <v>223777.68491433348</v>
      </c>
    </row>
    <row r="147" spans="4:27" x14ac:dyDescent="0.3">
      <c r="D147" s="39">
        <v>43861</v>
      </c>
      <c r="E147" s="2" t="str">
        <f t="shared" si="33"/>
        <v>Jan</v>
      </c>
      <c r="F147" s="13">
        <f t="shared" si="34"/>
        <v>2020</v>
      </c>
      <c r="G147" s="2" t="s">
        <v>12</v>
      </c>
      <c r="H147" s="2" t="s">
        <v>8</v>
      </c>
      <c r="I147" s="57">
        <v>654000</v>
      </c>
      <c r="J147" s="10">
        <f t="shared" ref="J147:J149" si="39">(I147/$N$154)*850000</f>
        <v>232302.5491015462</v>
      </c>
    </row>
    <row r="148" spans="4:27" x14ac:dyDescent="0.3">
      <c r="D148" s="39">
        <v>43861</v>
      </c>
      <c r="E148" s="3" t="str">
        <f t="shared" si="33"/>
        <v>Jan</v>
      </c>
      <c r="F148" s="13">
        <f t="shared" si="34"/>
        <v>2020</v>
      </c>
      <c r="G148" s="3" t="s">
        <v>12</v>
      </c>
      <c r="H148" s="3" t="s">
        <v>9</v>
      </c>
      <c r="I148" s="57">
        <v>598000</v>
      </c>
      <c r="J148" s="10">
        <f t="shared" si="39"/>
        <v>212411.19933138319</v>
      </c>
    </row>
    <row r="149" spans="4:27" x14ac:dyDescent="0.3">
      <c r="D149" s="39">
        <v>43861</v>
      </c>
      <c r="E149" s="3" t="str">
        <f t="shared" si="33"/>
        <v>Jan</v>
      </c>
      <c r="F149" s="13">
        <f t="shared" si="34"/>
        <v>2020</v>
      </c>
      <c r="G149" s="3" t="s">
        <v>12</v>
      </c>
      <c r="H149" s="3" t="s">
        <v>10</v>
      </c>
      <c r="I149" s="57">
        <v>511000</v>
      </c>
      <c r="J149" s="10">
        <f t="shared" si="39"/>
        <v>181508.56665273715</v>
      </c>
      <c r="M149">
        <v>2019</v>
      </c>
      <c r="N149" t="s">
        <v>49</v>
      </c>
      <c r="O149" t="s">
        <v>67</v>
      </c>
      <c r="P149" t="s">
        <v>50</v>
      </c>
      <c r="Q149" t="s">
        <v>51</v>
      </c>
      <c r="R149" t="s">
        <v>52</v>
      </c>
      <c r="S149" t="s">
        <v>53</v>
      </c>
      <c r="T149" t="s">
        <v>54</v>
      </c>
      <c r="U149" t="s">
        <v>55</v>
      </c>
      <c r="V149" t="s">
        <v>56</v>
      </c>
      <c r="W149" t="s">
        <v>57</v>
      </c>
      <c r="Y149" t="s">
        <v>58</v>
      </c>
      <c r="Z149" t="s">
        <v>59</v>
      </c>
      <c r="AA149" t="s">
        <v>60</v>
      </c>
    </row>
    <row r="150" spans="4:27" x14ac:dyDescent="0.3">
      <c r="D150" s="39">
        <v>43889</v>
      </c>
      <c r="E150" s="2" t="str">
        <f t="shared" si="33"/>
        <v>Feb</v>
      </c>
      <c r="F150" s="13">
        <f t="shared" si="34"/>
        <v>2020</v>
      </c>
      <c r="G150" s="2" t="s">
        <v>12</v>
      </c>
      <c r="H150" s="2" t="s">
        <v>7</v>
      </c>
      <c r="I150" s="57">
        <v>655000</v>
      </c>
      <c r="J150" s="10">
        <f>(I150/$P$154)*850000</f>
        <v>217056.53021442494</v>
      </c>
      <c r="M150" t="s">
        <v>7</v>
      </c>
      <c r="N150" s="57">
        <v>630000</v>
      </c>
      <c r="O150" s="10">
        <f>(N150/$N$154)*850000</f>
        <v>223777.68491433348</v>
      </c>
      <c r="P150" s="57">
        <v>655000</v>
      </c>
      <c r="Q150" s="57">
        <v>759000</v>
      </c>
      <c r="R150" s="57">
        <v>626000</v>
      </c>
      <c r="S150" s="57">
        <v>502000</v>
      </c>
      <c r="T150" s="57">
        <v>802000</v>
      </c>
      <c r="U150" s="57">
        <v>672000</v>
      </c>
      <c r="V150" s="57">
        <v>662000</v>
      </c>
      <c r="W150" s="57">
        <v>602000</v>
      </c>
      <c r="X150" s="10">
        <f>(W150/$U$62)*750000</f>
        <v>191638.37011884552</v>
      </c>
      <c r="Y150" s="57">
        <v>598000</v>
      </c>
      <c r="Z150" s="57">
        <v>654000</v>
      </c>
      <c r="AA150" s="57">
        <v>802000</v>
      </c>
    </row>
    <row r="151" spans="4:27" x14ac:dyDescent="0.3">
      <c r="D151" s="39">
        <v>43889</v>
      </c>
      <c r="E151" s="2" t="str">
        <f t="shared" si="33"/>
        <v>Feb</v>
      </c>
      <c r="F151" s="13">
        <f t="shared" si="34"/>
        <v>2020</v>
      </c>
      <c r="G151" s="2" t="s">
        <v>12</v>
      </c>
      <c r="H151" s="2" t="s">
        <v>8</v>
      </c>
      <c r="I151" s="57">
        <v>626000</v>
      </c>
      <c r="J151" s="10">
        <f t="shared" ref="J151:J153" si="40">(I151/$P$154)*850000</f>
        <v>207446.39376218323</v>
      </c>
      <c r="M151" t="s">
        <v>8</v>
      </c>
      <c r="N151" s="57">
        <v>654000</v>
      </c>
      <c r="O151" s="10">
        <f>(N151/$N$154)*850000</f>
        <v>232302.5491015462</v>
      </c>
      <c r="P151" s="57">
        <v>626000</v>
      </c>
      <c r="Q151" s="57">
        <v>654000</v>
      </c>
      <c r="R151" s="57">
        <v>752000</v>
      </c>
      <c r="S151" s="57">
        <v>494200</v>
      </c>
      <c r="T151" s="57">
        <v>448000</v>
      </c>
      <c r="U151" s="57">
        <v>495600</v>
      </c>
      <c r="V151" s="57">
        <v>494200</v>
      </c>
      <c r="W151" s="57">
        <v>662000</v>
      </c>
      <c r="X151" s="10">
        <f>(W151/$U$62)*750000</f>
        <v>210738.53989813241</v>
      </c>
      <c r="Y151" s="57">
        <v>598000</v>
      </c>
      <c r="Z151" s="57">
        <v>598000</v>
      </c>
      <c r="AA151" s="57">
        <v>654000</v>
      </c>
    </row>
    <row r="152" spans="4:27" x14ac:dyDescent="0.3">
      <c r="D152" s="39">
        <v>43889</v>
      </c>
      <c r="E152" s="3" t="str">
        <f t="shared" si="33"/>
        <v>Feb</v>
      </c>
      <c r="F152" s="13">
        <f t="shared" si="34"/>
        <v>2020</v>
      </c>
      <c r="G152" s="3" t="s">
        <v>12</v>
      </c>
      <c r="H152" s="3" t="s">
        <v>9</v>
      </c>
      <c r="I152" s="57">
        <v>654000</v>
      </c>
      <c r="J152" s="10">
        <f t="shared" si="40"/>
        <v>216725.14619883039</v>
      </c>
      <c r="M152" t="s">
        <v>9</v>
      </c>
      <c r="N152" s="57">
        <v>598000</v>
      </c>
      <c r="O152" s="10">
        <f>(N152/$N$154)*850000</f>
        <v>212411.19933138319</v>
      </c>
      <c r="P152" s="57">
        <v>654000</v>
      </c>
      <c r="Q152" s="57">
        <v>626000</v>
      </c>
      <c r="R152" s="57">
        <v>667000</v>
      </c>
      <c r="S152" s="57">
        <v>511000</v>
      </c>
      <c r="T152" s="57">
        <v>630000</v>
      </c>
      <c r="U152" s="57">
        <v>655000</v>
      </c>
      <c r="V152" s="57">
        <v>759000</v>
      </c>
      <c r="W152" s="57">
        <v>526000</v>
      </c>
      <c r="X152" s="10">
        <f>(W152/$U$62)*750000</f>
        <v>167444.82173174873</v>
      </c>
      <c r="Y152" s="57">
        <v>502000</v>
      </c>
      <c r="Z152" s="57">
        <v>802000</v>
      </c>
      <c r="AA152" s="57">
        <v>672000</v>
      </c>
    </row>
    <row r="153" spans="4:27" x14ac:dyDescent="0.3">
      <c r="D153" s="39">
        <v>43889</v>
      </c>
      <c r="E153" s="3" t="str">
        <f t="shared" si="33"/>
        <v>Feb</v>
      </c>
      <c r="F153" s="13">
        <f t="shared" si="34"/>
        <v>2020</v>
      </c>
      <c r="G153" s="3" t="s">
        <v>12</v>
      </c>
      <c r="H153" s="3" t="s">
        <v>10</v>
      </c>
      <c r="I153" s="57">
        <v>630000</v>
      </c>
      <c r="J153" s="10">
        <f t="shared" si="40"/>
        <v>208771.9298245614</v>
      </c>
      <c r="M153" t="s">
        <v>10</v>
      </c>
      <c r="N153" s="57">
        <v>511000</v>
      </c>
      <c r="O153" s="10">
        <f>(N153/$N$154)*850000</f>
        <v>181508.56665273715</v>
      </c>
      <c r="P153" s="57">
        <v>630000</v>
      </c>
      <c r="Q153" s="57">
        <v>655000</v>
      </c>
      <c r="R153" s="57">
        <v>759000</v>
      </c>
      <c r="S153" s="57">
        <v>588000</v>
      </c>
      <c r="T153" s="57">
        <v>759000</v>
      </c>
      <c r="U153" s="57">
        <v>588000</v>
      </c>
      <c r="V153" s="57">
        <v>759000</v>
      </c>
      <c r="W153" s="57">
        <v>526000</v>
      </c>
      <c r="X153" s="10">
        <f>(W153/$U$62)*750000</f>
        <v>167444.82173174873</v>
      </c>
      <c r="Y153" s="57">
        <v>502000</v>
      </c>
      <c r="Z153" s="57">
        <v>802000</v>
      </c>
      <c r="AA153" s="57">
        <v>526000</v>
      </c>
    </row>
    <row r="154" spans="4:27" x14ac:dyDescent="0.3">
      <c r="D154" s="39">
        <v>43921</v>
      </c>
      <c r="E154" s="2" t="str">
        <f t="shared" si="33"/>
        <v>Mar</v>
      </c>
      <c r="F154" s="13">
        <f t="shared" si="34"/>
        <v>2020</v>
      </c>
      <c r="G154" s="2" t="s">
        <v>12</v>
      </c>
      <c r="H154" s="2" t="s">
        <v>7</v>
      </c>
      <c r="I154" s="57">
        <v>759000</v>
      </c>
      <c r="J154" s="10">
        <f>(I154/$Q$154)*850000</f>
        <v>239476.61469933184</v>
      </c>
      <c r="M154" t="s">
        <v>66</v>
      </c>
      <c r="N154" s="29">
        <f>N150+N151+N152+N153</f>
        <v>2393000</v>
      </c>
      <c r="O154" s="29">
        <f>SUM(O150:O153)</f>
        <v>850000</v>
      </c>
      <c r="P154" s="29">
        <f t="shared" ref="P154" si="41">P150+P151+P152+P153</f>
        <v>2565000</v>
      </c>
      <c r="Q154" s="29">
        <f t="shared" ref="Q154" si="42">Q150+Q151+Q152+Q153</f>
        <v>2694000</v>
      </c>
      <c r="R154" s="29">
        <f t="shared" ref="R154" si="43">R150+R151+R152+R153</f>
        <v>2804000</v>
      </c>
      <c r="S154" s="29">
        <f t="shared" ref="S154" si="44">S150+S151+S152+S153</f>
        <v>2095200</v>
      </c>
      <c r="T154" s="29">
        <f t="shared" ref="T154" si="45">T150+T151+T152+T153</f>
        <v>2639000</v>
      </c>
      <c r="U154" s="29">
        <f t="shared" ref="U154" si="46">U150+U151+U152+U153</f>
        <v>2410600</v>
      </c>
      <c r="V154" s="29">
        <f t="shared" ref="V154" si="47">V150+V151+V152+V153</f>
        <v>2674200</v>
      </c>
      <c r="W154" s="29">
        <f t="shared" ref="W154" si="48">W150+W151+W152+W153</f>
        <v>2316000</v>
      </c>
      <c r="X154" s="29">
        <f>SUM(X150:X153)</f>
        <v>737266.55348047544</v>
      </c>
      <c r="Y154" s="29">
        <f>Y150+Y151+Y152+Y153</f>
        <v>2200000</v>
      </c>
      <c r="Z154" s="29">
        <f>Z150+Z151+Z152+Z153</f>
        <v>2856000</v>
      </c>
      <c r="AA154" s="29">
        <f>AA150+AA151+AA152+AA153</f>
        <v>2654000</v>
      </c>
    </row>
    <row r="155" spans="4:27" x14ac:dyDescent="0.3">
      <c r="D155" s="39">
        <v>43921</v>
      </c>
      <c r="E155" s="2" t="str">
        <f t="shared" si="33"/>
        <v>Mar</v>
      </c>
      <c r="F155" s="13">
        <f t="shared" si="34"/>
        <v>2020</v>
      </c>
      <c r="G155" s="2" t="s">
        <v>12</v>
      </c>
      <c r="H155" s="2" t="s">
        <v>8</v>
      </c>
      <c r="I155" s="57">
        <v>654000</v>
      </c>
      <c r="J155" s="10">
        <f t="shared" ref="J155:J157" si="49">(I155/$Q$154)*850000</f>
        <v>206347.43875278396</v>
      </c>
    </row>
    <row r="156" spans="4:27" x14ac:dyDescent="0.3">
      <c r="D156" s="39">
        <v>43921</v>
      </c>
      <c r="E156" s="3" t="str">
        <f t="shared" si="33"/>
        <v>Mar</v>
      </c>
      <c r="F156" s="13">
        <f t="shared" si="34"/>
        <v>2020</v>
      </c>
      <c r="G156" s="3" t="s">
        <v>12</v>
      </c>
      <c r="H156" s="3" t="s">
        <v>9</v>
      </c>
      <c r="I156" s="57">
        <v>626000</v>
      </c>
      <c r="J156" s="10">
        <f t="shared" si="49"/>
        <v>197512.99183370452</v>
      </c>
    </row>
    <row r="157" spans="4:27" x14ac:dyDescent="0.3">
      <c r="D157" s="39">
        <v>43921</v>
      </c>
      <c r="E157" s="3" t="str">
        <f t="shared" si="33"/>
        <v>Mar</v>
      </c>
      <c r="F157" s="13">
        <f t="shared" si="34"/>
        <v>2020</v>
      </c>
      <c r="G157" s="3" t="s">
        <v>12</v>
      </c>
      <c r="H157" s="3" t="s">
        <v>10</v>
      </c>
      <c r="I157" s="57">
        <v>655000</v>
      </c>
      <c r="J157" s="10">
        <f t="shared" si="49"/>
        <v>206662.95471417965</v>
      </c>
    </row>
    <row r="158" spans="4:27" x14ac:dyDescent="0.3">
      <c r="D158" s="39">
        <v>43951</v>
      </c>
      <c r="E158" s="2" t="str">
        <f t="shared" si="33"/>
        <v>Apr</v>
      </c>
      <c r="F158" s="13">
        <f t="shared" si="34"/>
        <v>2020</v>
      </c>
      <c r="G158" s="2" t="s">
        <v>12</v>
      </c>
      <c r="H158" s="2" t="s">
        <v>7</v>
      </c>
      <c r="I158" s="57">
        <v>626000</v>
      </c>
      <c r="J158" s="10">
        <f>(I158/$R$154)*850000</f>
        <v>189764.62196861627</v>
      </c>
    </row>
    <row r="159" spans="4:27" x14ac:dyDescent="0.3">
      <c r="D159" s="39">
        <v>43951</v>
      </c>
      <c r="E159" s="2" t="str">
        <f t="shared" si="33"/>
        <v>Apr</v>
      </c>
      <c r="F159" s="13">
        <f t="shared" si="34"/>
        <v>2020</v>
      </c>
      <c r="G159" s="2" t="s">
        <v>12</v>
      </c>
      <c r="H159" s="2" t="s">
        <v>8</v>
      </c>
      <c r="I159" s="57">
        <v>752000</v>
      </c>
      <c r="J159" s="10">
        <f t="shared" ref="J159:J161" si="50">(I159/$R$154)*850000</f>
        <v>227960.05706134095</v>
      </c>
    </row>
    <row r="160" spans="4:27" x14ac:dyDescent="0.3">
      <c r="D160" s="39">
        <v>43951</v>
      </c>
      <c r="E160" s="3" t="str">
        <f t="shared" si="33"/>
        <v>Apr</v>
      </c>
      <c r="F160" s="13">
        <f t="shared" si="34"/>
        <v>2020</v>
      </c>
      <c r="G160" s="3" t="s">
        <v>12</v>
      </c>
      <c r="H160" s="3" t="s">
        <v>9</v>
      </c>
      <c r="I160" s="57">
        <v>667000</v>
      </c>
      <c r="J160" s="10">
        <f t="shared" si="50"/>
        <v>202193.29529243938</v>
      </c>
    </row>
    <row r="161" spans="4:10" x14ac:dyDescent="0.3">
      <c r="D161" s="39">
        <v>43951</v>
      </c>
      <c r="E161" s="3" t="str">
        <f t="shared" si="33"/>
        <v>Apr</v>
      </c>
      <c r="F161" s="13">
        <f t="shared" si="34"/>
        <v>2020</v>
      </c>
      <c r="G161" s="3" t="s">
        <v>12</v>
      </c>
      <c r="H161" s="3" t="s">
        <v>10</v>
      </c>
      <c r="I161" s="57">
        <v>759000</v>
      </c>
      <c r="J161" s="10">
        <f t="shared" si="50"/>
        <v>230082.02567760344</v>
      </c>
    </row>
    <row r="162" spans="4:10" x14ac:dyDescent="0.3">
      <c r="D162" s="39">
        <v>43982</v>
      </c>
      <c r="E162" s="2" t="str">
        <f t="shared" si="33"/>
        <v>May</v>
      </c>
      <c r="F162" s="13">
        <f t="shared" si="34"/>
        <v>2020</v>
      </c>
      <c r="G162" s="2" t="s">
        <v>13</v>
      </c>
      <c r="H162" s="2" t="s">
        <v>7</v>
      </c>
      <c r="I162" s="57">
        <v>502000</v>
      </c>
      <c r="J162" s="10">
        <f>(I162/$S$154)*850000</f>
        <v>203655.97556319204</v>
      </c>
    </row>
    <row r="163" spans="4:10" x14ac:dyDescent="0.3">
      <c r="D163" s="39">
        <v>43982</v>
      </c>
      <c r="E163" s="2" t="str">
        <f t="shared" si="33"/>
        <v>May</v>
      </c>
      <c r="F163" s="13">
        <f t="shared" si="34"/>
        <v>2020</v>
      </c>
      <c r="G163" s="2" t="s">
        <v>13</v>
      </c>
      <c r="H163" s="2" t="s">
        <v>8</v>
      </c>
      <c r="I163" s="57">
        <v>494200</v>
      </c>
      <c r="J163" s="10">
        <f t="shared" ref="J163:J165" si="51">(I163/$S$154)*850000</f>
        <v>200491.59984726994</v>
      </c>
    </row>
    <row r="164" spans="4:10" x14ac:dyDescent="0.3">
      <c r="D164" s="39">
        <v>43982</v>
      </c>
      <c r="E164" s="3" t="str">
        <f t="shared" si="33"/>
        <v>May</v>
      </c>
      <c r="F164" s="13">
        <f t="shared" si="34"/>
        <v>2020</v>
      </c>
      <c r="G164" s="3" t="s">
        <v>13</v>
      </c>
      <c r="H164" s="3" t="s">
        <v>9</v>
      </c>
      <c r="I164" s="57">
        <v>511000</v>
      </c>
      <c r="J164" s="10">
        <f t="shared" si="51"/>
        <v>207307.17831233295</v>
      </c>
    </row>
    <row r="165" spans="4:10" x14ac:dyDescent="0.3">
      <c r="D165" s="39">
        <v>43982</v>
      </c>
      <c r="E165" s="3" t="str">
        <f t="shared" si="33"/>
        <v>May</v>
      </c>
      <c r="F165" s="13">
        <f t="shared" si="34"/>
        <v>2020</v>
      </c>
      <c r="G165" s="3" t="s">
        <v>13</v>
      </c>
      <c r="H165" s="3" t="s">
        <v>10</v>
      </c>
      <c r="I165" s="57">
        <v>588000</v>
      </c>
      <c r="J165" s="10">
        <f t="shared" si="51"/>
        <v>238545.24627720503</v>
      </c>
    </row>
    <row r="166" spans="4:10" x14ac:dyDescent="0.3">
      <c r="D166" s="39">
        <v>44012</v>
      </c>
      <c r="E166" s="2" t="str">
        <f t="shared" si="33"/>
        <v>Jun</v>
      </c>
      <c r="F166" s="13">
        <f t="shared" si="34"/>
        <v>2020</v>
      </c>
      <c r="G166" s="2" t="s">
        <v>13</v>
      </c>
      <c r="H166" s="2" t="s">
        <v>7</v>
      </c>
      <c r="I166" s="57">
        <v>802000</v>
      </c>
      <c r="J166" s="10">
        <f>(I166/$T$154)*850000</f>
        <v>258317.54452444107</v>
      </c>
    </row>
    <row r="167" spans="4:10" x14ac:dyDescent="0.3">
      <c r="D167" s="39">
        <v>44012</v>
      </c>
      <c r="E167" s="2" t="str">
        <f t="shared" si="33"/>
        <v>Jun</v>
      </c>
      <c r="F167" s="13">
        <f t="shared" si="34"/>
        <v>2020</v>
      </c>
      <c r="G167" s="2" t="s">
        <v>13</v>
      </c>
      <c r="H167" s="2" t="s">
        <v>8</v>
      </c>
      <c r="I167" s="57">
        <v>448000</v>
      </c>
      <c r="J167" s="10">
        <f t="shared" ref="J167:J169" si="52">(I167/$T$154)*850000</f>
        <v>144297.08222811669</v>
      </c>
    </row>
    <row r="168" spans="4:10" x14ac:dyDescent="0.3">
      <c r="D168" s="39">
        <v>44012</v>
      </c>
      <c r="E168" s="3" t="str">
        <f t="shared" si="33"/>
        <v>Jun</v>
      </c>
      <c r="F168" s="13">
        <f t="shared" si="34"/>
        <v>2020</v>
      </c>
      <c r="G168" s="3" t="s">
        <v>13</v>
      </c>
      <c r="H168" s="3" t="s">
        <v>9</v>
      </c>
      <c r="I168" s="57">
        <v>630000</v>
      </c>
      <c r="J168" s="10">
        <f t="shared" si="52"/>
        <v>202917.77188328913</v>
      </c>
    </row>
    <row r="169" spans="4:10" x14ac:dyDescent="0.3">
      <c r="D169" s="39">
        <v>44012</v>
      </c>
      <c r="E169" s="3" t="str">
        <f t="shared" si="33"/>
        <v>Jun</v>
      </c>
      <c r="F169" s="13">
        <f t="shared" si="34"/>
        <v>2020</v>
      </c>
      <c r="G169" s="3" t="s">
        <v>13</v>
      </c>
      <c r="H169" s="3" t="s">
        <v>10</v>
      </c>
      <c r="I169" s="57">
        <v>759000</v>
      </c>
      <c r="J169" s="10">
        <f t="shared" si="52"/>
        <v>244467.60136415309</v>
      </c>
    </row>
    <row r="170" spans="4:10" x14ac:dyDescent="0.3">
      <c r="D170" s="39">
        <v>44043</v>
      </c>
      <c r="E170" s="2" t="str">
        <f t="shared" si="33"/>
        <v>Jul</v>
      </c>
      <c r="F170" s="13">
        <f t="shared" si="34"/>
        <v>2020</v>
      </c>
      <c r="G170" s="2" t="s">
        <v>13</v>
      </c>
      <c r="H170" s="2" t="s">
        <v>7</v>
      </c>
      <c r="I170" s="57">
        <v>672000</v>
      </c>
      <c r="J170" s="10">
        <f>(I170/$U$154)*850000</f>
        <v>236953.4555712271</v>
      </c>
    </row>
    <row r="171" spans="4:10" x14ac:dyDescent="0.3">
      <c r="D171" s="39">
        <v>44043</v>
      </c>
      <c r="E171" s="2" t="str">
        <f t="shared" si="33"/>
        <v>Jul</v>
      </c>
      <c r="F171" s="13">
        <f t="shared" si="34"/>
        <v>2020</v>
      </c>
      <c r="G171" s="2" t="s">
        <v>13</v>
      </c>
      <c r="H171" s="2" t="s">
        <v>8</v>
      </c>
      <c r="I171" s="57">
        <v>495600</v>
      </c>
      <c r="J171" s="10">
        <f t="shared" ref="J171:J173" si="53">(I171/$U$154)*850000</f>
        <v>174753.17348377997</v>
      </c>
    </row>
    <row r="172" spans="4:10" x14ac:dyDescent="0.3">
      <c r="D172" s="39">
        <v>44043</v>
      </c>
      <c r="E172" s="3" t="str">
        <f t="shared" si="33"/>
        <v>Jul</v>
      </c>
      <c r="F172" s="13">
        <f t="shared" si="34"/>
        <v>2020</v>
      </c>
      <c r="G172" s="3" t="s">
        <v>13</v>
      </c>
      <c r="H172" s="3" t="s">
        <v>9</v>
      </c>
      <c r="I172" s="57">
        <v>655000</v>
      </c>
      <c r="J172" s="10">
        <f t="shared" si="53"/>
        <v>230959.09732016927</v>
      </c>
    </row>
    <row r="173" spans="4:10" x14ac:dyDescent="0.3">
      <c r="D173" s="39">
        <v>44043</v>
      </c>
      <c r="E173" s="3" t="str">
        <f t="shared" si="33"/>
        <v>Jul</v>
      </c>
      <c r="F173" s="13">
        <f t="shared" si="34"/>
        <v>2020</v>
      </c>
      <c r="G173" s="3" t="s">
        <v>13</v>
      </c>
      <c r="H173" s="3" t="s">
        <v>10</v>
      </c>
      <c r="I173" s="57">
        <v>588000</v>
      </c>
      <c r="J173" s="10">
        <f t="shared" si="53"/>
        <v>207334.27362482369</v>
      </c>
    </row>
    <row r="174" spans="4:10" x14ac:dyDescent="0.3">
      <c r="D174" s="39">
        <v>44074</v>
      </c>
      <c r="E174" s="2" t="str">
        <f t="shared" si="33"/>
        <v>Aug</v>
      </c>
      <c r="F174" s="13">
        <f t="shared" si="34"/>
        <v>2020</v>
      </c>
      <c r="G174" s="2" t="s">
        <v>13</v>
      </c>
      <c r="H174" s="2" t="s">
        <v>7</v>
      </c>
      <c r="I174" s="57">
        <v>662000</v>
      </c>
      <c r="J174" s="10">
        <f>(I174/$V$154)*850000</f>
        <v>210418.06895520154</v>
      </c>
    </row>
    <row r="175" spans="4:10" x14ac:dyDescent="0.3">
      <c r="D175" s="39">
        <v>44074</v>
      </c>
      <c r="E175" s="2" t="str">
        <f t="shared" si="33"/>
        <v>Aug</v>
      </c>
      <c r="F175" s="13">
        <f t="shared" si="34"/>
        <v>2020</v>
      </c>
      <c r="G175" s="2" t="s">
        <v>13</v>
      </c>
      <c r="H175" s="2" t="s">
        <v>8</v>
      </c>
      <c r="I175" s="57">
        <v>494200</v>
      </c>
      <c r="J175" s="10">
        <f t="shared" ref="J175:J177" si="54">(I175/$V$154)*850000</f>
        <v>157082.49196021238</v>
      </c>
    </row>
    <row r="176" spans="4:10" x14ac:dyDescent="0.3">
      <c r="D176" s="39">
        <v>44074</v>
      </c>
      <c r="E176" s="3" t="str">
        <f t="shared" si="33"/>
        <v>Aug</v>
      </c>
      <c r="F176" s="13">
        <f t="shared" si="34"/>
        <v>2020</v>
      </c>
      <c r="G176" s="3" t="s">
        <v>13</v>
      </c>
      <c r="H176" s="3" t="s">
        <v>9</v>
      </c>
      <c r="I176" s="57">
        <v>759000</v>
      </c>
      <c r="J176" s="10">
        <f t="shared" si="54"/>
        <v>241249.71954229299</v>
      </c>
    </row>
    <row r="177" spans="4:10" x14ac:dyDescent="0.3">
      <c r="D177" s="39">
        <v>44074</v>
      </c>
      <c r="E177" s="3" t="str">
        <f t="shared" si="33"/>
        <v>Aug</v>
      </c>
      <c r="F177" s="13">
        <f t="shared" si="34"/>
        <v>2020</v>
      </c>
      <c r="G177" s="3" t="s">
        <v>13</v>
      </c>
      <c r="H177" s="3" t="s">
        <v>10</v>
      </c>
      <c r="I177" s="57">
        <v>759000</v>
      </c>
      <c r="J177" s="10">
        <f t="shared" si="54"/>
        <v>241249.71954229299</v>
      </c>
    </row>
    <row r="178" spans="4:10" x14ac:dyDescent="0.3">
      <c r="D178" s="39">
        <v>44104</v>
      </c>
      <c r="E178" s="2" t="str">
        <f t="shared" si="33"/>
        <v>Sep</v>
      </c>
      <c r="F178" s="13">
        <f t="shared" si="34"/>
        <v>2020</v>
      </c>
      <c r="G178" s="2" t="s">
        <v>14</v>
      </c>
      <c r="H178" s="2" t="s">
        <v>7</v>
      </c>
      <c r="I178" s="57">
        <v>602000</v>
      </c>
      <c r="J178" s="10">
        <f>(I178/$W$154)*850000</f>
        <v>220941.27806563041</v>
      </c>
    </row>
    <row r="179" spans="4:10" x14ac:dyDescent="0.3">
      <c r="D179" s="39">
        <v>44104</v>
      </c>
      <c r="E179" s="2" t="str">
        <f t="shared" si="33"/>
        <v>Sep</v>
      </c>
      <c r="F179" s="13">
        <f t="shared" si="34"/>
        <v>2020</v>
      </c>
      <c r="G179" s="2" t="s">
        <v>14</v>
      </c>
      <c r="H179" s="2" t="s">
        <v>8</v>
      </c>
      <c r="I179" s="57">
        <v>662000</v>
      </c>
      <c r="J179" s="10">
        <f t="shared" ref="J179:J181" si="55">(I179/$W$154)*850000</f>
        <v>242962.00345423142</v>
      </c>
    </row>
    <row r="180" spans="4:10" x14ac:dyDescent="0.3">
      <c r="D180" s="39">
        <v>44104</v>
      </c>
      <c r="E180" s="3" t="str">
        <f t="shared" si="33"/>
        <v>Sep</v>
      </c>
      <c r="F180" s="13">
        <f t="shared" si="34"/>
        <v>2020</v>
      </c>
      <c r="G180" s="3" t="s">
        <v>14</v>
      </c>
      <c r="H180" s="3" t="s">
        <v>9</v>
      </c>
      <c r="I180" s="57">
        <v>526000</v>
      </c>
      <c r="J180" s="10">
        <f t="shared" si="55"/>
        <v>193048.35924006908</v>
      </c>
    </row>
    <row r="181" spans="4:10" x14ac:dyDescent="0.3">
      <c r="D181" s="39">
        <v>44104</v>
      </c>
      <c r="E181" s="3" t="str">
        <f t="shared" si="33"/>
        <v>Sep</v>
      </c>
      <c r="F181" s="13">
        <f t="shared" si="34"/>
        <v>2020</v>
      </c>
      <c r="G181" s="3" t="s">
        <v>14</v>
      </c>
      <c r="H181" s="3" t="s">
        <v>10</v>
      </c>
      <c r="I181" s="57">
        <v>526000</v>
      </c>
      <c r="J181" s="10">
        <f t="shared" si="55"/>
        <v>193048.35924006908</v>
      </c>
    </row>
    <row r="182" spans="4:10" x14ac:dyDescent="0.3">
      <c r="D182" s="39">
        <v>44135</v>
      </c>
      <c r="E182" s="2" t="str">
        <f t="shared" si="33"/>
        <v>Oct</v>
      </c>
      <c r="F182" s="13">
        <f t="shared" si="34"/>
        <v>2020</v>
      </c>
      <c r="G182" s="2" t="s">
        <v>14</v>
      </c>
      <c r="H182" s="2" t="s">
        <v>7</v>
      </c>
      <c r="I182" s="57">
        <v>598000</v>
      </c>
      <c r="J182" s="10">
        <f>(I182/$X$154)*850000</f>
        <v>689438.57225100743</v>
      </c>
    </row>
    <row r="183" spans="4:10" x14ac:dyDescent="0.3">
      <c r="D183" s="39">
        <v>44135</v>
      </c>
      <c r="E183" s="2" t="str">
        <f t="shared" si="33"/>
        <v>Oct</v>
      </c>
      <c r="F183" s="13">
        <f t="shared" si="34"/>
        <v>2020</v>
      </c>
      <c r="G183" s="2" t="s">
        <v>14</v>
      </c>
      <c r="H183" s="2" t="s">
        <v>8</v>
      </c>
      <c r="I183" s="57">
        <v>598000</v>
      </c>
      <c r="J183" s="10">
        <f t="shared" ref="J183:J185" si="56">(I183/$X$154)*850000</f>
        <v>689438.57225100743</v>
      </c>
    </row>
    <row r="184" spans="4:10" x14ac:dyDescent="0.3">
      <c r="D184" s="39">
        <v>44135</v>
      </c>
      <c r="E184" s="3" t="str">
        <f t="shared" si="33"/>
        <v>Oct</v>
      </c>
      <c r="F184" s="13">
        <f t="shared" si="34"/>
        <v>2020</v>
      </c>
      <c r="G184" s="3" t="s">
        <v>14</v>
      </c>
      <c r="H184" s="3" t="s">
        <v>9</v>
      </c>
      <c r="I184" s="57">
        <v>502000</v>
      </c>
      <c r="J184" s="10">
        <f t="shared" si="56"/>
        <v>578759.47035118018</v>
      </c>
    </row>
    <row r="185" spans="4:10" x14ac:dyDescent="0.3">
      <c r="D185" s="39">
        <v>44135</v>
      </c>
      <c r="E185" s="3" t="str">
        <f t="shared" si="33"/>
        <v>Oct</v>
      </c>
      <c r="F185" s="13">
        <f t="shared" si="34"/>
        <v>2020</v>
      </c>
      <c r="G185" s="3" t="s">
        <v>14</v>
      </c>
      <c r="H185" s="3" t="s">
        <v>10</v>
      </c>
      <c r="I185" s="57">
        <v>502000</v>
      </c>
      <c r="J185" s="10">
        <f t="shared" si="56"/>
        <v>578759.47035118018</v>
      </c>
    </row>
    <row r="186" spans="4:10" x14ac:dyDescent="0.3">
      <c r="D186" s="39">
        <v>44165</v>
      </c>
      <c r="E186" s="2" t="str">
        <f t="shared" si="33"/>
        <v>Nov</v>
      </c>
      <c r="F186" s="13">
        <f t="shared" si="34"/>
        <v>2020</v>
      </c>
      <c r="G186" s="2" t="s">
        <v>14</v>
      </c>
      <c r="H186" s="2" t="s">
        <v>7</v>
      </c>
      <c r="I186" s="57">
        <v>654000</v>
      </c>
      <c r="J186" s="10">
        <f>(I186/$Z$154)*850000</f>
        <v>194642.85714285713</v>
      </c>
    </row>
    <row r="187" spans="4:10" x14ac:dyDescent="0.3">
      <c r="D187" s="39">
        <v>44165</v>
      </c>
      <c r="E187" s="2" t="str">
        <f t="shared" si="33"/>
        <v>Nov</v>
      </c>
      <c r="F187" s="13">
        <f t="shared" si="34"/>
        <v>2020</v>
      </c>
      <c r="G187" s="2" t="s">
        <v>14</v>
      </c>
      <c r="H187" s="2" t="s">
        <v>8</v>
      </c>
      <c r="I187" s="57">
        <v>598000</v>
      </c>
      <c r="J187" s="10">
        <f t="shared" ref="J187:J189" si="57">(I187/$Z$154)*850000</f>
        <v>177976.19047619047</v>
      </c>
    </row>
    <row r="188" spans="4:10" x14ac:dyDescent="0.3">
      <c r="D188" s="39">
        <v>44165</v>
      </c>
      <c r="E188" s="3" t="str">
        <f t="shared" si="33"/>
        <v>Nov</v>
      </c>
      <c r="F188" s="13">
        <f t="shared" si="34"/>
        <v>2020</v>
      </c>
      <c r="G188" s="3" t="s">
        <v>14</v>
      </c>
      <c r="H188" s="3" t="s">
        <v>9</v>
      </c>
      <c r="I188" s="57">
        <v>802000</v>
      </c>
      <c r="J188" s="10">
        <f t="shared" si="57"/>
        <v>238690.47619047618</v>
      </c>
    </row>
    <row r="189" spans="4:10" x14ac:dyDescent="0.3">
      <c r="D189" s="39">
        <v>44165</v>
      </c>
      <c r="E189" s="3" t="str">
        <f t="shared" si="33"/>
        <v>Nov</v>
      </c>
      <c r="F189" s="13">
        <f t="shared" si="34"/>
        <v>2020</v>
      </c>
      <c r="G189" s="3" t="s">
        <v>14</v>
      </c>
      <c r="H189" s="3" t="s">
        <v>10</v>
      </c>
      <c r="I189" s="57">
        <v>802000</v>
      </c>
      <c r="J189" s="10">
        <f t="shared" si="57"/>
        <v>238690.47619047618</v>
      </c>
    </row>
    <row r="190" spans="4:10" x14ac:dyDescent="0.3">
      <c r="D190" s="39">
        <v>44196</v>
      </c>
      <c r="E190" s="2" t="str">
        <f t="shared" si="33"/>
        <v>Dec</v>
      </c>
      <c r="F190" s="13">
        <f t="shared" si="34"/>
        <v>2020</v>
      </c>
      <c r="G190" s="2" t="s">
        <v>14</v>
      </c>
      <c r="H190" s="2" t="s">
        <v>7</v>
      </c>
      <c r="I190" s="57">
        <v>802000</v>
      </c>
      <c r="J190" s="10">
        <f>(I190/$AA$154)*850000</f>
        <v>256857.57347400149</v>
      </c>
    </row>
    <row r="191" spans="4:10" x14ac:dyDescent="0.3">
      <c r="D191" s="39">
        <v>44196</v>
      </c>
      <c r="E191" s="2" t="str">
        <f t="shared" si="33"/>
        <v>Dec</v>
      </c>
      <c r="F191" s="13">
        <f t="shared" si="34"/>
        <v>2020</v>
      </c>
      <c r="G191" s="2" t="s">
        <v>14</v>
      </c>
      <c r="H191" s="2" t="s">
        <v>8</v>
      </c>
      <c r="I191" s="57">
        <v>654000</v>
      </c>
      <c r="J191" s="10">
        <f t="shared" ref="J191:J193" si="58">(I191/$AA$154)*850000</f>
        <v>209457.42275810096</v>
      </c>
    </row>
    <row r="192" spans="4:10" x14ac:dyDescent="0.3">
      <c r="D192" s="39">
        <v>44196</v>
      </c>
      <c r="E192" s="3" t="str">
        <f t="shared" si="33"/>
        <v>Dec</v>
      </c>
      <c r="F192" s="13">
        <f t="shared" si="34"/>
        <v>2020</v>
      </c>
      <c r="G192" s="3" t="s">
        <v>14</v>
      </c>
      <c r="H192" s="3" t="s">
        <v>9</v>
      </c>
      <c r="I192" s="57">
        <v>672000</v>
      </c>
      <c r="J192" s="10">
        <f t="shared" si="58"/>
        <v>215222.30595327806</v>
      </c>
    </row>
    <row r="193" spans="4:10" x14ac:dyDescent="0.3">
      <c r="D193" s="45">
        <v>44196</v>
      </c>
      <c r="E193" s="46" t="str">
        <f t="shared" si="33"/>
        <v>Dec</v>
      </c>
      <c r="F193" s="47">
        <f t="shared" si="34"/>
        <v>2020</v>
      </c>
      <c r="G193" s="46" t="s">
        <v>14</v>
      </c>
      <c r="H193" s="46" t="s">
        <v>10</v>
      </c>
      <c r="I193" s="59">
        <v>526000</v>
      </c>
      <c r="J193" s="10">
        <f t="shared" si="58"/>
        <v>168462.69781461943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4025-1121-4AC7-9859-31252D18270D}">
  <sheetPr>
    <tabColor theme="1"/>
  </sheetPr>
  <dimension ref="A1:AF194"/>
  <sheetViews>
    <sheetView tabSelected="1" topLeftCell="S1" workbookViewId="0">
      <selection activeCell="X3" sqref="X3"/>
    </sheetView>
  </sheetViews>
  <sheetFormatPr defaultRowHeight="14.4" x14ac:dyDescent="0.3"/>
  <cols>
    <col min="1" max="1" width="10.5546875" bestFit="1" customWidth="1"/>
    <col min="2" max="2" width="8.6640625" customWidth="1"/>
    <col min="3" max="3" width="7.5546875" style="29" bestFit="1" customWidth="1"/>
    <col min="4" max="4" width="14.109375" customWidth="1"/>
    <col min="5" max="5" width="12.21875" customWidth="1"/>
    <col min="6" max="6" width="12.6640625" customWidth="1"/>
    <col min="7" max="7" width="14.44140625" customWidth="1"/>
    <col min="8" max="8" width="18.44140625" customWidth="1"/>
    <col min="9" max="9" width="12.88671875" customWidth="1"/>
    <col min="10" max="10" width="14.5546875" bestFit="1" customWidth="1"/>
    <col min="11" max="11" width="15.77734375" bestFit="1" customWidth="1"/>
    <col min="12" max="12" width="21.5546875" bestFit="1" customWidth="1"/>
    <col min="13" max="13" width="11.44140625" bestFit="1" customWidth="1"/>
    <col min="14" max="14" width="11.44140625" style="29" bestFit="1" customWidth="1"/>
    <col min="15" max="15" width="13.109375" customWidth="1"/>
    <col min="16" max="16" width="14.33203125" customWidth="1"/>
    <col min="17" max="17" width="15.109375" customWidth="1"/>
    <col min="18" max="18" width="14.88671875" customWidth="1"/>
    <col min="19" max="19" width="15.44140625" customWidth="1"/>
    <col min="20" max="20" width="15.21875" customWidth="1"/>
    <col min="21" max="21" width="13.44140625" bestFit="1" customWidth="1"/>
    <col min="23" max="23" width="14.21875" bestFit="1" customWidth="1"/>
    <col min="24" max="24" width="9.33203125" bestFit="1" customWidth="1"/>
    <col min="25" max="25" width="10" bestFit="1" customWidth="1"/>
    <col min="26" max="26" width="24.21875" style="63" bestFit="1" customWidth="1"/>
    <col min="27" max="27" width="16" style="69" bestFit="1" customWidth="1"/>
    <col min="28" max="28" width="11" style="69" bestFit="1" customWidth="1"/>
    <col min="29" max="29" width="18.5546875" style="61" bestFit="1" customWidth="1"/>
    <col min="32" max="32" width="10.33203125" bestFit="1" customWidth="1"/>
  </cols>
  <sheetData>
    <row r="1" spans="1:32" x14ac:dyDescent="0.3">
      <c r="A1" s="40" t="s">
        <v>0</v>
      </c>
      <c r="B1" s="41" t="s">
        <v>5</v>
      </c>
      <c r="C1" s="42" t="s">
        <v>21</v>
      </c>
      <c r="D1" s="41" t="s">
        <v>11</v>
      </c>
      <c r="E1" s="42" t="s">
        <v>22</v>
      </c>
      <c r="F1" s="42" t="s">
        <v>23</v>
      </c>
      <c r="G1" s="42" t="s">
        <v>30</v>
      </c>
      <c r="H1" s="42" t="s">
        <v>24</v>
      </c>
      <c r="I1" s="42" t="s">
        <v>25</v>
      </c>
      <c r="J1" s="41" t="s">
        <v>6</v>
      </c>
      <c r="K1" s="42" t="s">
        <v>28</v>
      </c>
      <c r="L1" s="42" t="s">
        <v>27</v>
      </c>
      <c r="M1" s="42" t="s">
        <v>1</v>
      </c>
      <c r="N1" s="42" t="s">
        <v>2</v>
      </c>
      <c r="O1" s="42" t="s">
        <v>3</v>
      </c>
      <c r="P1" s="42" t="s">
        <v>15</v>
      </c>
      <c r="Q1" s="43" t="s">
        <v>17</v>
      </c>
      <c r="R1" s="43" t="s">
        <v>16</v>
      </c>
      <c r="S1" s="43" t="s">
        <v>19</v>
      </c>
      <c r="T1" s="44" t="s">
        <v>70</v>
      </c>
      <c r="U1" s="28" t="s">
        <v>61</v>
      </c>
      <c r="V1" s="54" t="s">
        <v>62</v>
      </c>
      <c r="W1" s="54" t="s">
        <v>63</v>
      </c>
      <c r="X1" s="54" t="s">
        <v>64</v>
      </c>
      <c r="Y1" s="54" t="s">
        <v>47</v>
      </c>
      <c r="Z1" s="66" t="s">
        <v>65</v>
      </c>
      <c r="AA1" s="68" t="s">
        <v>68</v>
      </c>
      <c r="AB1" s="68" t="s">
        <v>42</v>
      </c>
      <c r="AC1" s="60" t="s">
        <v>69</v>
      </c>
    </row>
    <row r="2" spans="1:32" x14ac:dyDescent="0.3">
      <c r="A2" s="38">
        <v>42766</v>
      </c>
      <c r="B2" s="4" t="str">
        <f t="shared" ref="B2:B65" si="0">TEXT(A2, "mmm")</f>
        <v>Jan</v>
      </c>
      <c r="C2" s="10">
        <f>YEAR(A2)</f>
        <v>2017</v>
      </c>
      <c r="D2" s="4" t="s">
        <v>12</v>
      </c>
      <c r="E2" s="10">
        <v>171150</v>
      </c>
      <c r="F2" s="10">
        <v>146700</v>
      </c>
      <c r="G2" s="10">
        <v>48900</v>
      </c>
      <c r="H2" s="10">
        <v>73350</v>
      </c>
      <c r="I2" s="10">
        <v>48900</v>
      </c>
      <c r="J2" s="4" t="s">
        <v>7</v>
      </c>
      <c r="K2" s="10">
        <v>4</v>
      </c>
      <c r="L2" s="10">
        <v>5</v>
      </c>
      <c r="M2" s="10">
        <v>489000</v>
      </c>
      <c r="N2" s="10">
        <v>12546.666666666666</v>
      </c>
      <c r="O2" s="10">
        <v>2925</v>
      </c>
      <c r="P2" s="10">
        <f>O2</f>
        <v>2925</v>
      </c>
      <c r="Q2" s="16">
        <v>60</v>
      </c>
      <c r="R2" s="16">
        <v>180</v>
      </c>
      <c r="S2" s="16">
        <f>Q2*P2</f>
        <v>175500</v>
      </c>
      <c r="T2" s="36">
        <f>R2*P2</f>
        <v>526500</v>
      </c>
      <c r="U2">
        <f t="shared" ref="U2:U49" si="1">IF(C2=2017,
   IF(J2="Platform A", M2*2.5,
   IF(J2="Platform B", M2*3.5,
   IF(J2="Platform C", M2*4.5,
   IF(J2="Platform D", M2*5.5, M2))))/1000,
"NA")</f>
        <v>1222.5</v>
      </c>
      <c r="V2">
        <f t="shared" ref="V2:V33" si="2">IF(C2=2017,
   IF(J2="Platform A", N2*1.5,
   IF(J2="Platform B", N2*2.1,
   IF(J2="Platform C", N2*1.8,
   IF(J2="Platform D", N2*1.5, M2)))),
"NA")</f>
        <v>18820</v>
      </c>
      <c r="W2" s="55">
        <f t="shared" ref="W2:W33" si="3">P2*R2</f>
        <v>526500</v>
      </c>
      <c r="X2" s="55">
        <f>T2-S2</f>
        <v>351000</v>
      </c>
      <c r="Y2">
        <f>N2*U2</f>
        <v>15338300</v>
      </c>
      <c r="Z2" s="67">
        <f>W2/Y2*100</f>
        <v>3.4325837935103634</v>
      </c>
      <c r="AA2" s="69">
        <v>150538.7378142637</v>
      </c>
      <c r="AB2" s="69">
        <v>1250000</v>
      </c>
      <c r="AC2" s="61">
        <f>(P2/AB2)*100</f>
        <v>0.23400000000000001</v>
      </c>
    </row>
    <row r="3" spans="1:32" x14ac:dyDescent="0.3">
      <c r="A3" s="38">
        <v>42766</v>
      </c>
      <c r="B3" s="4" t="str">
        <f t="shared" si="0"/>
        <v>Jan</v>
      </c>
      <c r="C3" s="10">
        <f t="shared" ref="C3:C66" si="4">YEAR(A3)</f>
        <v>2017</v>
      </c>
      <c r="D3" s="4" t="s">
        <v>12</v>
      </c>
      <c r="E3" s="10">
        <v>139650</v>
      </c>
      <c r="F3" s="10">
        <v>119700</v>
      </c>
      <c r="G3" s="10">
        <v>39900</v>
      </c>
      <c r="H3" s="10">
        <v>59850</v>
      </c>
      <c r="I3" s="10">
        <v>39900</v>
      </c>
      <c r="J3" s="4" t="s">
        <v>8</v>
      </c>
      <c r="K3" s="10">
        <v>3</v>
      </c>
      <c r="L3" s="10">
        <v>6</v>
      </c>
      <c r="M3" s="10">
        <v>399000</v>
      </c>
      <c r="N3" s="10">
        <v>18532</v>
      </c>
      <c r="O3" s="10">
        <v>1365</v>
      </c>
      <c r="P3" s="10">
        <f t="shared" ref="P3:P66" si="5">O3</f>
        <v>1365</v>
      </c>
      <c r="Q3" s="16">
        <v>60</v>
      </c>
      <c r="R3" s="16">
        <v>180</v>
      </c>
      <c r="S3" s="16">
        <f t="shared" ref="S3:S66" si="6">Q3*P3</f>
        <v>81900</v>
      </c>
      <c r="T3" s="36">
        <f t="shared" ref="T3:T66" si="7">R3*P3</f>
        <v>245700</v>
      </c>
      <c r="U3">
        <f t="shared" si="1"/>
        <v>1396.5</v>
      </c>
      <c r="V3">
        <f t="shared" si="2"/>
        <v>38917.200000000004</v>
      </c>
      <c r="W3" s="55">
        <f t="shared" si="3"/>
        <v>245700</v>
      </c>
      <c r="X3" s="55">
        <f t="shared" ref="X3:X66" si="8">T3-S3</f>
        <v>163800</v>
      </c>
      <c r="Y3">
        <f>N3*U3</f>
        <v>25879938</v>
      </c>
      <c r="Z3" s="67">
        <f>W3/Y3*100</f>
        <v>0.94938403639143187</v>
      </c>
      <c r="AA3" s="69">
        <v>122832.22165212929</v>
      </c>
      <c r="AB3" s="69">
        <v>1250000</v>
      </c>
      <c r="AC3" s="61">
        <f>(P3/AB3)*100</f>
        <v>0.10920000000000001</v>
      </c>
    </row>
    <row r="4" spans="1:32" x14ac:dyDescent="0.3">
      <c r="A4" s="38">
        <v>42766</v>
      </c>
      <c r="B4" s="5" t="str">
        <f t="shared" si="0"/>
        <v>Jan</v>
      </c>
      <c r="C4" s="10">
        <f t="shared" si="4"/>
        <v>2017</v>
      </c>
      <c r="D4" s="4" t="s">
        <v>12</v>
      </c>
      <c r="E4" s="10">
        <v>182350</v>
      </c>
      <c r="F4" s="10">
        <v>156300</v>
      </c>
      <c r="G4" s="10">
        <v>52100</v>
      </c>
      <c r="H4" s="10">
        <v>78150</v>
      </c>
      <c r="I4" s="10">
        <v>52100</v>
      </c>
      <c r="J4" s="5" t="s">
        <v>9</v>
      </c>
      <c r="K4" s="10">
        <v>7</v>
      </c>
      <c r="L4" s="10">
        <v>8</v>
      </c>
      <c r="M4" s="10">
        <v>521000</v>
      </c>
      <c r="N4" s="10">
        <v>20963.333333333332</v>
      </c>
      <c r="O4" s="10">
        <v>1625</v>
      </c>
      <c r="P4" s="10">
        <f t="shared" si="5"/>
        <v>1625</v>
      </c>
      <c r="Q4" s="16">
        <v>60</v>
      </c>
      <c r="R4" s="16">
        <v>180</v>
      </c>
      <c r="S4" s="16">
        <f t="shared" si="6"/>
        <v>97500</v>
      </c>
      <c r="T4" s="36">
        <f t="shared" si="7"/>
        <v>292500</v>
      </c>
      <c r="U4">
        <f t="shared" si="1"/>
        <v>2344.5</v>
      </c>
      <c r="V4">
        <f t="shared" si="2"/>
        <v>37734</v>
      </c>
      <c r="W4" s="55">
        <f t="shared" si="3"/>
        <v>292500</v>
      </c>
      <c r="X4" s="55">
        <f t="shared" si="8"/>
        <v>195000</v>
      </c>
      <c r="Y4">
        <f>N4*U4</f>
        <v>49148535</v>
      </c>
      <c r="Z4" s="67">
        <f>W4/Y4*100</f>
        <v>0.59513472782047316</v>
      </c>
      <c r="AA4" s="69">
        <v>160389.9435608004</v>
      </c>
      <c r="AB4" s="69">
        <v>1250000</v>
      </c>
      <c r="AC4" s="61">
        <f>(P4/AB4)*100</f>
        <v>0.13</v>
      </c>
    </row>
    <row r="5" spans="1:32" x14ac:dyDescent="0.3">
      <c r="A5" s="38">
        <v>42766</v>
      </c>
      <c r="B5" s="5" t="str">
        <f t="shared" si="0"/>
        <v>Jan</v>
      </c>
      <c r="C5" s="10">
        <f t="shared" si="4"/>
        <v>2017</v>
      </c>
      <c r="D5" s="4" t="s">
        <v>12</v>
      </c>
      <c r="E5" s="10">
        <v>188999.99999999997</v>
      </c>
      <c r="F5" s="10">
        <v>162000</v>
      </c>
      <c r="G5" s="10">
        <v>54000</v>
      </c>
      <c r="H5" s="10">
        <v>81000</v>
      </c>
      <c r="I5" s="10">
        <v>54000</v>
      </c>
      <c r="J5" s="5" t="s">
        <v>10</v>
      </c>
      <c r="K5" s="10">
        <v>4</v>
      </c>
      <c r="L5" s="10">
        <v>8</v>
      </c>
      <c r="M5" s="10">
        <v>540000</v>
      </c>
      <c r="N5" s="10">
        <v>22443.333333333332</v>
      </c>
      <c r="O5" s="10">
        <v>2091.83</v>
      </c>
      <c r="P5" s="10">
        <f t="shared" si="5"/>
        <v>2091.83</v>
      </c>
      <c r="Q5" s="16">
        <v>60</v>
      </c>
      <c r="R5" s="16">
        <v>180</v>
      </c>
      <c r="S5" s="16">
        <f t="shared" si="6"/>
        <v>125509.79999999999</v>
      </c>
      <c r="T5" s="36">
        <f t="shared" si="7"/>
        <v>376529.39999999997</v>
      </c>
      <c r="U5">
        <f t="shared" si="1"/>
        <v>2970</v>
      </c>
      <c r="V5">
        <f t="shared" si="2"/>
        <v>33665</v>
      </c>
      <c r="W5" s="55">
        <f t="shared" si="3"/>
        <v>376529.39999999997</v>
      </c>
      <c r="X5" s="55">
        <f t="shared" si="8"/>
        <v>251019.59999999998</v>
      </c>
      <c r="Y5">
        <f>N5*U5</f>
        <v>66656700</v>
      </c>
      <c r="Z5" s="67">
        <f>W5/Y5*100</f>
        <v>0.56487854934312676</v>
      </c>
      <c r="AA5" s="69">
        <v>166239.09697280655</v>
      </c>
      <c r="AB5" s="69">
        <v>1250000</v>
      </c>
      <c r="AC5" s="61">
        <f>(P5/AB5)*100</f>
        <v>0.16734640000000001</v>
      </c>
      <c r="AF5" s="16"/>
    </row>
    <row r="6" spans="1:32" x14ac:dyDescent="0.3">
      <c r="A6" s="38">
        <v>42794</v>
      </c>
      <c r="B6" s="4" t="str">
        <f t="shared" si="0"/>
        <v>Feb</v>
      </c>
      <c r="C6" s="10">
        <f t="shared" si="4"/>
        <v>2017</v>
      </c>
      <c r="D6" s="4" t="s">
        <v>12</v>
      </c>
      <c r="E6" s="10">
        <v>204749.99999999997</v>
      </c>
      <c r="F6" s="10">
        <v>175500</v>
      </c>
      <c r="G6" s="10">
        <v>58500</v>
      </c>
      <c r="H6" s="10">
        <v>87750</v>
      </c>
      <c r="I6" s="10">
        <v>58500</v>
      </c>
      <c r="J6" s="4" t="s">
        <v>7</v>
      </c>
      <c r="K6" s="10">
        <v>8</v>
      </c>
      <c r="L6" s="10">
        <v>2</v>
      </c>
      <c r="M6" s="10">
        <v>585000</v>
      </c>
      <c r="N6" s="10">
        <v>24498.333333333332</v>
      </c>
      <c r="O6" s="10">
        <v>4225</v>
      </c>
      <c r="P6" s="10">
        <f t="shared" si="5"/>
        <v>4225</v>
      </c>
      <c r="Q6" s="16">
        <v>60</v>
      </c>
      <c r="R6" s="16">
        <v>180</v>
      </c>
      <c r="S6" s="16">
        <f t="shared" si="6"/>
        <v>253500</v>
      </c>
      <c r="T6" s="36">
        <f t="shared" si="7"/>
        <v>760500</v>
      </c>
      <c r="U6">
        <f t="shared" si="1"/>
        <v>1462.5</v>
      </c>
      <c r="V6">
        <f t="shared" si="2"/>
        <v>36747.5</v>
      </c>
      <c r="W6" s="55">
        <f t="shared" si="3"/>
        <v>760500</v>
      </c>
      <c r="X6" s="55">
        <f t="shared" si="8"/>
        <v>507000</v>
      </c>
      <c r="Y6">
        <f>N6*U6</f>
        <v>35828812.5</v>
      </c>
      <c r="Z6" s="67">
        <f>W6/Y6*100</f>
        <v>2.1225933736988911</v>
      </c>
      <c r="AA6" s="69">
        <v>167653.80206343142</v>
      </c>
      <c r="AB6" s="69">
        <v>1250000</v>
      </c>
      <c r="AC6" s="61">
        <f>(P6/AB6)*100</f>
        <v>0.33800000000000002</v>
      </c>
    </row>
    <row r="7" spans="1:32" x14ac:dyDescent="0.3">
      <c r="A7" s="38">
        <v>42794</v>
      </c>
      <c r="B7" s="4" t="str">
        <f t="shared" si="0"/>
        <v>Feb</v>
      </c>
      <c r="C7" s="10">
        <f t="shared" si="4"/>
        <v>2017</v>
      </c>
      <c r="D7" s="4" t="s">
        <v>12</v>
      </c>
      <c r="E7" s="10">
        <v>137760</v>
      </c>
      <c r="F7" s="10">
        <v>118080</v>
      </c>
      <c r="G7" s="10">
        <v>39360</v>
      </c>
      <c r="H7" s="10">
        <v>59040</v>
      </c>
      <c r="I7" s="10">
        <v>39360</v>
      </c>
      <c r="J7" s="4" t="s">
        <v>8</v>
      </c>
      <c r="K7" s="10">
        <v>4</v>
      </c>
      <c r="L7" s="10">
        <v>1</v>
      </c>
      <c r="M7" s="10">
        <v>393600</v>
      </c>
      <c r="N7" s="10">
        <v>16639</v>
      </c>
      <c r="O7" s="10">
        <v>1170</v>
      </c>
      <c r="P7" s="10">
        <f t="shared" si="5"/>
        <v>1170</v>
      </c>
      <c r="Q7" s="16">
        <v>60</v>
      </c>
      <c r="R7" s="16">
        <v>180</v>
      </c>
      <c r="S7" s="16">
        <f t="shared" si="6"/>
        <v>70200</v>
      </c>
      <c r="T7" s="36">
        <f t="shared" si="7"/>
        <v>210600</v>
      </c>
      <c r="U7">
        <f t="shared" si="1"/>
        <v>1377.6</v>
      </c>
      <c r="V7">
        <f t="shared" si="2"/>
        <v>34941.9</v>
      </c>
      <c r="W7" s="55">
        <f t="shared" si="3"/>
        <v>210600</v>
      </c>
      <c r="X7" s="55">
        <f t="shared" si="8"/>
        <v>140400</v>
      </c>
      <c r="Y7">
        <f>N7*U7</f>
        <v>22921886.399999999</v>
      </c>
      <c r="Z7" s="67">
        <f>W7/Y7*100</f>
        <v>0.9187725491912393</v>
      </c>
      <c r="AA7" s="69">
        <v>112800.91708062668</v>
      </c>
      <c r="AB7" s="69">
        <v>1250000</v>
      </c>
      <c r="AC7" s="61">
        <f>(P7/AB7)*100</f>
        <v>9.3600000000000003E-2</v>
      </c>
    </row>
    <row r="8" spans="1:32" x14ac:dyDescent="0.3">
      <c r="A8" s="38">
        <v>42794</v>
      </c>
      <c r="B8" s="5" t="str">
        <f t="shared" si="0"/>
        <v>Feb</v>
      </c>
      <c r="C8" s="10">
        <f t="shared" si="4"/>
        <v>2017</v>
      </c>
      <c r="D8" s="4" t="s">
        <v>12</v>
      </c>
      <c r="E8" s="10">
        <v>187949.99999999997</v>
      </c>
      <c r="F8" s="10">
        <v>161100</v>
      </c>
      <c r="G8" s="10">
        <v>53700</v>
      </c>
      <c r="H8" s="10">
        <v>80550</v>
      </c>
      <c r="I8" s="10">
        <v>53700</v>
      </c>
      <c r="J8" s="5" t="s">
        <v>9</v>
      </c>
      <c r="K8" s="10">
        <v>4</v>
      </c>
      <c r="L8" s="10">
        <v>1</v>
      </c>
      <c r="M8" s="10">
        <v>537000</v>
      </c>
      <c r="N8" s="10">
        <v>23178.333333333332</v>
      </c>
      <c r="O8" s="10">
        <v>2398.63</v>
      </c>
      <c r="P8" s="10">
        <f t="shared" si="5"/>
        <v>2398.63</v>
      </c>
      <c r="Q8" s="16">
        <v>60</v>
      </c>
      <c r="R8" s="16">
        <v>180</v>
      </c>
      <c r="S8" s="16">
        <f t="shared" si="6"/>
        <v>143917.80000000002</v>
      </c>
      <c r="T8" s="36">
        <f t="shared" si="7"/>
        <v>431753.4</v>
      </c>
      <c r="U8">
        <f t="shared" si="1"/>
        <v>2416.5</v>
      </c>
      <c r="V8">
        <f t="shared" si="2"/>
        <v>41721</v>
      </c>
      <c r="W8" s="55">
        <f t="shared" si="3"/>
        <v>431753.4</v>
      </c>
      <c r="X8" s="55">
        <f t="shared" si="8"/>
        <v>287835.59999999998</v>
      </c>
      <c r="Y8">
        <f>N8*U8</f>
        <v>56010442.5</v>
      </c>
      <c r="Z8" s="67">
        <f>W8/Y8*100</f>
        <v>0.77084447243922427</v>
      </c>
      <c r="AA8" s="69">
        <v>153897.59266335497</v>
      </c>
      <c r="AB8" s="69">
        <v>1250000</v>
      </c>
      <c r="AC8" s="61">
        <f>(P8/AB8)*100</f>
        <v>0.19189040000000002</v>
      </c>
    </row>
    <row r="9" spans="1:32" x14ac:dyDescent="0.3">
      <c r="A9" s="38">
        <v>42794</v>
      </c>
      <c r="B9" s="5" t="str">
        <f t="shared" si="0"/>
        <v>Feb</v>
      </c>
      <c r="C9" s="10">
        <f t="shared" si="4"/>
        <v>2017</v>
      </c>
      <c r="D9" s="4" t="s">
        <v>12</v>
      </c>
      <c r="E9" s="10">
        <v>202299.99999999997</v>
      </c>
      <c r="F9" s="10">
        <v>173400</v>
      </c>
      <c r="G9" s="10">
        <v>57800</v>
      </c>
      <c r="H9" s="10">
        <v>86700</v>
      </c>
      <c r="I9" s="10">
        <v>57800</v>
      </c>
      <c r="J9" s="5" t="s">
        <v>10</v>
      </c>
      <c r="K9" s="10">
        <v>4</v>
      </c>
      <c r="L9" s="10">
        <v>3</v>
      </c>
      <c r="M9" s="10">
        <v>578000</v>
      </c>
      <c r="N9" s="10">
        <v>24036.666666666668</v>
      </c>
      <c r="O9" s="10">
        <v>2351.1799999999998</v>
      </c>
      <c r="P9" s="10">
        <f t="shared" si="5"/>
        <v>2351.1799999999998</v>
      </c>
      <c r="Q9" s="16">
        <v>60</v>
      </c>
      <c r="R9" s="16">
        <v>180</v>
      </c>
      <c r="S9" s="16">
        <f t="shared" si="6"/>
        <v>141070.79999999999</v>
      </c>
      <c r="T9" s="36">
        <f t="shared" si="7"/>
        <v>423212.39999999997</v>
      </c>
      <c r="U9">
        <f t="shared" si="1"/>
        <v>3179</v>
      </c>
      <c r="V9">
        <f t="shared" si="2"/>
        <v>36055</v>
      </c>
      <c r="W9" s="55">
        <f t="shared" si="3"/>
        <v>423212.39999999997</v>
      </c>
      <c r="X9" s="55">
        <f t="shared" si="8"/>
        <v>282141.59999999998</v>
      </c>
      <c r="Y9">
        <f>N9*U9</f>
        <v>76412563.333333343</v>
      </c>
      <c r="Z9" s="67">
        <f>W9/Y9*100</f>
        <v>0.55385185568743067</v>
      </c>
      <c r="AA9" s="69">
        <v>165647.68819258694</v>
      </c>
      <c r="AB9" s="69">
        <v>1250000</v>
      </c>
      <c r="AC9" s="61">
        <f>(P9/AB9)*100</f>
        <v>0.18809439999999999</v>
      </c>
    </row>
    <row r="10" spans="1:32" x14ac:dyDescent="0.3">
      <c r="A10" s="38">
        <v>42825</v>
      </c>
      <c r="B10" s="4" t="str">
        <f t="shared" si="0"/>
        <v>Mar</v>
      </c>
      <c r="C10" s="10">
        <f t="shared" si="4"/>
        <v>2017</v>
      </c>
      <c r="D10" s="4" t="s">
        <v>12</v>
      </c>
      <c r="E10" s="10">
        <v>232750</v>
      </c>
      <c r="F10" s="10">
        <v>199500</v>
      </c>
      <c r="G10" s="10">
        <v>66500</v>
      </c>
      <c r="H10" s="10">
        <v>99750</v>
      </c>
      <c r="I10" s="10">
        <v>66500</v>
      </c>
      <c r="J10" s="4" t="s">
        <v>7</v>
      </c>
      <c r="K10" s="10">
        <v>4</v>
      </c>
      <c r="L10" s="10">
        <v>4</v>
      </c>
      <c r="M10" s="10">
        <v>665000</v>
      </c>
      <c r="N10" s="10">
        <v>23145</v>
      </c>
      <c r="O10" s="10">
        <v>3120</v>
      </c>
      <c r="P10" s="10">
        <f t="shared" si="5"/>
        <v>3120</v>
      </c>
      <c r="Q10" s="16">
        <v>60</v>
      </c>
      <c r="R10" s="16">
        <v>180</v>
      </c>
      <c r="S10" s="16">
        <f t="shared" si="6"/>
        <v>187200</v>
      </c>
      <c r="T10" s="36">
        <f t="shared" si="7"/>
        <v>561600</v>
      </c>
      <c r="U10">
        <f t="shared" si="1"/>
        <v>1662.5</v>
      </c>
      <c r="V10">
        <f t="shared" si="2"/>
        <v>34717.5</v>
      </c>
      <c r="W10" s="55">
        <f t="shared" si="3"/>
        <v>561600</v>
      </c>
      <c r="X10" s="55">
        <f t="shared" si="8"/>
        <v>374400</v>
      </c>
      <c r="Y10">
        <f>N10*U10</f>
        <v>38478562.5</v>
      </c>
      <c r="Z10" s="67">
        <f>W10/Y10*100</f>
        <v>1.4595139826234413</v>
      </c>
      <c r="AA10" s="69">
        <v>195415.80957978254</v>
      </c>
      <c r="AB10" s="69">
        <v>1250000</v>
      </c>
      <c r="AC10" s="61">
        <f>(P10/AB10)*100</f>
        <v>0.24959999999999999</v>
      </c>
    </row>
    <row r="11" spans="1:32" x14ac:dyDescent="0.3">
      <c r="A11" s="38">
        <v>42825</v>
      </c>
      <c r="B11" s="4" t="str">
        <f t="shared" si="0"/>
        <v>Mar</v>
      </c>
      <c r="C11" s="10">
        <f t="shared" si="4"/>
        <v>2017</v>
      </c>
      <c r="D11" s="4" t="s">
        <v>12</v>
      </c>
      <c r="E11" s="10">
        <v>149730</v>
      </c>
      <c r="F11" s="10">
        <v>128340</v>
      </c>
      <c r="G11" s="10">
        <v>42780</v>
      </c>
      <c r="H11" s="10">
        <v>64170</v>
      </c>
      <c r="I11" s="10">
        <v>42780</v>
      </c>
      <c r="J11" s="4" t="s">
        <v>8</v>
      </c>
      <c r="K11" s="10">
        <v>5</v>
      </c>
      <c r="L11" s="10">
        <v>7</v>
      </c>
      <c r="M11" s="10">
        <v>427800</v>
      </c>
      <c r="N11" s="10">
        <v>20138</v>
      </c>
      <c r="O11" s="10">
        <v>975</v>
      </c>
      <c r="P11" s="10">
        <f t="shared" si="5"/>
        <v>975</v>
      </c>
      <c r="Q11" s="16">
        <v>60</v>
      </c>
      <c r="R11" s="16">
        <v>180</v>
      </c>
      <c r="S11" s="16">
        <f t="shared" si="6"/>
        <v>58500</v>
      </c>
      <c r="T11" s="36">
        <f t="shared" si="7"/>
        <v>175500</v>
      </c>
      <c r="U11">
        <f t="shared" si="1"/>
        <v>1497.3</v>
      </c>
      <c r="V11">
        <f t="shared" si="2"/>
        <v>42289.8</v>
      </c>
      <c r="W11" s="55">
        <f t="shared" si="3"/>
        <v>175500</v>
      </c>
      <c r="X11" s="55">
        <f t="shared" si="8"/>
        <v>117000</v>
      </c>
      <c r="Y11">
        <f>N11*U11</f>
        <v>30152627.399999999</v>
      </c>
      <c r="Z11" s="67">
        <f>W11/Y11*100</f>
        <v>0.58203883088476738</v>
      </c>
      <c r="AA11" s="69">
        <v>125712.60652365559</v>
      </c>
      <c r="AB11" s="69">
        <v>1250000</v>
      </c>
      <c r="AC11" s="61">
        <f>(P11/AB11)*100</f>
        <v>7.8E-2</v>
      </c>
    </row>
    <row r="12" spans="1:32" x14ac:dyDescent="0.3">
      <c r="A12" s="38">
        <v>42825</v>
      </c>
      <c r="B12" s="5" t="str">
        <f t="shared" si="0"/>
        <v>Mar</v>
      </c>
      <c r="C12" s="10">
        <f t="shared" si="4"/>
        <v>2017</v>
      </c>
      <c r="D12" s="4" t="s">
        <v>12</v>
      </c>
      <c r="E12" s="10">
        <v>169050</v>
      </c>
      <c r="F12" s="10">
        <v>144900</v>
      </c>
      <c r="G12" s="10">
        <v>48300</v>
      </c>
      <c r="H12" s="10">
        <v>72450</v>
      </c>
      <c r="I12" s="10">
        <v>48300</v>
      </c>
      <c r="J12" s="5" t="s">
        <v>9</v>
      </c>
      <c r="K12" s="10">
        <v>8</v>
      </c>
      <c r="L12" s="10">
        <v>5</v>
      </c>
      <c r="M12" s="10">
        <v>483000</v>
      </c>
      <c r="N12" s="10">
        <v>20113.333333333332</v>
      </c>
      <c r="O12" s="10">
        <v>2245.9124999999999</v>
      </c>
      <c r="P12" s="10">
        <f t="shared" si="5"/>
        <v>2245.9124999999999</v>
      </c>
      <c r="Q12" s="16">
        <v>60</v>
      </c>
      <c r="R12" s="16">
        <v>180</v>
      </c>
      <c r="S12" s="16">
        <f t="shared" si="6"/>
        <v>134754.75</v>
      </c>
      <c r="T12" s="36">
        <f t="shared" si="7"/>
        <v>404264.25</v>
      </c>
      <c r="U12">
        <f t="shared" si="1"/>
        <v>2173.5</v>
      </c>
      <c r="V12">
        <f t="shared" si="2"/>
        <v>36204</v>
      </c>
      <c r="W12" s="55">
        <f t="shared" si="3"/>
        <v>404264.25</v>
      </c>
      <c r="X12" s="55">
        <f t="shared" si="8"/>
        <v>269509.5</v>
      </c>
      <c r="Y12">
        <f>N12*U12</f>
        <v>43716330</v>
      </c>
      <c r="Z12" s="67">
        <f>W12/Y12*100</f>
        <v>0.92474425460691689</v>
      </c>
      <c r="AA12" s="69">
        <v>141933.58801057891</v>
      </c>
      <c r="AB12" s="69">
        <v>1250000</v>
      </c>
      <c r="AC12" s="61">
        <f>(P12/AB12)*100</f>
        <v>0.17967299999999997</v>
      </c>
    </row>
    <row r="13" spans="1:32" x14ac:dyDescent="0.3">
      <c r="A13" s="38">
        <v>42825</v>
      </c>
      <c r="B13" s="5" t="str">
        <f t="shared" si="0"/>
        <v>Mar</v>
      </c>
      <c r="C13" s="10">
        <f t="shared" si="4"/>
        <v>2017</v>
      </c>
      <c r="D13" s="4" t="s">
        <v>12</v>
      </c>
      <c r="E13" s="10">
        <v>163100</v>
      </c>
      <c r="F13" s="10">
        <v>139800</v>
      </c>
      <c r="G13" s="10">
        <v>46600</v>
      </c>
      <c r="H13" s="10">
        <v>69900</v>
      </c>
      <c r="I13" s="10">
        <v>46600</v>
      </c>
      <c r="J13" s="5" t="s">
        <v>10</v>
      </c>
      <c r="K13" s="10">
        <v>4</v>
      </c>
      <c r="L13" s="10">
        <v>5</v>
      </c>
      <c r="M13" s="10">
        <v>466000</v>
      </c>
      <c r="N13" s="10">
        <v>18316.666666666668</v>
      </c>
      <c r="O13" s="10">
        <v>1687.4</v>
      </c>
      <c r="P13" s="10">
        <f t="shared" si="5"/>
        <v>1687.4</v>
      </c>
      <c r="Q13" s="16">
        <v>60</v>
      </c>
      <c r="R13" s="16">
        <v>180</v>
      </c>
      <c r="S13" s="16">
        <f t="shared" si="6"/>
        <v>101244</v>
      </c>
      <c r="T13" s="36">
        <f t="shared" si="7"/>
        <v>303732</v>
      </c>
      <c r="U13">
        <f t="shared" si="1"/>
        <v>2563</v>
      </c>
      <c r="V13">
        <f t="shared" si="2"/>
        <v>27475</v>
      </c>
      <c r="W13" s="55">
        <f t="shared" si="3"/>
        <v>303732</v>
      </c>
      <c r="X13" s="55">
        <f t="shared" si="8"/>
        <v>202488</v>
      </c>
      <c r="Y13">
        <f>N13*U13</f>
        <v>46945616.666666672</v>
      </c>
      <c r="Z13" s="67">
        <f>W13/Y13*100</f>
        <v>0.64698692139166691</v>
      </c>
      <c r="AA13" s="69">
        <v>136937.99588598293</v>
      </c>
      <c r="AB13" s="69">
        <v>1250000</v>
      </c>
      <c r="AC13" s="61">
        <f>(P13/AB13)*100</f>
        <v>0.134992</v>
      </c>
    </row>
    <row r="14" spans="1:32" x14ac:dyDescent="0.3">
      <c r="A14" s="38">
        <v>42855</v>
      </c>
      <c r="B14" s="4" t="str">
        <f t="shared" si="0"/>
        <v>Apr</v>
      </c>
      <c r="C14" s="10">
        <f t="shared" si="4"/>
        <v>2017</v>
      </c>
      <c r="D14" s="4" t="s">
        <v>12</v>
      </c>
      <c r="E14" s="10">
        <v>217350</v>
      </c>
      <c r="F14" s="10">
        <v>186300</v>
      </c>
      <c r="G14" s="10">
        <v>62100</v>
      </c>
      <c r="H14" s="10">
        <v>93150</v>
      </c>
      <c r="I14" s="10">
        <v>62100</v>
      </c>
      <c r="J14" s="4" t="s">
        <v>7</v>
      </c>
      <c r="K14" s="10">
        <v>5</v>
      </c>
      <c r="L14" s="10">
        <v>3</v>
      </c>
      <c r="M14" s="10">
        <v>621000</v>
      </c>
      <c r="N14" s="10">
        <v>18580</v>
      </c>
      <c r="O14" s="10">
        <v>2730</v>
      </c>
      <c r="P14" s="10">
        <f t="shared" si="5"/>
        <v>2730</v>
      </c>
      <c r="Q14" s="16">
        <v>60</v>
      </c>
      <c r="R14" s="16">
        <v>180</v>
      </c>
      <c r="S14" s="16">
        <f t="shared" si="6"/>
        <v>163800</v>
      </c>
      <c r="T14" s="36">
        <f t="shared" si="7"/>
        <v>491400</v>
      </c>
      <c r="U14">
        <f t="shared" si="1"/>
        <v>1552.5</v>
      </c>
      <c r="V14">
        <f t="shared" si="2"/>
        <v>27870</v>
      </c>
      <c r="W14" s="55">
        <f t="shared" si="3"/>
        <v>491400</v>
      </c>
      <c r="X14" s="55">
        <f t="shared" si="8"/>
        <v>327600</v>
      </c>
      <c r="Y14">
        <f>N14*U14</f>
        <v>28845450</v>
      </c>
      <c r="Z14" s="67">
        <f>W14/Y14*100</f>
        <v>1.7035615669022324</v>
      </c>
      <c r="AA14" s="69">
        <v>172771.95585644071</v>
      </c>
      <c r="AB14" s="69">
        <v>1250000</v>
      </c>
      <c r="AC14" s="61">
        <f>(P14/AB14)*100</f>
        <v>0.21840000000000001</v>
      </c>
    </row>
    <row r="15" spans="1:32" x14ac:dyDescent="0.3">
      <c r="A15" s="38">
        <v>42855</v>
      </c>
      <c r="B15" s="4" t="str">
        <f t="shared" si="0"/>
        <v>Apr</v>
      </c>
      <c r="C15" s="10">
        <f t="shared" si="4"/>
        <v>2017</v>
      </c>
      <c r="D15" s="4" t="s">
        <v>12</v>
      </c>
      <c r="E15" s="10">
        <v>131460</v>
      </c>
      <c r="F15" s="10">
        <v>112680</v>
      </c>
      <c r="G15" s="10">
        <v>37560</v>
      </c>
      <c r="H15" s="10">
        <v>56340</v>
      </c>
      <c r="I15" s="10">
        <v>37560</v>
      </c>
      <c r="J15" s="4" t="s">
        <v>8</v>
      </c>
      <c r="K15" s="10">
        <v>4</v>
      </c>
      <c r="L15" s="10">
        <v>6</v>
      </c>
      <c r="M15" s="10">
        <v>375600</v>
      </c>
      <c r="N15" s="10">
        <v>15520</v>
      </c>
      <c r="O15" s="10">
        <v>975</v>
      </c>
      <c r="P15" s="10">
        <f t="shared" si="5"/>
        <v>975</v>
      </c>
      <c r="Q15" s="16">
        <v>60</v>
      </c>
      <c r="R15" s="16">
        <v>180</v>
      </c>
      <c r="S15" s="16">
        <f t="shared" si="6"/>
        <v>58500</v>
      </c>
      <c r="T15" s="36">
        <f t="shared" si="7"/>
        <v>175500</v>
      </c>
      <c r="U15">
        <f t="shared" si="1"/>
        <v>1314.6</v>
      </c>
      <c r="V15">
        <f t="shared" si="2"/>
        <v>32592</v>
      </c>
      <c r="W15" s="55">
        <f t="shared" si="3"/>
        <v>175500</v>
      </c>
      <c r="X15" s="55">
        <f t="shared" si="8"/>
        <v>117000</v>
      </c>
      <c r="Y15">
        <f>N15*U15</f>
        <v>20402592</v>
      </c>
      <c r="Z15" s="67">
        <f>W15/Y15*100</f>
        <v>0.86018482357535753</v>
      </c>
      <c r="AA15" s="69">
        <v>104497.82064360568</v>
      </c>
      <c r="AB15" s="69">
        <v>1250000</v>
      </c>
      <c r="AC15" s="61">
        <f>(P15/AB15)*100</f>
        <v>7.8E-2</v>
      </c>
    </row>
    <row r="16" spans="1:32" x14ac:dyDescent="0.3">
      <c r="A16" s="38">
        <v>42855</v>
      </c>
      <c r="B16" s="5" t="str">
        <f t="shared" si="0"/>
        <v>Apr</v>
      </c>
      <c r="C16" s="10">
        <f t="shared" si="4"/>
        <v>2017</v>
      </c>
      <c r="D16" s="4" t="s">
        <v>12</v>
      </c>
      <c r="E16" s="10">
        <v>217000</v>
      </c>
      <c r="F16" s="10">
        <v>186000</v>
      </c>
      <c r="G16" s="10">
        <v>62000</v>
      </c>
      <c r="H16" s="10">
        <v>93000</v>
      </c>
      <c r="I16" s="10">
        <v>62000</v>
      </c>
      <c r="J16" s="5" t="s">
        <v>9</v>
      </c>
      <c r="K16" s="10">
        <v>1</v>
      </c>
      <c r="L16" s="10">
        <v>3</v>
      </c>
      <c r="M16" s="10">
        <v>620000</v>
      </c>
      <c r="N16" s="10">
        <v>24003.333333333332</v>
      </c>
      <c r="O16" s="10">
        <v>1430</v>
      </c>
      <c r="P16" s="10">
        <f t="shared" si="5"/>
        <v>1430</v>
      </c>
      <c r="Q16" s="16">
        <v>60</v>
      </c>
      <c r="R16" s="16">
        <v>180</v>
      </c>
      <c r="S16" s="16">
        <f t="shared" si="6"/>
        <v>85800</v>
      </c>
      <c r="T16" s="36">
        <f t="shared" si="7"/>
        <v>257400</v>
      </c>
      <c r="U16">
        <f t="shared" si="1"/>
        <v>2790</v>
      </c>
      <c r="V16">
        <f t="shared" si="2"/>
        <v>43206</v>
      </c>
      <c r="W16" s="55">
        <f t="shared" si="3"/>
        <v>257400</v>
      </c>
      <c r="X16" s="55">
        <f t="shared" si="8"/>
        <v>171600</v>
      </c>
      <c r="Y16">
        <f>N16*U16</f>
        <v>66969300</v>
      </c>
      <c r="Z16" s="67">
        <f>W16/Y16*100</f>
        <v>0.38435521948116524</v>
      </c>
      <c r="AA16" s="69">
        <v>172493.74014652695</v>
      </c>
      <c r="AB16" s="69">
        <v>1250000</v>
      </c>
      <c r="AC16" s="61">
        <f>(P16/AB16)*100</f>
        <v>0.1144</v>
      </c>
    </row>
    <row r="17" spans="1:29" x14ac:dyDescent="0.3">
      <c r="A17" s="38">
        <v>42855</v>
      </c>
      <c r="B17" s="5" t="str">
        <f t="shared" si="0"/>
        <v>Apr</v>
      </c>
      <c r="C17" s="10">
        <f t="shared" si="4"/>
        <v>2017</v>
      </c>
      <c r="D17" s="4" t="s">
        <v>12</v>
      </c>
      <c r="E17" s="10">
        <v>188999.99999999997</v>
      </c>
      <c r="F17" s="10">
        <v>162000</v>
      </c>
      <c r="G17" s="10">
        <v>54000</v>
      </c>
      <c r="H17" s="10">
        <v>81000</v>
      </c>
      <c r="I17" s="10">
        <v>54000</v>
      </c>
      <c r="J17" s="5" t="s">
        <v>10</v>
      </c>
      <c r="K17" s="10">
        <v>1</v>
      </c>
      <c r="L17" s="10">
        <v>3</v>
      </c>
      <c r="M17" s="10">
        <v>540000</v>
      </c>
      <c r="N17" s="10">
        <v>21146.666666666668</v>
      </c>
      <c r="O17" s="10">
        <v>2214.5500000000002</v>
      </c>
      <c r="P17" s="10">
        <f t="shared" si="5"/>
        <v>2214.5500000000002</v>
      </c>
      <c r="Q17" s="16">
        <v>60</v>
      </c>
      <c r="R17" s="16">
        <v>180</v>
      </c>
      <c r="S17" s="16">
        <f t="shared" si="6"/>
        <v>132873</v>
      </c>
      <c r="T17" s="36">
        <f t="shared" si="7"/>
        <v>398619.00000000006</v>
      </c>
      <c r="U17">
        <f t="shared" si="1"/>
        <v>2970</v>
      </c>
      <c r="V17">
        <f t="shared" si="2"/>
        <v>31720</v>
      </c>
      <c r="W17" s="55">
        <f t="shared" si="3"/>
        <v>398619.00000000006</v>
      </c>
      <c r="X17" s="55">
        <f t="shared" si="8"/>
        <v>265746.00000000006</v>
      </c>
      <c r="Y17">
        <f>N17*U17</f>
        <v>62805600</v>
      </c>
      <c r="Z17" s="67">
        <f>W17/Y17*100</f>
        <v>0.6346870342771983</v>
      </c>
      <c r="AA17" s="69">
        <v>150236.48335342671</v>
      </c>
      <c r="AB17" s="69">
        <v>1250000</v>
      </c>
      <c r="AC17" s="61">
        <f>(P17/AB17)*100</f>
        <v>0.17716400000000002</v>
      </c>
    </row>
    <row r="18" spans="1:29" x14ac:dyDescent="0.3">
      <c r="A18" s="38">
        <v>42886</v>
      </c>
      <c r="B18" s="4" t="str">
        <f t="shared" si="0"/>
        <v>May</v>
      </c>
      <c r="C18" s="10">
        <f t="shared" si="4"/>
        <v>2017</v>
      </c>
      <c r="D18" s="4" t="s">
        <v>13</v>
      </c>
      <c r="E18" s="10">
        <v>161350</v>
      </c>
      <c r="F18" s="10">
        <v>138300</v>
      </c>
      <c r="G18" s="10">
        <v>46100</v>
      </c>
      <c r="H18" s="10">
        <v>69150</v>
      </c>
      <c r="I18" s="10">
        <v>46100</v>
      </c>
      <c r="J18" s="4" t="s">
        <v>7</v>
      </c>
      <c r="K18" s="10">
        <v>1</v>
      </c>
      <c r="L18" s="10">
        <v>3</v>
      </c>
      <c r="M18" s="10">
        <v>461000</v>
      </c>
      <c r="N18" s="10">
        <v>17093.333333333332</v>
      </c>
      <c r="O18" s="10">
        <v>2275</v>
      </c>
      <c r="P18" s="10">
        <f t="shared" si="5"/>
        <v>2275</v>
      </c>
      <c r="Q18" s="16">
        <v>60</v>
      </c>
      <c r="R18" s="16">
        <v>180</v>
      </c>
      <c r="S18" s="16">
        <f t="shared" si="6"/>
        <v>136500</v>
      </c>
      <c r="T18" s="36">
        <f t="shared" si="7"/>
        <v>409500</v>
      </c>
      <c r="U18">
        <f t="shared" si="1"/>
        <v>1152.5</v>
      </c>
      <c r="V18">
        <f t="shared" si="2"/>
        <v>25640</v>
      </c>
      <c r="W18" s="55">
        <f t="shared" si="3"/>
        <v>409500</v>
      </c>
      <c r="X18" s="55">
        <f t="shared" si="8"/>
        <v>273000</v>
      </c>
      <c r="Y18">
        <f>N18*U18</f>
        <v>19700066.666666664</v>
      </c>
      <c r="Z18" s="67">
        <f>W18/Y18*100</f>
        <v>2.0786731686187188</v>
      </c>
      <c r="AA18" s="69">
        <v>143078.8330229671</v>
      </c>
      <c r="AB18" s="69">
        <v>1250000</v>
      </c>
      <c r="AC18" s="61">
        <f>(P18/AB18)*100</f>
        <v>0.182</v>
      </c>
    </row>
    <row r="19" spans="1:29" x14ac:dyDescent="0.3">
      <c r="A19" s="38">
        <v>42886</v>
      </c>
      <c r="B19" s="4" t="str">
        <f t="shared" si="0"/>
        <v>May</v>
      </c>
      <c r="C19" s="10">
        <f t="shared" si="4"/>
        <v>2017</v>
      </c>
      <c r="D19" s="4" t="s">
        <v>13</v>
      </c>
      <c r="E19" s="10">
        <v>143220</v>
      </c>
      <c r="F19" s="10">
        <v>122760</v>
      </c>
      <c r="G19" s="10">
        <v>40920</v>
      </c>
      <c r="H19" s="10">
        <v>61380</v>
      </c>
      <c r="I19" s="10">
        <v>40920</v>
      </c>
      <c r="J19" s="4" t="s">
        <v>8</v>
      </c>
      <c r="K19" s="10">
        <v>2</v>
      </c>
      <c r="L19" s="10">
        <v>8</v>
      </c>
      <c r="M19" s="10">
        <v>409200</v>
      </c>
      <c r="N19" s="10">
        <v>17329</v>
      </c>
      <c r="O19" s="10">
        <v>1365</v>
      </c>
      <c r="P19" s="10">
        <f t="shared" si="5"/>
        <v>1365</v>
      </c>
      <c r="Q19" s="16">
        <v>60</v>
      </c>
      <c r="R19" s="16">
        <v>180</v>
      </c>
      <c r="S19" s="16">
        <f t="shared" si="6"/>
        <v>81900</v>
      </c>
      <c r="T19" s="36">
        <f t="shared" si="7"/>
        <v>245700</v>
      </c>
      <c r="U19">
        <f t="shared" si="1"/>
        <v>1432.2</v>
      </c>
      <c r="V19">
        <f t="shared" si="2"/>
        <v>36390.9</v>
      </c>
      <c r="W19" s="55">
        <f t="shared" si="3"/>
        <v>245700</v>
      </c>
      <c r="X19" s="55">
        <f t="shared" si="8"/>
        <v>163800</v>
      </c>
      <c r="Y19">
        <f>N19*U19</f>
        <v>24818593.800000001</v>
      </c>
      <c r="Z19" s="67">
        <f>W19/Y19*100</f>
        <v>0.98998356627279982</v>
      </c>
      <c r="AA19" s="69">
        <v>127001.86219739293</v>
      </c>
      <c r="AB19" s="69">
        <v>1250000</v>
      </c>
      <c r="AC19" s="61">
        <f>(P19/AB19)*100</f>
        <v>0.10920000000000001</v>
      </c>
    </row>
    <row r="20" spans="1:29" x14ac:dyDescent="0.3">
      <c r="A20" s="38">
        <v>42886</v>
      </c>
      <c r="B20" s="5" t="str">
        <f t="shared" si="0"/>
        <v>May</v>
      </c>
      <c r="C20" s="10">
        <f t="shared" si="4"/>
        <v>2017</v>
      </c>
      <c r="D20" s="4" t="s">
        <v>13</v>
      </c>
      <c r="E20" s="10">
        <v>198449.99999999997</v>
      </c>
      <c r="F20" s="10">
        <v>170100</v>
      </c>
      <c r="G20" s="10">
        <v>56700</v>
      </c>
      <c r="H20" s="10">
        <v>85050</v>
      </c>
      <c r="I20" s="10">
        <v>56700</v>
      </c>
      <c r="J20" s="5" t="s">
        <v>9</v>
      </c>
      <c r="K20" s="10">
        <v>3</v>
      </c>
      <c r="L20" s="10">
        <v>8</v>
      </c>
      <c r="M20" s="10">
        <v>567000</v>
      </c>
      <c r="N20" s="10">
        <v>19373.333333333332</v>
      </c>
      <c r="O20" s="10">
        <v>1690</v>
      </c>
      <c r="P20" s="10">
        <f t="shared" si="5"/>
        <v>1690</v>
      </c>
      <c r="Q20" s="16">
        <v>60</v>
      </c>
      <c r="R20" s="16">
        <v>180</v>
      </c>
      <c r="S20" s="16">
        <f t="shared" si="6"/>
        <v>101400</v>
      </c>
      <c r="T20" s="36">
        <f t="shared" si="7"/>
        <v>304200</v>
      </c>
      <c r="U20">
        <f t="shared" si="1"/>
        <v>2551.5</v>
      </c>
      <c r="V20">
        <f t="shared" si="2"/>
        <v>34872</v>
      </c>
      <c r="W20" s="55">
        <f t="shared" si="3"/>
        <v>304200</v>
      </c>
      <c r="X20" s="55">
        <f t="shared" si="8"/>
        <v>202800</v>
      </c>
      <c r="Y20">
        <f>N20*U20</f>
        <v>49431060</v>
      </c>
      <c r="Z20" s="67">
        <f>W20/Y20*100</f>
        <v>0.61540254245003045</v>
      </c>
      <c r="AA20" s="69">
        <v>175977.65363128492</v>
      </c>
      <c r="AB20" s="69">
        <v>1250000</v>
      </c>
      <c r="AC20" s="61">
        <f>(P20/AB20)*100</f>
        <v>0.13519999999999999</v>
      </c>
    </row>
    <row r="21" spans="1:29" x14ac:dyDescent="0.3">
      <c r="A21" s="38">
        <v>42886</v>
      </c>
      <c r="B21" s="5" t="str">
        <f t="shared" si="0"/>
        <v>May</v>
      </c>
      <c r="C21" s="10">
        <f t="shared" si="4"/>
        <v>2017</v>
      </c>
      <c r="D21" s="4" t="s">
        <v>13</v>
      </c>
      <c r="E21" s="10">
        <v>173600</v>
      </c>
      <c r="F21" s="10">
        <v>148800</v>
      </c>
      <c r="G21" s="10">
        <v>49600</v>
      </c>
      <c r="H21" s="10">
        <v>74400</v>
      </c>
      <c r="I21" s="10">
        <v>49600</v>
      </c>
      <c r="J21" s="5" t="s">
        <v>10</v>
      </c>
      <c r="K21" s="10">
        <v>1</v>
      </c>
      <c r="L21" s="10">
        <v>2</v>
      </c>
      <c r="M21" s="10">
        <v>496000</v>
      </c>
      <c r="N21" s="10">
        <v>21886.666666666668</v>
      </c>
      <c r="O21" s="10">
        <v>1430</v>
      </c>
      <c r="P21" s="10">
        <f t="shared" si="5"/>
        <v>1430</v>
      </c>
      <c r="Q21" s="16">
        <v>60</v>
      </c>
      <c r="R21" s="16">
        <v>180</v>
      </c>
      <c r="S21" s="16">
        <f t="shared" si="6"/>
        <v>85800</v>
      </c>
      <c r="T21" s="36">
        <f t="shared" si="7"/>
        <v>257400</v>
      </c>
      <c r="U21">
        <f t="shared" si="1"/>
        <v>2728</v>
      </c>
      <c r="V21">
        <f t="shared" si="2"/>
        <v>32830</v>
      </c>
      <c r="W21" s="55">
        <f t="shared" si="3"/>
        <v>257400</v>
      </c>
      <c r="X21" s="55">
        <f t="shared" si="8"/>
        <v>171600</v>
      </c>
      <c r="Y21">
        <f>N21*U21</f>
        <v>59706826.666666672</v>
      </c>
      <c r="Z21" s="67">
        <f>W21/Y21*100</f>
        <v>0.43110648207284835</v>
      </c>
      <c r="AA21" s="69">
        <v>153941.65114835507</v>
      </c>
      <c r="AB21" s="69">
        <v>1250000</v>
      </c>
      <c r="AC21" s="61">
        <f>(P21/AB21)*100</f>
        <v>0.1144</v>
      </c>
    </row>
    <row r="22" spans="1:29" x14ac:dyDescent="0.3">
      <c r="A22" s="38">
        <v>42916</v>
      </c>
      <c r="B22" s="4" t="str">
        <f t="shared" si="0"/>
        <v>Jun</v>
      </c>
      <c r="C22" s="10">
        <f t="shared" si="4"/>
        <v>2017</v>
      </c>
      <c r="D22" s="4" t="s">
        <v>13</v>
      </c>
      <c r="E22" s="10">
        <v>204399.99999999997</v>
      </c>
      <c r="F22" s="10">
        <v>175200</v>
      </c>
      <c r="G22" s="10">
        <v>58400</v>
      </c>
      <c r="H22" s="10">
        <v>87600</v>
      </c>
      <c r="I22" s="10">
        <v>58400</v>
      </c>
      <c r="J22" s="4" t="s">
        <v>7</v>
      </c>
      <c r="K22" s="10">
        <v>8</v>
      </c>
      <c r="L22" s="10">
        <v>2</v>
      </c>
      <c r="M22" s="10">
        <v>584000</v>
      </c>
      <c r="N22" s="10">
        <v>20251.666666666668</v>
      </c>
      <c r="O22" s="10">
        <v>2470</v>
      </c>
      <c r="P22" s="10">
        <f t="shared" si="5"/>
        <v>2470</v>
      </c>
      <c r="Q22" s="16">
        <v>60</v>
      </c>
      <c r="R22" s="16">
        <v>180</v>
      </c>
      <c r="S22" s="16">
        <f t="shared" si="6"/>
        <v>148200</v>
      </c>
      <c r="T22" s="36">
        <f t="shared" si="7"/>
        <v>444600</v>
      </c>
      <c r="U22">
        <f t="shared" si="1"/>
        <v>1460</v>
      </c>
      <c r="V22">
        <f t="shared" si="2"/>
        <v>30377.5</v>
      </c>
      <c r="W22" s="55">
        <f t="shared" si="3"/>
        <v>444600</v>
      </c>
      <c r="X22" s="55">
        <f t="shared" si="8"/>
        <v>296400</v>
      </c>
      <c r="Y22">
        <f>N22*U22</f>
        <v>29567433.333333336</v>
      </c>
      <c r="Z22" s="67">
        <f>W22/Y22*100</f>
        <v>1.5036814152507882</v>
      </c>
      <c r="AA22" s="69">
        <v>176098.10031158911</v>
      </c>
      <c r="AB22" s="69">
        <v>1250000</v>
      </c>
      <c r="AC22" s="61">
        <f>(P22/AB22)*100</f>
        <v>0.1976</v>
      </c>
    </row>
    <row r="23" spans="1:29" x14ac:dyDescent="0.3">
      <c r="A23" s="38">
        <v>42916</v>
      </c>
      <c r="B23" s="4" t="str">
        <f t="shared" si="0"/>
        <v>Jun</v>
      </c>
      <c r="C23" s="10">
        <f t="shared" si="4"/>
        <v>2017</v>
      </c>
      <c r="D23" s="4" t="s">
        <v>13</v>
      </c>
      <c r="E23" s="10">
        <v>143430</v>
      </c>
      <c r="F23" s="10">
        <v>122940</v>
      </c>
      <c r="G23" s="10">
        <v>40980</v>
      </c>
      <c r="H23" s="10">
        <v>61470</v>
      </c>
      <c r="I23" s="10">
        <v>40980</v>
      </c>
      <c r="J23" s="4" t="s">
        <v>8</v>
      </c>
      <c r="K23" s="10">
        <v>2</v>
      </c>
      <c r="L23" s="10">
        <v>3</v>
      </c>
      <c r="M23" s="10">
        <v>409800</v>
      </c>
      <c r="N23" s="10">
        <v>16842</v>
      </c>
      <c r="O23" s="10">
        <v>1300</v>
      </c>
      <c r="P23" s="10">
        <f t="shared" si="5"/>
        <v>1300</v>
      </c>
      <c r="Q23" s="16">
        <v>60</v>
      </c>
      <c r="R23" s="16">
        <v>180</v>
      </c>
      <c r="S23" s="16">
        <f t="shared" si="6"/>
        <v>78000</v>
      </c>
      <c r="T23" s="36">
        <f t="shared" si="7"/>
        <v>234000</v>
      </c>
      <c r="U23">
        <f t="shared" si="1"/>
        <v>1434.3</v>
      </c>
      <c r="V23">
        <f t="shared" si="2"/>
        <v>35368.200000000004</v>
      </c>
      <c r="W23" s="55">
        <f t="shared" si="3"/>
        <v>234000</v>
      </c>
      <c r="X23" s="55">
        <f t="shared" si="8"/>
        <v>156000</v>
      </c>
      <c r="Y23" s="30">
        <f>N23*U23</f>
        <v>24156480.599999998</v>
      </c>
      <c r="Z23" s="67">
        <f>W23/Y23*100</f>
        <v>0.96868415509169836</v>
      </c>
      <c r="AA23" s="69">
        <v>123570.20806111167</v>
      </c>
      <c r="AB23" s="69">
        <v>1250000</v>
      </c>
      <c r="AC23" s="61">
        <f>(P23/AB23)*100</f>
        <v>0.104</v>
      </c>
    </row>
    <row r="24" spans="1:29" x14ac:dyDescent="0.3">
      <c r="A24" s="38">
        <v>42916</v>
      </c>
      <c r="B24" s="5" t="str">
        <f t="shared" si="0"/>
        <v>Jun</v>
      </c>
      <c r="C24" s="10">
        <f t="shared" si="4"/>
        <v>2017</v>
      </c>
      <c r="D24" s="4" t="s">
        <v>13</v>
      </c>
      <c r="E24" s="10">
        <v>154700</v>
      </c>
      <c r="F24" s="10">
        <v>132600</v>
      </c>
      <c r="G24" s="10">
        <v>44200</v>
      </c>
      <c r="H24" s="10">
        <v>66300</v>
      </c>
      <c r="I24" s="10">
        <v>44200</v>
      </c>
      <c r="J24" s="5" t="s">
        <v>9</v>
      </c>
      <c r="K24" s="10">
        <v>1</v>
      </c>
      <c r="L24" s="10">
        <v>3</v>
      </c>
      <c r="M24" s="10">
        <v>442000</v>
      </c>
      <c r="N24" s="10">
        <v>19373.333333333332</v>
      </c>
      <c r="O24" s="10">
        <v>2160.73</v>
      </c>
      <c r="P24" s="10">
        <f t="shared" si="5"/>
        <v>2160.73</v>
      </c>
      <c r="Q24" s="16">
        <v>60</v>
      </c>
      <c r="R24" s="16">
        <v>180</v>
      </c>
      <c r="S24" s="16">
        <f t="shared" si="6"/>
        <v>129643.8</v>
      </c>
      <c r="T24" s="36">
        <f t="shared" si="7"/>
        <v>388931.4</v>
      </c>
      <c r="U24">
        <f t="shared" si="1"/>
        <v>1989</v>
      </c>
      <c r="V24">
        <f t="shared" si="2"/>
        <v>34872</v>
      </c>
      <c r="W24" s="55">
        <f t="shared" si="3"/>
        <v>388931.4</v>
      </c>
      <c r="X24" s="55">
        <f t="shared" si="8"/>
        <v>259287.60000000003</v>
      </c>
      <c r="Y24" s="30">
        <f>N24*U24</f>
        <v>38533560</v>
      </c>
      <c r="Z24" s="67">
        <f>W24/Y24*100</f>
        <v>1.0093316060078539</v>
      </c>
      <c r="AA24" s="69">
        <v>133279.72660568901</v>
      </c>
      <c r="AB24" s="69">
        <v>1250000</v>
      </c>
      <c r="AC24" s="61">
        <f>(P24/AB24)*100</f>
        <v>0.1728584</v>
      </c>
    </row>
    <row r="25" spans="1:29" x14ac:dyDescent="0.3">
      <c r="A25" s="38">
        <v>42916</v>
      </c>
      <c r="B25" s="5" t="str">
        <f t="shared" si="0"/>
        <v>Jun</v>
      </c>
      <c r="C25" s="10">
        <f t="shared" si="4"/>
        <v>2017</v>
      </c>
      <c r="D25" s="4" t="s">
        <v>13</v>
      </c>
      <c r="E25" s="10">
        <v>193899.99999999997</v>
      </c>
      <c r="F25" s="10">
        <v>166200</v>
      </c>
      <c r="G25" s="10">
        <v>55400</v>
      </c>
      <c r="H25" s="10">
        <v>83100</v>
      </c>
      <c r="I25" s="10">
        <v>55400</v>
      </c>
      <c r="J25" s="5" t="s">
        <v>10</v>
      </c>
      <c r="K25" s="10">
        <v>2</v>
      </c>
      <c r="L25" s="10">
        <v>6</v>
      </c>
      <c r="M25" s="10">
        <v>554000</v>
      </c>
      <c r="N25" s="10">
        <v>22553.333333333332</v>
      </c>
      <c r="O25" s="10">
        <v>1430</v>
      </c>
      <c r="P25" s="10">
        <f t="shared" si="5"/>
        <v>1430</v>
      </c>
      <c r="Q25" s="16">
        <v>60</v>
      </c>
      <c r="R25" s="16">
        <v>180</v>
      </c>
      <c r="S25" s="16">
        <f t="shared" si="6"/>
        <v>85800</v>
      </c>
      <c r="T25" s="36">
        <f t="shared" si="7"/>
        <v>257400</v>
      </c>
      <c r="U25">
        <f t="shared" si="1"/>
        <v>3047</v>
      </c>
      <c r="V25">
        <f t="shared" si="2"/>
        <v>33830</v>
      </c>
      <c r="W25" s="55">
        <f t="shared" si="3"/>
        <v>257400</v>
      </c>
      <c r="X25" s="55">
        <f t="shared" si="8"/>
        <v>171600</v>
      </c>
      <c r="Y25" s="30">
        <f>N25*U25</f>
        <v>68720006.666666657</v>
      </c>
      <c r="Z25" s="67">
        <f>W25/Y25*100</f>
        <v>0.37456340953013106</v>
      </c>
      <c r="AA25" s="69">
        <v>167051.9650216102</v>
      </c>
      <c r="AB25" s="69">
        <v>1250000</v>
      </c>
      <c r="AC25" s="61">
        <f>(P25/AB25)*100</f>
        <v>0.1144</v>
      </c>
    </row>
    <row r="26" spans="1:29" x14ac:dyDescent="0.3">
      <c r="A26" s="38">
        <v>42947</v>
      </c>
      <c r="B26" s="4" t="str">
        <f t="shared" si="0"/>
        <v>Jul</v>
      </c>
      <c r="C26" s="10">
        <f t="shared" si="4"/>
        <v>2017</v>
      </c>
      <c r="D26" s="4" t="s">
        <v>13</v>
      </c>
      <c r="E26" s="10">
        <v>214550</v>
      </c>
      <c r="F26" s="10">
        <v>183900</v>
      </c>
      <c r="G26" s="10">
        <v>61300</v>
      </c>
      <c r="H26" s="10">
        <v>91950</v>
      </c>
      <c r="I26" s="10">
        <v>61300</v>
      </c>
      <c r="J26" s="4" t="s">
        <v>7</v>
      </c>
      <c r="K26" s="10">
        <v>3</v>
      </c>
      <c r="L26" s="10">
        <v>1</v>
      </c>
      <c r="M26" s="10">
        <v>613000</v>
      </c>
      <c r="N26" s="10">
        <v>20640</v>
      </c>
      <c r="O26" s="10">
        <v>1625</v>
      </c>
      <c r="P26" s="10">
        <f t="shared" si="5"/>
        <v>1625</v>
      </c>
      <c r="Q26" s="16">
        <v>60</v>
      </c>
      <c r="R26" s="16">
        <v>180</v>
      </c>
      <c r="S26" s="16">
        <f t="shared" si="6"/>
        <v>97500</v>
      </c>
      <c r="T26" s="36">
        <f t="shared" si="7"/>
        <v>292500</v>
      </c>
      <c r="U26">
        <f t="shared" si="1"/>
        <v>1532.5</v>
      </c>
      <c r="V26">
        <f t="shared" si="2"/>
        <v>30960</v>
      </c>
      <c r="W26" s="55">
        <f t="shared" si="3"/>
        <v>292500</v>
      </c>
      <c r="X26" s="55">
        <f t="shared" si="8"/>
        <v>195000</v>
      </c>
      <c r="Y26">
        <f>N26*U26</f>
        <v>31630800</v>
      </c>
      <c r="Z26" s="67">
        <f>W26/Y26*100</f>
        <v>0.92473159072802469</v>
      </c>
      <c r="AA26" s="69">
        <v>174114.75099412989</v>
      </c>
      <c r="AB26" s="69">
        <v>1250000</v>
      </c>
      <c r="AC26" s="61">
        <f>(P26/AB26)*100</f>
        <v>0.13</v>
      </c>
    </row>
    <row r="27" spans="1:29" x14ac:dyDescent="0.3">
      <c r="A27" s="38">
        <v>42947</v>
      </c>
      <c r="B27" s="4" t="str">
        <f t="shared" si="0"/>
        <v>Jul</v>
      </c>
      <c r="C27" s="10">
        <f t="shared" si="4"/>
        <v>2017</v>
      </c>
      <c r="D27" s="4" t="s">
        <v>13</v>
      </c>
      <c r="E27" s="10">
        <v>146790</v>
      </c>
      <c r="F27" s="10">
        <v>125820</v>
      </c>
      <c r="G27" s="10">
        <v>41940</v>
      </c>
      <c r="H27" s="10">
        <v>62910</v>
      </c>
      <c r="I27" s="10">
        <v>41940</v>
      </c>
      <c r="J27" s="4" t="s">
        <v>8</v>
      </c>
      <c r="K27" s="10">
        <v>3</v>
      </c>
      <c r="L27" s="10">
        <v>8</v>
      </c>
      <c r="M27" s="10">
        <v>419400</v>
      </c>
      <c r="N27" s="10">
        <v>18135</v>
      </c>
      <c r="O27" s="10">
        <v>1170</v>
      </c>
      <c r="P27" s="10">
        <f t="shared" si="5"/>
        <v>1170</v>
      </c>
      <c r="Q27" s="16">
        <v>60</v>
      </c>
      <c r="R27" s="16">
        <v>180</v>
      </c>
      <c r="S27" s="16">
        <f t="shared" si="6"/>
        <v>70200</v>
      </c>
      <c r="T27" s="36">
        <f t="shared" si="7"/>
        <v>210600</v>
      </c>
      <c r="U27">
        <f t="shared" si="1"/>
        <v>1467.9</v>
      </c>
      <c r="V27">
        <f t="shared" si="2"/>
        <v>38083.5</v>
      </c>
      <c r="W27" s="55">
        <f t="shared" si="3"/>
        <v>210600</v>
      </c>
      <c r="X27" s="55">
        <f t="shared" si="8"/>
        <v>140400</v>
      </c>
      <c r="Y27">
        <f>N27*U27</f>
        <v>26620366.5</v>
      </c>
      <c r="Z27" s="67">
        <f>W27/Y27*100</f>
        <v>0.79112359328336068</v>
      </c>
      <c r="AA27" s="69">
        <v>119125.1656883166</v>
      </c>
      <c r="AB27" s="69">
        <v>1250000</v>
      </c>
      <c r="AC27" s="61">
        <f>(P27/AB27)*100</f>
        <v>9.3600000000000003E-2</v>
      </c>
    </row>
    <row r="28" spans="1:29" x14ac:dyDescent="0.3">
      <c r="A28" s="38">
        <v>42947</v>
      </c>
      <c r="B28" s="5" t="str">
        <f t="shared" si="0"/>
        <v>Jul</v>
      </c>
      <c r="C28" s="10">
        <f t="shared" si="4"/>
        <v>2017</v>
      </c>
      <c r="D28" s="4" t="s">
        <v>13</v>
      </c>
      <c r="E28" s="10">
        <v>153300</v>
      </c>
      <c r="F28" s="10">
        <v>131400</v>
      </c>
      <c r="G28" s="10">
        <v>43800</v>
      </c>
      <c r="H28" s="10">
        <v>65700</v>
      </c>
      <c r="I28" s="10">
        <v>43800</v>
      </c>
      <c r="J28" s="5" t="s">
        <v>9</v>
      </c>
      <c r="K28" s="10">
        <v>5</v>
      </c>
      <c r="L28" s="10">
        <v>2</v>
      </c>
      <c r="M28" s="10">
        <v>438000</v>
      </c>
      <c r="N28" s="10">
        <v>18548.333333333332</v>
      </c>
      <c r="O28" s="10">
        <v>2286.6999999999998</v>
      </c>
      <c r="P28" s="10">
        <f t="shared" si="5"/>
        <v>2286.6999999999998</v>
      </c>
      <c r="Q28" s="16">
        <v>60</v>
      </c>
      <c r="R28" s="16">
        <v>180</v>
      </c>
      <c r="S28" s="16">
        <f t="shared" si="6"/>
        <v>137202</v>
      </c>
      <c r="T28" s="36">
        <f t="shared" si="7"/>
        <v>411605.99999999994</v>
      </c>
      <c r="U28">
        <f t="shared" si="1"/>
        <v>1971</v>
      </c>
      <c r="V28">
        <f t="shared" si="2"/>
        <v>33387</v>
      </c>
      <c r="W28" s="55">
        <f t="shared" si="3"/>
        <v>411605.99999999994</v>
      </c>
      <c r="X28" s="55">
        <f t="shared" si="8"/>
        <v>274403.99999999994</v>
      </c>
      <c r="Y28">
        <f>N28*U28</f>
        <v>36558765</v>
      </c>
      <c r="Z28" s="67">
        <f>W28/Y28*100</f>
        <v>1.1258750124628114</v>
      </c>
      <c r="AA28" s="69">
        <v>124408.25601211892</v>
      </c>
      <c r="AB28" s="69">
        <v>1250000</v>
      </c>
      <c r="AC28" s="61">
        <f>(P28/AB28)*100</f>
        <v>0.18293599999999999</v>
      </c>
    </row>
    <row r="29" spans="1:29" x14ac:dyDescent="0.3">
      <c r="A29" s="38">
        <v>42947</v>
      </c>
      <c r="B29" s="5" t="str">
        <f t="shared" si="0"/>
        <v>Jul</v>
      </c>
      <c r="C29" s="10">
        <f t="shared" si="4"/>
        <v>2017</v>
      </c>
      <c r="D29" s="4" t="s">
        <v>13</v>
      </c>
      <c r="E29" s="10">
        <v>224700</v>
      </c>
      <c r="F29" s="10">
        <v>192600</v>
      </c>
      <c r="G29" s="10">
        <v>64200</v>
      </c>
      <c r="H29" s="10">
        <v>96300</v>
      </c>
      <c r="I29" s="10">
        <v>64200</v>
      </c>
      <c r="J29" s="5" t="s">
        <v>10</v>
      </c>
      <c r="K29" s="10">
        <v>1</v>
      </c>
      <c r="L29" s="10">
        <v>1</v>
      </c>
      <c r="M29" s="10">
        <v>642000</v>
      </c>
      <c r="N29" s="10">
        <v>29316.666666666668</v>
      </c>
      <c r="O29" s="10">
        <v>1170</v>
      </c>
      <c r="P29" s="10">
        <f t="shared" si="5"/>
        <v>1170</v>
      </c>
      <c r="Q29" s="16">
        <v>60</v>
      </c>
      <c r="R29" s="16">
        <v>180</v>
      </c>
      <c r="S29" s="16">
        <f t="shared" si="6"/>
        <v>70200</v>
      </c>
      <c r="T29" s="36">
        <f t="shared" si="7"/>
        <v>210600</v>
      </c>
      <c r="U29">
        <f t="shared" si="1"/>
        <v>3531</v>
      </c>
      <c r="V29">
        <f t="shared" si="2"/>
        <v>43975</v>
      </c>
      <c r="W29" s="55">
        <f t="shared" si="3"/>
        <v>210600</v>
      </c>
      <c r="X29" s="55">
        <f t="shared" si="8"/>
        <v>140400</v>
      </c>
      <c r="Y29">
        <f>N29*U29</f>
        <v>103517150</v>
      </c>
      <c r="Z29" s="67">
        <f>W29/Y29*100</f>
        <v>0.2034445500093463</v>
      </c>
      <c r="AA29" s="69">
        <v>182351.82730543456</v>
      </c>
      <c r="AB29" s="69">
        <v>1250000</v>
      </c>
      <c r="AC29" s="61">
        <f>(P29/AB29)*100</f>
        <v>9.3600000000000003E-2</v>
      </c>
    </row>
    <row r="30" spans="1:29" x14ac:dyDescent="0.3">
      <c r="A30" s="38">
        <v>42978</v>
      </c>
      <c r="B30" s="4" t="str">
        <f t="shared" si="0"/>
        <v>Aug</v>
      </c>
      <c r="C30" s="10">
        <f t="shared" si="4"/>
        <v>2017</v>
      </c>
      <c r="D30" s="4" t="s">
        <v>13</v>
      </c>
      <c r="E30" s="10">
        <v>247450</v>
      </c>
      <c r="F30" s="10">
        <v>212100</v>
      </c>
      <c r="G30" s="10">
        <v>70700</v>
      </c>
      <c r="H30" s="10">
        <v>106050</v>
      </c>
      <c r="I30" s="10">
        <v>70700</v>
      </c>
      <c r="J30" s="4" t="s">
        <v>7</v>
      </c>
      <c r="K30" s="10">
        <v>5</v>
      </c>
      <c r="L30" s="10">
        <v>2</v>
      </c>
      <c r="M30" s="10">
        <v>707000</v>
      </c>
      <c r="N30" s="10">
        <v>13800</v>
      </c>
      <c r="O30" s="10">
        <v>1820</v>
      </c>
      <c r="P30" s="10">
        <f t="shared" si="5"/>
        <v>1820</v>
      </c>
      <c r="Q30" s="16">
        <v>60</v>
      </c>
      <c r="R30" s="16">
        <v>180</v>
      </c>
      <c r="S30" s="16">
        <f t="shared" si="6"/>
        <v>109200</v>
      </c>
      <c r="T30" s="36">
        <f t="shared" si="7"/>
        <v>327600</v>
      </c>
      <c r="U30">
        <f t="shared" si="1"/>
        <v>1767.5</v>
      </c>
      <c r="V30">
        <f t="shared" si="2"/>
        <v>20700</v>
      </c>
      <c r="W30" s="55">
        <f t="shared" si="3"/>
        <v>327600</v>
      </c>
      <c r="X30" s="55">
        <f t="shared" si="8"/>
        <v>218400</v>
      </c>
      <c r="Y30">
        <f>N30*U30</f>
        <v>24391500</v>
      </c>
      <c r="Z30" s="67">
        <f>W30/Y30*100</f>
        <v>1.3430908308222127</v>
      </c>
      <c r="AA30" s="69">
        <v>196134.64028111706</v>
      </c>
      <c r="AB30" s="69">
        <v>1250000</v>
      </c>
      <c r="AC30" s="61">
        <f>(P30/AB30)*100</f>
        <v>0.14560000000000001</v>
      </c>
    </row>
    <row r="31" spans="1:29" x14ac:dyDescent="0.3">
      <c r="A31" s="38">
        <v>42978</v>
      </c>
      <c r="B31" s="4" t="str">
        <f t="shared" si="0"/>
        <v>Aug</v>
      </c>
      <c r="C31" s="10">
        <f t="shared" si="4"/>
        <v>2017</v>
      </c>
      <c r="D31" s="4" t="s">
        <v>13</v>
      </c>
      <c r="E31" s="10">
        <v>139230</v>
      </c>
      <c r="F31" s="10">
        <v>119340</v>
      </c>
      <c r="G31" s="10">
        <v>39780</v>
      </c>
      <c r="H31" s="10">
        <v>59670</v>
      </c>
      <c r="I31" s="10">
        <v>39780</v>
      </c>
      <c r="J31" s="4" t="s">
        <v>8</v>
      </c>
      <c r="K31" s="10">
        <v>5</v>
      </c>
      <c r="L31" s="10">
        <v>6</v>
      </c>
      <c r="M31" s="10">
        <v>397800</v>
      </c>
      <c r="N31" s="10">
        <v>16134</v>
      </c>
      <c r="O31" s="10">
        <v>975</v>
      </c>
      <c r="P31" s="10">
        <f t="shared" si="5"/>
        <v>975</v>
      </c>
      <c r="Q31" s="16">
        <v>60</v>
      </c>
      <c r="R31" s="16">
        <v>180</v>
      </c>
      <c r="S31" s="16">
        <f t="shared" si="6"/>
        <v>58500</v>
      </c>
      <c r="T31" s="36">
        <f t="shared" si="7"/>
        <v>175500</v>
      </c>
      <c r="U31">
        <f t="shared" si="1"/>
        <v>1392.3</v>
      </c>
      <c r="V31">
        <f t="shared" si="2"/>
        <v>33881.4</v>
      </c>
      <c r="W31" s="55">
        <f t="shared" si="3"/>
        <v>175500</v>
      </c>
      <c r="X31" s="55">
        <f t="shared" si="8"/>
        <v>117000</v>
      </c>
      <c r="Y31">
        <f>N31*U31</f>
        <v>22463368.199999999</v>
      </c>
      <c r="Z31" s="67">
        <f>W31/Y31*100</f>
        <v>0.78127197327424835</v>
      </c>
      <c r="AA31" s="69">
        <v>110356.94470131311</v>
      </c>
      <c r="AB31" s="69">
        <v>1250000</v>
      </c>
      <c r="AC31" s="61">
        <f>(P31/AB31)*100</f>
        <v>7.8E-2</v>
      </c>
    </row>
    <row r="32" spans="1:29" x14ac:dyDescent="0.3">
      <c r="A32" s="38">
        <v>42978</v>
      </c>
      <c r="B32" s="5" t="str">
        <f t="shared" si="0"/>
        <v>Aug</v>
      </c>
      <c r="C32" s="10">
        <f t="shared" si="4"/>
        <v>2017</v>
      </c>
      <c r="D32" s="4" t="s">
        <v>13</v>
      </c>
      <c r="E32" s="10">
        <v>179200</v>
      </c>
      <c r="F32" s="10">
        <v>153600</v>
      </c>
      <c r="G32" s="10">
        <v>51200</v>
      </c>
      <c r="H32" s="10">
        <v>76800</v>
      </c>
      <c r="I32" s="10">
        <v>51200</v>
      </c>
      <c r="J32" s="5" t="s">
        <v>9</v>
      </c>
      <c r="K32" s="10">
        <v>4</v>
      </c>
      <c r="L32" s="10">
        <v>6</v>
      </c>
      <c r="M32" s="10">
        <v>512000</v>
      </c>
      <c r="N32" s="10">
        <v>19210</v>
      </c>
      <c r="O32" s="10">
        <v>1625</v>
      </c>
      <c r="P32" s="10">
        <f t="shared" si="5"/>
        <v>1625</v>
      </c>
      <c r="Q32" s="16">
        <v>60</v>
      </c>
      <c r="R32" s="16">
        <v>180</v>
      </c>
      <c r="S32" s="16">
        <f t="shared" si="6"/>
        <v>97500</v>
      </c>
      <c r="T32" s="36">
        <f t="shared" si="7"/>
        <v>292500</v>
      </c>
      <c r="U32">
        <f t="shared" si="1"/>
        <v>2304</v>
      </c>
      <c r="V32">
        <f t="shared" si="2"/>
        <v>34578</v>
      </c>
      <c r="W32" s="55">
        <f t="shared" si="3"/>
        <v>292500</v>
      </c>
      <c r="X32" s="55">
        <f t="shared" si="8"/>
        <v>195000</v>
      </c>
      <c r="Y32">
        <f>N32*U32</f>
        <v>44259840</v>
      </c>
      <c r="Z32" s="67">
        <f>W32/Y32*100</f>
        <v>0.66086998958875587</v>
      </c>
      <c r="AA32" s="69">
        <v>142038.09876086554</v>
      </c>
      <c r="AB32" s="69">
        <v>1250000</v>
      </c>
      <c r="AC32" s="61">
        <f>(P32/AB32)*100</f>
        <v>0.13</v>
      </c>
    </row>
    <row r="33" spans="1:29" x14ac:dyDescent="0.3">
      <c r="A33" s="38">
        <v>42978</v>
      </c>
      <c r="B33" s="5" t="str">
        <f t="shared" si="0"/>
        <v>Aug</v>
      </c>
      <c r="C33" s="10">
        <f t="shared" si="4"/>
        <v>2017</v>
      </c>
      <c r="D33" s="4" t="s">
        <v>13</v>
      </c>
      <c r="E33" s="10">
        <v>191099.99999999997</v>
      </c>
      <c r="F33" s="10">
        <v>163800</v>
      </c>
      <c r="G33" s="10">
        <v>54600</v>
      </c>
      <c r="H33" s="10">
        <v>81900</v>
      </c>
      <c r="I33" s="10">
        <v>54600</v>
      </c>
      <c r="J33" s="5" t="s">
        <v>10</v>
      </c>
      <c r="K33" s="10">
        <v>4</v>
      </c>
      <c r="L33" s="10">
        <v>1</v>
      </c>
      <c r="M33" s="10">
        <v>546000</v>
      </c>
      <c r="N33" s="10">
        <v>21776.666666666668</v>
      </c>
      <c r="O33" s="10">
        <v>1300</v>
      </c>
      <c r="P33" s="10">
        <f t="shared" si="5"/>
        <v>1300</v>
      </c>
      <c r="Q33" s="16">
        <v>60</v>
      </c>
      <c r="R33" s="16">
        <v>180</v>
      </c>
      <c r="S33" s="16">
        <f t="shared" si="6"/>
        <v>78000</v>
      </c>
      <c r="T33" s="36">
        <f t="shared" si="7"/>
        <v>234000</v>
      </c>
      <c r="U33">
        <f t="shared" si="1"/>
        <v>3003</v>
      </c>
      <c r="V33">
        <f t="shared" si="2"/>
        <v>32665</v>
      </c>
      <c r="W33" s="55">
        <f t="shared" si="3"/>
        <v>234000</v>
      </c>
      <c r="X33" s="55">
        <f t="shared" si="8"/>
        <v>156000</v>
      </c>
      <c r="Y33">
        <f>N33*U33</f>
        <v>65395330</v>
      </c>
      <c r="Z33" s="67">
        <f>W33/Y33*100</f>
        <v>0.35782371615832509</v>
      </c>
      <c r="AA33" s="69">
        <v>151470.31625670427</v>
      </c>
      <c r="AB33" s="69">
        <v>1250000</v>
      </c>
      <c r="AC33" s="61">
        <f>(P33/AB33)*100</f>
        <v>0.104</v>
      </c>
    </row>
    <row r="34" spans="1:29" x14ac:dyDescent="0.3">
      <c r="A34" s="38">
        <v>43008</v>
      </c>
      <c r="B34" s="4" t="str">
        <f t="shared" si="0"/>
        <v>Sep</v>
      </c>
      <c r="C34" s="10">
        <f t="shared" si="4"/>
        <v>2017</v>
      </c>
      <c r="D34" s="4" t="s">
        <v>14</v>
      </c>
      <c r="E34" s="10">
        <v>165900</v>
      </c>
      <c r="F34" s="10">
        <v>142200</v>
      </c>
      <c r="G34" s="10">
        <v>47400</v>
      </c>
      <c r="H34" s="10">
        <v>71100</v>
      </c>
      <c r="I34" s="10">
        <v>47400</v>
      </c>
      <c r="J34" s="4" t="s">
        <v>7</v>
      </c>
      <c r="K34" s="10">
        <v>6</v>
      </c>
      <c r="L34" s="10">
        <v>5</v>
      </c>
      <c r="M34" s="10">
        <v>474000</v>
      </c>
      <c r="N34" s="10">
        <v>25613.333333333332</v>
      </c>
      <c r="O34" s="10">
        <v>4225</v>
      </c>
      <c r="P34" s="10">
        <f t="shared" si="5"/>
        <v>4225</v>
      </c>
      <c r="Q34" s="16">
        <v>60</v>
      </c>
      <c r="R34" s="16">
        <v>180</v>
      </c>
      <c r="S34" s="16">
        <f t="shared" si="6"/>
        <v>253500</v>
      </c>
      <c r="T34" s="36">
        <f t="shared" si="7"/>
        <v>760500</v>
      </c>
      <c r="U34">
        <f t="shared" si="1"/>
        <v>1185</v>
      </c>
      <c r="V34">
        <f t="shared" ref="V34:V48" si="9">IF(C34=2017,
   IF(J34="Platform A", N34*1.5,
   IF(J34="Platform B", N34*2.1,
   IF(J34="Platform C", N34*1.8,
   IF(J34="Platform D", N34*1.5, M34)))),
"NA")</f>
        <v>38420</v>
      </c>
      <c r="W34" s="55">
        <f t="shared" ref="W34:W65" si="10">P34*R34</f>
        <v>760500</v>
      </c>
      <c r="X34" s="55">
        <f t="shared" si="8"/>
        <v>507000</v>
      </c>
      <c r="Y34">
        <f>N34*U34</f>
        <v>30351800</v>
      </c>
      <c r="Z34" s="67">
        <f>W34/Y34*100</f>
        <v>2.5056174592610652</v>
      </c>
      <c r="AA34" s="69">
        <v>154514.83211996089</v>
      </c>
      <c r="AB34" s="69">
        <v>1250000</v>
      </c>
      <c r="AC34" s="61">
        <f>(P34/AB34)*100</f>
        <v>0.33800000000000002</v>
      </c>
    </row>
    <row r="35" spans="1:29" x14ac:dyDescent="0.3">
      <c r="A35" s="38">
        <v>43008</v>
      </c>
      <c r="B35" s="4" t="str">
        <f t="shared" si="0"/>
        <v>Sep</v>
      </c>
      <c r="C35" s="10">
        <f t="shared" si="4"/>
        <v>2017</v>
      </c>
      <c r="D35" s="4" t="s">
        <v>14</v>
      </c>
      <c r="E35" s="10">
        <v>136710</v>
      </c>
      <c r="F35" s="10">
        <v>117180</v>
      </c>
      <c r="G35" s="10">
        <v>39060</v>
      </c>
      <c r="H35" s="10">
        <v>58590</v>
      </c>
      <c r="I35" s="10">
        <v>39060</v>
      </c>
      <c r="J35" s="4" t="s">
        <v>8</v>
      </c>
      <c r="K35" s="10">
        <v>5</v>
      </c>
      <c r="L35" s="10">
        <v>5</v>
      </c>
      <c r="M35" s="10">
        <v>390600</v>
      </c>
      <c r="N35" s="10">
        <v>17104</v>
      </c>
      <c r="O35" s="10">
        <v>1365</v>
      </c>
      <c r="P35" s="10">
        <f t="shared" si="5"/>
        <v>1365</v>
      </c>
      <c r="Q35" s="16">
        <v>60</v>
      </c>
      <c r="R35" s="16">
        <v>180</v>
      </c>
      <c r="S35" s="16">
        <f t="shared" si="6"/>
        <v>81900</v>
      </c>
      <c r="T35" s="36">
        <f t="shared" si="7"/>
        <v>245700</v>
      </c>
      <c r="U35">
        <f t="shared" si="1"/>
        <v>1367.1</v>
      </c>
      <c r="V35">
        <f t="shared" si="9"/>
        <v>35918.400000000001</v>
      </c>
      <c r="W35" s="55">
        <f t="shared" si="10"/>
        <v>245700</v>
      </c>
      <c r="X35" s="55">
        <f t="shared" si="8"/>
        <v>163800</v>
      </c>
      <c r="Y35">
        <f>N35*U35</f>
        <v>23382878.399999999</v>
      </c>
      <c r="Z35" s="67">
        <f>W35/Y35*100</f>
        <v>1.0507688394770083</v>
      </c>
      <c r="AA35" s="69">
        <v>127328.04520265131</v>
      </c>
      <c r="AB35" s="69">
        <v>1250000</v>
      </c>
      <c r="AC35" s="61">
        <f>(P35/AB35)*100</f>
        <v>0.10920000000000001</v>
      </c>
    </row>
    <row r="36" spans="1:29" x14ac:dyDescent="0.3">
      <c r="A36" s="38">
        <v>43008</v>
      </c>
      <c r="B36" s="5" t="str">
        <f t="shared" si="0"/>
        <v>Sep</v>
      </c>
      <c r="C36" s="10">
        <f t="shared" si="4"/>
        <v>2017</v>
      </c>
      <c r="D36" s="4" t="s">
        <v>14</v>
      </c>
      <c r="E36" s="10">
        <v>170800</v>
      </c>
      <c r="F36" s="10">
        <v>146400</v>
      </c>
      <c r="G36" s="10">
        <v>48800</v>
      </c>
      <c r="H36" s="10">
        <v>73200</v>
      </c>
      <c r="I36" s="10">
        <v>48800</v>
      </c>
      <c r="J36" s="5" t="s">
        <v>9</v>
      </c>
      <c r="K36" s="10">
        <v>4</v>
      </c>
      <c r="L36" s="10">
        <v>6</v>
      </c>
      <c r="M36" s="10">
        <v>488000</v>
      </c>
      <c r="N36" s="10">
        <v>21266.666666666668</v>
      </c>
      <c r="O36" s="10">
        <v>1625</v>
      </c>
      <c r="P36" s="10">
        <f t="shared" si="5"/>
        <v>1625</v>
      </c>
      <c r="Q36" s="16">
        <v>60</v>
      </c>
      <c r="R36" s="16">
        <v>180</v>
      </c>
      <c r="S36" s="16">
        <f t="shared" si="6"/>
        <v>97500</v>
      </c>
      <c r="T36" s="36">
        <f t="shared" si="7"/>
        <v>292500</v>
      </c>
      <c r="U36">
        <f t="shared" si="1"/>
        <v>2196</v>
      </c>
      <c r="V36">
        <f t="shared" si="9"/>
        <v>38280</v>
      </c>
      <c r="W36" s="55">
        <f t="shared" si="10"/>
        <v>292500</v>
      </c>
      <c r="X36" s="55">
        <f t="shared" si="8"/>
        <v>195000</v>
      </c>
      <c r="Y36">
        <f>N36*U36</f>
        <v>46701600</v>
      </c>
      <c r="Z36" s="67">
        <f>W36/Y36*100</f>
        <v>0.62631687137057401</v>
      </c>
      <c r="AA36" s="69">
        <v>159078.56133869392</v>
      </c>
      <c r="AB36" s="69">
        <v>1250000</v>
      </c>
      <c r="AC36" s="61">
        <f>(P36/AB36)*100</f>
        <v>0.13</v>
      </c>
    </row>
    <row r="37" spans="1:29" x14ac:dyDescent="0.3">
      <c r="A37" s="38">
        <v>43008</v>
      </c>
      <c r="B37" s="5" t="str">
        <f t="shared" si="0"/>
        <v>Sep</v>
      </c>
      <c r="C37" s="10">
        <f t="shared" si="4"/>
        <v>2017</v>
      </c>
      <c r="D37" s="4" t="s">
        <v>14</v>
      </c>
      <c r="E37" s="10">
        <v>170800</v>
      </c>
      <c r="F37" s="10">
        <v>146400</v>
      </c>
      <c r="G37" s="10">
        <v>48800</v>
      </c>
      <c r="H37" s="10">
        <v>73200</v>
      </c>
      <c r="I37" s="10">
        <v>48800</v>
      </c>
      <c r="J37" s="5" t="s">
        <v>10</v>
      </c>
      <c r="K37" s="10">
        <v>1</v>
      </c>
      <c r="L37" s="10">
        <v>8</v>
      </c>
      <c r="M37" s="10">
        <v>488000</v>
      </c>
      <c r="N37" s="10">
        <v>22170</v>
      </c>
      <c r="O37" s="10">
        <v>2990</v>
      </c>
      <c r="P37" s="10">
        <f t="shared" si="5"/>
        <v>2990</v>
      </c>
      <c r="Q37" s="16">
        <v>60</v>
      </c>
      <c r="R37" s="16">
        <v>180</v>
      </c>
      <c r="S37" s="16">
        <f t="shared" si="6"/>
        <v>179400</v>
      </c>
      <c r="T37" s="36">
        <f t="shared" si="7"/>
        <v>538200</v>
      </c>
      <c r="U37">
        <f t="shared" si="1"/>
        <v>2684</v>
      </c>
      <c r="V37">
        <f t="shared" si="9"/>
        <v>33255</v>
      </c>
      <c r="W37" s="55">
        <f t="shared" si="10"/>
        <v>538200</v>
      </c>
      <c r="X37" s="55">
        <f t="shared" si="8"/>
        <v>358800</v>
      </c>
      <c r="Y37">
        <f>N37*U37</f>
        <v>59504280</v>
      </c>
      <c r="Z37" s="67">
        <f>W37/Y37*100</f>
        <v>0.90447275389266124</v>
      </c>
      <c r="AA37" s="69">
        <v>159078.56133869392</v>
      </c>
      <c r="AB37" s="69">
        <v>1250000</v>
      </c>
      <c r="AC37" s="61">
        <f>(P37/AB37)*100</f>
        <v>0.2392</v>
      </c>
    </row>
    <row r="38" spans="1:29" x14ac:dyDescent="0.3">
      <c r="A38" s="38">
        <v>43039</v>
      </c>
      <c r="B38" s="4" t="str">
        <f t="shared" si="0"/>
        <v>Oct</v>
      </c>
      <c r="C38" s="10">
        <f t="shared" si="4"/>
        <v>2017</v>
      </c>
      <c r="D38" s="4" t="s">
        <v>14</v>
      </c>
      <c r="E38" s="10">
        <v>153300</v>
      </c>
      <c r="F38" s="10">
        <v>131400</v>
      </c>
      <c r="G38" s="10">
        <v>43800</v>
      </c>
      <c r="H38" s="10">
        <v>65700</v>
      </c>
      <c r="I38" s="10">
        <v>43800</v>
      </c>
      <c r="J38" s="4" t="s">
        <v>7</v>
      </c>
      <c r="K38" s="10">
        <v>1</v>
      </c>
      <c r="L38" s="10">
        <v>5</v>
      </c>
      <c r="M38" s="10">
        <v>438000</v>
      </c>
      <c r="N38" s="10">
        <v>25408.333333333332</v>
      </c>
      <c r="O38" s="10">
        <v>3120</v>
      </c>
      <c r="P38" s="10">
        <f t="shared" si="5"/>
        <v>3120</v>
      </c>
      <c r="Q38" s="16">
        <v>60</v>
      </c>
      <c r="R38" s="16">
        <v>180</v>
      </c>
      <c r="S38" s="16">
        <f t="shared" si="6"/>
        <v>187200</v>
      </c>
      <c r="T38" s="36">
        <f>R38*P38</f>
        <v>561600</v>
      </c>
      <c r="U38">
        <f t="shared" si="1"/>
        <v>1095</v>
      </c>
      <c r="V38">
        <f t="shared" si="9"/>
        <v>38112.5</v>
      </c>
      <c r="W38" s="55">
        <f t="shared" si="10"/>
        <v>561600</v>
      </c>
      <c r="X38" s="55">
        <f t="shared" si="8"/>
        <v>374400</v>
      </c>
      <c r="Y38">
        <f>N38*U38</f>
        <v>27822125</v>
      </c>
      <c r="Z38" s="67">
        <f>W38/Y38*100</f>
        <v>2.0185374050328648</v>
      </c>
      <c r="AA38" s="69">
        <v>135575.7325629385</v>
      </c>
      <c r="AB38" s="69">
        <v>1250000</v>
      </c>
      <c r="AC38" s="61">
        <f>(P38/AB38)*100</f>
        <v>0.24959999999999999</v>
      </c>
    </row>
    <row r="39" spans="1:29" x14ac:dyDescent="0.3">
      <c r="A39" s="38">
        <v>43039</v>
      </c>
      <c r="B39" s="4" t="str">
        <f t="shared" si="0"/>
        <v>Oct</v>
      </c>
      <c r="C39" s="10">
        <f t="shared" si="4"/>
        <v>2017</v>
      </c>
      <c r="D39" s="4" t="s">
        <v>14</v>
      </c>
      <c r="E39" s="10">
        <v>134190</v>
      </c>
      <c r="F39" s="10">
        <v>115020</v>
      </c>
      <c r="G39" s="10">
        <v>38340</v>
      </c>
      <c r="H39" s="10">
        <v>57510</v>
      </c>
      <c r="I39" s="10">
        <v>38340</v>
      </c>
      <c r="J39" s="4" t="s">
        <v>8</v>
      </c>
      <c r="K39" s="10">
        <v>2</v>
      </c>
      <c r="L39" s="10">
        <v>3</v>
      </c>
      <c r="M39" s="10">
        <v>383400</v>
      </c>
      <c r="N39" s="10">
        <v>15367</v>
      </c>
      <c r="O39" s="10">
        <v>1300</v>
      </c>
      <c r="P39" s="10">
        <f t="shared" si="5"/>
        <v>1300</v>
      </c>
      <c r="Q39" s="16">
        <v>60</v>
      </c>
      <c r="R39" s="16">
        <v>180</v>
      </c>
      <c r="S39" s="16">
        <f t="shared" si="6"/>
        <v>78000</v>
      </c>
      <c r="T39" s="36">
        <f t="shared" si="7"/>
        <v>234000</v>
      </c>
      <c r="U39">
        <f t="shared" si="1"/>
        <v>1341.9</v>
      </c>
      <c r="V39">
        <f t="shared" si="9"/>
        <v>32270.7</v>
      </c>
      <c r="W39" s="55">
        <f t="shared" si="10"/>
        <v>234000</v>
      </c>
      <c r="X39" s="55">
        <f t="shared" si="8"/>
        <v>156000</v>
      </c>
      <c r="Y39">
        <f>N39*U39</f>
        <v>20620977.300000001</v>
      </c>
      <c r="Z39" s="67">
        <f>W39/Y39*100</f>
        <v>1.13476677945812</v>
      </c>
      <c r="AA39" s="69">
        <v>118675.19603796946</v>
      </c>
      <c r="AB39" s="69">
        <v>1250000</v>
      </c>
      <c r="AC39" s="61">
        <f>(P39/AB39)*100</f>
        <v>0.104</v>
      </c>
    </row>
    <row r="40" spans="1:29" x14ac:dyDescent="0.3">
      <c r="A40" s="38">
        <v>43039</v>
      </c>
      <c r="B40" s="5" t="str">
        <f t="shared" si="0"/>
        <v>Oct</v>
      </c>
      <c r="C40" s="10">
        <f t="shared" si="4"/>
        <v>2017</v>
      </c>
      <c r="D40" s="4" t="s">
        <v>14</v>
      </c>
      <c r="E40" s="10">
        <v>183749.99999999997</v>
      </c>
      <c r="F40" s="10">
        <v>157500</v>
      </c>
      <c r="G40" s="10">
        <v>52500</v>
      </c>
      <c r="H40" s="10">
        <v>78750</v>
      </c>
      <c r="I40" s="10">
        <v>52500</v>
      </c>
      <c r="J40" s="5" t="s">
        <v>9</v>
      </c>
      <c r="K40" s="10">
        <v>7</v>
      </c>
      <c r="L40" s="10">
        <v>5</v>
      </c>
      <c r="M40" s="10">
        <v>525000</v>
      </c>
      <c r="N40" s="10">
        <v>21365</v>
      </c>
      <c r="O40" s="10">
        <v>1950</v>
      </c>
      <c r="P40" s="10">
        <f t="shared" si="5"/>
        <v>1950</v>
      </c>
      <c r="Q40" s="16">
        <v>60</v>
      </c>
      <c r="R40" s="16">
        <v>180</v>
      </c>
      <c r="S40" s="16">
        <f t="shared" si="6"/>
        <v>117000</v>
      </c>
      <c r="T40" s="36">
        <f t="shared" si="7"/>
        <v>351000</v>
      </c>
      <c r="U40">
        <f t="shared" si="1"/>
        <v>2362.5</v>
      </c>
      <c r="V40">
        <f t="shared" si="9"/>
        <v>38457</v>
      </c>
      <c r="W40" s="55">
        <f t="shared" si="10"/>
        <v>351000</v>
      </c>
      <c r="X40" s="55">
        <f t="shared" si="8"/>
        <v>234000</v>
      </c>
      <c r="Y40">
        <f>N40*U40</f>
        <v>50474812.5</v>
      </c>
      <c r="Z40" s="67">
        <f>W40/Y40*100</f>
        <v>0.69539634248269866</v>
      </c>
      <c r="AA40" s="69">
        <v>162505.15889393314</v>
      </c>
      <c r="AB40" s="69">
        <v>1250000</v>
      </c>
      <c r="AC40" s="61">
        <f>(P40/AB40)*100</f>
        <v>0.156</v>
      </c>
    </row>
    <row r="41" spans="1:29" x14ac:dyDescent="0.3">
      <c r="A41" s="38">
        <v>43039</v>
      </c>
      <c r="B41" s="5" t="str">
        <f t="shared" si="0"/>
        <v>Oct</v>
      </c>
      <c r="C41" s="10">
        <f t="shared" si="4"/>
        <v>2017</v>
      </c>
      <c r="D41" s="4" t="s">
        <v>14</v>
      </c>
      <c r="E41" s="10">
        <v>207199.99999999997</v>
      </c>
      <c r="F41" s="10">
        <v>177600</v>
      </c>
      <c r="G41" s="10">
        <v>59200</v>
      </c>
      <c r="H41" s="10">
        <v>88800</v>
      </c>
      <c r="I41" s="10">
        <v>59200</v>
      </c>
      <c r="J41" s="5" t="s">
        <v>10</v>
      </c>
      <c r="K41" s="10">
        <v>7</v>
      </c>
      <c r="L41" s="10">
        <v>1</v>
      </c>
      <c r="M41" s="10">
        <v>592000</v>
      </c>
      <c r="N41" s="10">
        <v>25336.666666666668</v>
      </c>
      <c r="O41" s="10">
        <v>4550</v>
      </c>
      <c r="P41" s="10">
        <f t="shared" si="5"/>
        <v>4550</v>
      </c>
      <c r="Q41" s="16">
        <v>60</v>
      </c>
      <c r="R41" s="16">
        <v>180</v>
      </c>
      <c r="S41" s="16">
        <f t="shared" si="6"/>
        <v>273000</v>
      </c>
      <c r="T41" s="36">
        <f t="shared" si="7"/>
        <v>819000</v>
      </c>
      <c r="U41">
        <f t="shared" si="1"/>
        <v>3256</v>
      </c>
      <c r="V41">
        <f t="shared" si="9"/>
        <v>38005</v>
      </c>
      <c r="W41" s="55">
        <f t="shared" si="10"/>
        <v>819000</v>
      </c>
      <c r="X41" s="55">
        <f t="shared" si="8"/>
        <v>546000</v>
      </c>
      <c r="Y41">
        <f>N41*U41</f>
        <v>82496186.666666672</v>
      </c>
      <c r="Z41" s="67">
        <f>W41/Y41*100</f>
        <v>0.99277316090893242</v>
      </c>
      <c r="AA41" s="69">
        <v>183243.91250515889</v>
      </c>
      <c r="AB41" s="69">
        <v>1250000</v>
      </c>
      <c r="AC41" s="61">
        <f>(P41/AB41)*100</f>
        <v>0.36399999999999999</v>
      </c>
    </row>
    <row r="42" spans="1:29" x14ac:dyDescent="0.3">
      <c r="A42" s="38">
        <v>43069</v>
      </c>
      <c r="B42" s="4" t="str">
        <f t="shared" si="0"/>
        <v>Nov</v>
      </c>
      <c r="C42" s="10">
        <f t="shared" si="4"/>
        <v>2017</v>
      </c>
      <c r="D42" s="4" t="s">
        <v>14</v>
      </c>
      <c r="E42" s="10">
        <v>259000</v>
      </c>
      <c r="F42" s="10">
        <v>222000</v>
      </c>
      <c r="G42" s="10">
        <v>74000</v>
      </c>
      <c r="H42" s="10">
        <v>111000</v>
      </c>
      <c r="I42" s="10">
        <v>74000</v>
      </c>
      <c r="J42" s="4" t="s">
        <v>7</v>
      </c>
      <c r="K42" s="10">
        <v>1</v>
      </c>
      <c r="L42" s="10">
        <v>8</v>
      </c>
      <c r="M42" s="10">
        <v>740000</v>
      </c>
      <c r="N42" s="10">
        <v>13621.666666666666</v>
      </c>
      <c r="O42" s="10">
        <v>4225</v>
      </c>
      <c r="P42" s="10">
        <f t="shared" si="5"/>
        <v>4225</v>
      </c>
      <c r="Q42" s="16">
        <v>60</v>
      </c>
      <c r="R42" s="16">
        <v>180</v>
      </c>
      <c r="S42" s="16">
        <f t="shared" si="6"/>
        <v>253500</v>
      </c>
      <c r="T42" s="36">
        <f t="shared" si="7"/>
        <v>760500</v>
      </c>
      <c r="U42">
        <f t="shared" si="1"/>
        <v>1850</v>
      </c>
      <c r="V42">
        <f t="shared" si="9"/>
        <v>20432.5</v>
      </c>
      <c r="W42" s="55">
        <f t="shared" si="10"/>
        <v>760500</v>
      </c>
      <c r="X42" s="55">
        <f t="shared" si="8"/>
        <v>507000</v>
      </c>
      <c r="Y42">
        <f>N42*U42</f>
        <v>25200083.333333332</v>
      </c>
      <c r="Z42" s="67">
        <f>W42/Y42*100</f>
        <v>3.0178471632038257</v>
      </c>
      <c r="AA42" s="69">
        <v>200000</v>
      </c>
      <c r="AB42" s="69">
        <v>1250000</v>
      </c>
      <c r="AC42" s="61">
        <f>(P42/AB42)*100</f>
        <v>0.33800000000000002</v>
      </c>
    </row>
    <row r="43" spans="1:29" x14ac:dyDescent="0.3">
      <c r="A43" s="38">
        <v>43069</v>
      </c>
      <c r="B43" s="4" t="str">
        <f t="shared" si="0"/>
        <v>Nov</v>
      </c>
      <c r="C43" s="10">
        <f t="shared" si="4"/>
        <v>2017</v>
      </c>
      <c r="D43" s="4" t="s">
        <v>14</v>
      </c>
      <c r="E43" s="10">
        <v>136500</v>
      </c>
      <c r="F43" s="10">
        <v>117000</v>
      </c>
      <c r="G43" s="10">
        <v>39000</v>
      </c>
      <c r="H43" s="10">
        <v>58500</v>
      </c>
      <c r="I43" s="10">
        <v>39000</v>
      </c>
      <c r="J43" s="4" t="s">
        <v>8</v>
      </c>
      <c r="K43" s="10">
        <v>3</v>
      </c>
      <c r="L43" s="10">
        <v>2</v>
      </c>
      <c r="M43" s="10">
        <v>390000</v>
      </c>
      <c r="N43" s="10">
        <v>14941</v>
      </c>
      <c r="O43" s="10">
        <v>1365</v>
      </c>
      <c r="P43" s="10">
        <f t="shared" si="5"/>
        <v>1365</v>
      </c>
      <c r="Q43" s="16">
        <v>60</v>
      </c>
      <c r="R43" s="16">
        <v>180</v>
      </c>
      <c r="S43" s="16">
        <f t="shared" si="6"/>
        <v>81900</v>
      </c>
      <c r="T43" s="36">
        <f t="shared" si="7"/>
        <v>245700</v>
      </c>
      <c r="U43">
        <f t="shared" si="1"/>
        <v>1365</v>
      </c>
      <c r="V43">
        <f t="shared" si="9"/>
        <v>31376.100000000002</v>
      </c>
      <c r="W43" s="55">
        <f t="shared" si="10"/>
        <v>245700</v>
      </c>
      <c r="X43" s="55">
        <f t="shared" si="8"/>
        <v>163800</v>
      </c>
      <c r="Y43">
        <f>N43*U43</f>
        <v>20394465</v>
      </c>
      <c r="Z43" s="67">
        <f>W43/Y43*100</f>
        <v>1.2047386386453383</v>
      </c>
      <c r="AA43" s="69">
        <v>105405.40540540541</v>
      </c>
      <c r="AB43" s="69">
        <v>1250000</v>
      </c>
      <c r="AC43" s="61">
        <f>(P43/AB43)*100</f>
        <v>0.10920000000000001</v>
      </c>
    </row>
    <row r="44" spans="1:29" x14ac:dyDescent="0.3">
      <c r="A44" s="38">
        <v>43069</v>
      </c>
      <c r="B44" s="5" t="str">
        <f t="shared" si="0"/>
        <v>Nov</v>
      </c>
      <c r="C44" s="10">
        <f t="shared" si="4"/>
        <v>2017</v>
      </c>
      <c r="D44" s="4" t="s">
        <v>14</v>
      </c>
      <c r="E44" s="10">
        <v>196699.99999999997</v>
      </c>
      <c r="F44" s="10">
        <v>168600</v>
      </c>
      <c r="G44" s="10">
        <v>56200</v>
      </c>
      <c r="H44" s="10">
        <v>84300</v>
      </c>
      <c r="I44" s="10">
        <v>56200</v>
      </c>
      <c r="J44" s="5" t="s">
        <v>9</v>
      </c>
      <c r="K44" s="10">
        <v>1</v>
      </c>
      <c r="L44" s="10">
        <v>3</v>
      </c>
      <c r="M44" s="10">
        <v>562000</v>
      </c>
      <c r="N44" s="10">
        <v>23255</v>
      </c>
      <c r="O44" s="10">
        <v>1365</v>
      </c>
      <c r="P44" s="10">
        <f t="shared" si="5"/>
        <v>1365</v>
      </c>
      <c r="Q44" s="16">
        <v>60</v>
      </c>
      <c r="R44" s="16">
        <v>180</v>
      </c>
      <c r="S44" s="16">
        <f t="shared" si="6"/>
        <v>81900</v>
      </c>
      <c r="T44" s="36">
        <f t="shared" si="7"/>
        <v>245700</v>
      </c>
      <c r="U44">
        <f t="shared" si="1"/>
        <v>2529</v>
      </c>
      <c r="V44">
        <f t="shared" si="9"/>
        <v>41859</v>
      </c>
      <c r="W44" s="55">
        <f t="shared" si="10"/>
        <v>245700</v>
      </c>
      <c r="X44" s="55">
        <f t="shared" si="8"/>
        <v>163800</v>
      </c>
      <c r="Y44">
        <f>N44*U44</f>
        <v>58811895</v>
      </c>
      <c r="Z44" s="67">
        <f>W44/Y44*100</f>
        <v>0.41777262915945834</v>
      </c>
      <c r="AA44" s="69">
        <v>151891.89189189189</v>
      </c>
      <c r="AB44" s="69">
        <v>1250000</v>
      </c>
      <c r="AC44" s="61">
        <f>(P44/AB44)*100</f>
        <v>0.10920000000000001</v>
      </c>
    </row>
    <row r="45" spans="1:29" x14ac:dyDescent="0.3">
      <c r="A45" s="38">
        <v>43069</v>
      </c>
      <c r="B45" s="5" t="str">
        <f t="shared" si="0"/>
        <v>Nov</v>
      </c>
      <c r="C45" s="10">
        <f t="shared" si="4"/>
        <v>2017</v>
      </c>
      <c r="D45" s="4" t="s">
        <v>14</v>
      </c>
      <c r="E45" s="10">
        <v>184799.99999999997</v>
      </c>
      <c r="F45" s="10">
        <v>158400</v>
      </c>
      <c r="G45" s="10">
        <v>52800</v>
      </c>
      <c r="H45" s="10">
        <v>79200</v>
      </c>
      <c r="I45" s="10">
        <v>52800</v>
      </c>
      <c r="J45" s="5" t="s">
        <v>10</v>
      </c>
      <c r="K45" s="10">
        <v>4</v>
      </c>
      <c r="L45" s="10">
        <v>2</v>
      </c>
      <c r="M45" s="10">
        <v>528000</v>
      </c>
      <c r="N45" s="10">
        <v>22606.666666666668</v>
      </c>
      <c r="O45" s="10">
        <v>2925</v>
      </c>
      <c r="P45" s="10">
        <f t="shared" si="5"/>
        <v>2925</v>
      </c>
      <c r="Q45" s="16">
        <v>60</v>
      </c>
      <c r="R45" s="16">
        <v>180</v>
      </c>
      <c r="S45" s="16">
        <f t="shared" si="6"/>
        <v>175500</v>
      </c>
      <c r="T45" s="36">
        <f t="shared" si="7"/>
        <v>526500</v>
      </c>
      <c r="U45">
        <f t="shared" si="1"/>
        <v>2904</v>
      </c>
      <c r="V45">
        <f t="shared" si="9"/>
        <v>33910</v>
      </c>
      <c r="W45" s="55">
        <f t="shared" si="10"/>
        <v>526500</v>
      </c>
      <c r="X45" s="55">
        <f t="shared" si="8"/>
        <v>351000</v>
      </c>
      <c r="Y45">
        <f>N45*U45</f>
        <v>65649760</v>
      </c>
      <c r="Z45" s="67">
        <f>W45/Y45*100</f>
        <v>0.8019831298697816</v>
      </c>
      <c r="AA45" s="69">
        <v>142702.70270270272</v>
      </c>
      <c r="AB45" s="69">
        <v>1250000</v>
      </c>
      <c r="AC45" s="61">
        <f>(P45/AB45)*100</f>
        <v>0.23400000000000001</v>
      </c>
    </row>
    <row r="46" spans="1:29" x14ac:dyDescent="0.3">
      <c r="A46" s="38">
        <v>43100</v>
      </c>
      <c r="B46" s="4" t="str">
        <f t="shared" si="0"/>
        <v>Dec</v>
      </c>
      <c r="C46" s="10">
        <f t="shared" si="4"/>
        <v>2017</v>
      </c>
      <c r="D46" s="4" t="s">
        <v>14</v>
      </c>
      <c r="E46" s="10">
        <v>217700</v>
      </c>
      <c r="F46" s="10">
        <v>186600</v>
      </c>
      <c r="G46" s="10">
        <v>62200</v>
      </c>
      <c r="H46" s="10">
        <v>93300</v>
      </c>
      <c r="I46" s="10">
        <v>62200</v>
      </c>
      <c r="J46" s="4" t="s">
        <v>7</v>
      </c>
      <c r="K46" s="10">
        <v>1</v>
      </c>
      <c r="L46" s="10">
        <v>4</v>
      </c>
      <c r="M46" s="10">
        <v>622000</v>
      </c>
      <c r="N46" s="10">
        <v>22463.333333333332</v>
      </c>
      <c r="O46" s="10">
        <v>4225</v>
      </c>
      <c r="P46" s="10">
        <f t="shared" si="5"/>
        <v>4225</v>
      </c>
      <c r="Q46" s="16">
        <v>60</v>
      </c>
      <c r="R46" s="16">
        <v>180</v>
      </c>
      <c r="S46" s="16">
        <f t="shared" si="6"/>
        <v>253500</v>
      </c>
      <c r="T46" s="36">
        <f t="shared" si="7"/>
        <v>760500</v>
      </c>
      <c r="U46">
        <f t="shared" si="1"/>
        <v>1555</v>
      </c>
      <c r="V46">
        <f t="shared" si="9"/>
        <v>33695</v>
      </c>
      <c r="W46" s="55">
        <f t="shared" si="10"/>
        <v>760500</v>
      </c>
      <c r="X46" s="55">
        <f t="shared" si="8"/>
        <v>507000</v>
      </c>
      <c r="Y46">
        <f>N46*U46</f>
        <v>34930483.333333328</v>
      </c>
      <c r="Z46" s="67">
        <f>W46/Y46*100</f>
        <v>2.1771814398980069</v>
      </c>
      <c r="AA46" s="69">
        <v>180621.43064562965</v>
      </c>
      <c r="AB46" s="69">
        <v>1250000</v>
      </c>
      <c r="AC46" s="61">
        <f>(P46/AB46)*100</f>
        <v>0.33800000000000002</v>
      </c>
    </row>
    <row r="47" spans="1:29" x14ac:dyDescent="0.3">
      <c r="A47" s="38">
        <v>43100</v>
      </c>
      <c r="B47" s="4" t="str">
        <f t="shared" si="0"/>
        <v>Dec</v>
      </c>
      <c r="C47" s="10">
        <f t="shared" si="4"/>
        <v>2017</v>
      </c>
      <c r="D47" s="4" t="s">
        <v>14</v>
      </c>
      <c r="E47" s="10">
        <v>132720</v>
      </c>
      <c r="F47" s="10">
        <v>113760</v>
      </c>
      <c r="G47" s="10">
        <v>37920</v>
      </c>
      <c r="H47" s="10">
        <v>56880</v>
      </c>
      <c r="I47" s="10">
        <v>37920</v>
      </c>
      <c r="J47" s="4" t="s">
        <v>8</v>
      </c>
      <c r="K47" s="10">
        <v>3</v>
      </c>
      <c r="L47" s="10">
        <v>2</v>
      </c>
      <c r="M47" s="10">
        <v>379200</v>
      </c>
      <c r="N47" s="10">
        <v>15425</v>
      </c>
      <c r="O47" s="10">
        <v>1625</v>
      </c>
      <c r="P47" s="10">
        <f t="shared" si="5"/>
        <v>1625</v>
      </c>
      <c r="Q47" s="16">
        <v>60</v>
      </c>
      <c r="R47" s="16">
        <v>180</v>
      </c>
      <c r="S47" s="16">
        <f t="shared" si="6"/>
        <v>97500</v>
      </c>
      <c r="T47" s="36">
        <f t="shared" si="7"/>
        <v>292500</v>
      </c>
      <c r="U47">
        <f t="shared" si="1"/>
        <v>1327.2</v>
      </c>
      <c r="V47">
        <f t="shared" si="9"/>
        <v>32392.5</v>
      </c>
      <c r="W47" s="55">
        <f t="shared" si="10"/>
        <v>292500</v>
      </c>
      <c r="X47" s="55">
        <f t="shared" si="8"/>
        <v>195000</v>
      </c>
      <c r="Y47">
        <f>N47*U47</f>
        <v>20472060</v>
      </c>
      <c r="Z47" s="67">
        <f>W47/Y47*100</f>
        <v>1.4287765862350932</v>
      </c>
      <c r="AA47" s="69">
        <v>110115.18730035816</v>
      </c>
      <c r="AB47" s="69">
        <v>1250000</v>
      </c>
      <c r="AC47" s="61">
        <f>(P47/AB47)*100</f>
        <v>0.13</v>
      </c>
    </row>
    <row r="48" spans="1:29" x14ac:dyDescent="0.3">
      <c r="A48" s="38">
        <v>43100</v>
      </c>
      <c r="B48" s="5" t="str">
        <f t="shared" si="0"/>
        <v>Dec</v>
      </c>
      <c r="C48" s="10">
        <f t="shared" si="4"/>
        <v>2017</v>
      </c>
      <c r="D48" s="4" t="s">
        <v>14</v>
      </c>
      <c r="E48" s="10">
        <v>182350</v>
      </c>
      <c r="F48" s="10">
        <v>156300</v>
      </c>
      <c r="G48" s="10">
        <v>52100</v>
      </c>
      <c r="H48" s="10">
        <v>78150</v>
      </c>
      <c r="I48" s="10">
        <v>52100</v>
      </c>
      <c r="J48" s="5" t="s">
        <v>9</v>
      </c>
      <c r="K48" s="10">
        <v>5</v>
      </c>
      <c r="L48" s="10">
        <v>4</v>
      </c>
      <c r="M48" s="10">
        <v>521000</v>
      </c>
      <c r="N48" s="10">
        <v>22316.666666666668</v>
      </c>
      <c r="O48" s="10">
        <v>2275</v>
      </c>
      <c r="P48" s="10">
        <f t="shared" si="5"/>
        <v>2275</v>
      </c>
      <c r="Q48" s="16">
        <v>60</v>
      </c>
      <c r="R48" s="16">
        <v>180</v>
      </c>
      <c r="S48" s="16">
        <f t="shared" si="6"/>
        <v>136500</v>
      </c>
      <c r="T48" s="36">
        <f t="shared" si="7"/>
        <v>409500</v>
      </c>
      <c r="U48">
        <f t="shared" si="1"/>
        <v>2344.5</v>
      </c>
      <c r="V48">
        <f t="shared" si="9"/>
        <v>40170</v>
      </c>
      <c r="W48" s="55">
        <f t="shared" si="10"/>
        <v>409500</v>
      </c>
      <c r="X48" s="55">
        <f t="shared" si="8"/>
        <v>273000</v>
      </c>
      <c r="Y48">
        <f>N48*U48</f>
        <v>52321425</v>
      </c>
      <c r="Z48" s="67">
        <f>W48/Y48*100</f>
        <v>0.78266216946499456</v>
      </c>
      <c r="AA48" s="69">
        <v>151292.22727712709</v>
      </c>
      <c r="AB48" s="69">
        <v>1250000</v>
      </c>
      <c r="AC48" s="61">
        <f>(P48/AB48)*100</f>
        <v>0.182</v>
      </c>
    </row>
    <row r="49" spans="1:29" x14ac:dyDescent="0.3">
      <c r="A49" s="38">
        <v>43100</v>
      </c>
      <c r="B49" s="5" t="str">
        <f t="shared" si="0"/>
        <v>Dec</v>
      </c>
      <c r="C49" s="10">
        <f t="shared" si="4"/>
        <v>2017</v>
      </c>
      <c r="D49" s="4" t="s">
        <v>14</v>
      </c>
      <c r="E49" s="10">
        <v>190399.99999999997</v>
      </c>
      <c r="F49" s="10">
        <v>163200</v>
      </c>
      <c r="G49" s="10">
        <v>54400</v>
      </c>
      <c r="H49" s="10">
        <v>81600</v>
      </c>
      <c r="I49" s="10">
        <v>54400</v>
      </c>
      <c r="J49" s="5" t="s">
        <v>10</v>
      </c>
      <c r="K49" s="10">
        <v>4</v>
      </c>
      <c r="L49" s="10">
        <v>2</v>
      </c>
      <c r="M49" s="10">
        <v>544000</v>
      </c>
      <c r="N49" s="10">
        <v>22383.333333333332</v>
      </c>
      <c r="O49" s="10">
        <v>4225</v>
      </c>
      <c r="P49" s="10">
        <f t="shared" si="5"/>
        <v>4225</v>
      </c>
      <c r="Q49" s="16">
        <v>60</v>
      </c>
      <c r="R49" s="16">
        <v>180</v>
      </c>
      <c r="S49" s="16">
        <f t="shared" si="6"/>
        <v>253500</v>
      </c>
      <c r="T49" s="36">
        <f t="shared" si="7"/>
        <v>760500</v>
      </c>
      <c r="U49">
        <f t="shared" si="1"/>
        <v>2992</v>
      </c>
      <c r="V49">
        <f>IF(C49=2017,
   IF(J49="Platform A", N49*1.5,
   IF(J49="Platform B", N49*2.1,
   IF(J49="Platform C", N49*1.8,
   IF(J49="Platform D", N49*1.5, M49)))),
"NA")</f>
        <v>33575</v>
      </c>
      <c r="W49" s="55">
        <f t="shared" si="10"/>
        <v>760500</v>
      </c>
      <c r="X49" s="55">
        <f t="shared" si="8"/>
        <v>507000</v>
      </c>
      <c r="Y49">
        <f>N49*U49</f>
        <v>66970933.333333328</v>
      </c>
      <c r="Z49" s="67">
        <f>W49/Y49*100</f>
        <v>1.1355672709752689</v>
      </c>
      <c r="AA49" s="69">
        <v>157971.15477688512</v>
      </c>
      <c r="AB49" s="69">
        <v>1250000</v>
      </c>
      <c r="AC49" s="61">
        <f>(P49/AB49)*100</f>
        <v>0.33800000000000002</v>
      </c>
    </row>
    <row r="50" spans="1:29" x14ac:dyDescent="0.3">
      <c r="A50" s="39">
        <v>43131</v>
      </c>
      <c r="B50" s="2" t="str">
        <f t="shared" si="0"/>
        <v>Jan</v>
      </c>
      <c r="C50" s="13">
        <f t="shared" si="4"/>
        <v>2018</v>
      </c>
      <c r="D50" s="2" t="s">
        <v>12</v>
      </c>
      <c r="E50" s="10">
        <v>214800</v>
      </c>
      <c r="F50" s="10">
        <v>139620</v>
      </c>
      <c r="G50" s="10">
        <v>85920</v>
      </c>
      <c r="H50" s="10">
        <v>53700</v>
      </c>
      <c r="I50" s="10">
        <v>42960</v>
      </c>
      <c r="J50" s="2" t="s">
        <v>7</v>
      </c>
      <c r="K50" s="10">
        <v>5</v>
      </c>
      <c r="L50" s="10">
        <v>5</v>
      </c>
      <c r="M50" s="14">
        <v>537000</v>
      </c>
      <c r="N50" s="14">
        <v>11635</v>
      </c>
      <c r="O50" s="14">
        <v>2340</v>
      </c>
      <c r="P50" s="10">
        <f t="shared" si="5"/>
        <v>2340</v>
      </c>
      <c r="Q50" s="17">
        <v>70</v>
      </c>
      <c r="R50" s="18">
        <v>230</v>
      </c>
      <c r="S50" s="18">
        <f t="shared" si="6"/>
        <v>163800</v>
      </c>
      <c r="T50" s="37">
        <f t="shared" si="7"/>
        <v>538200</v>
      </c>
      <c r="U50">
        <f t="shared" ref="U50:U97" si="11">IF(C50=2018,
   IF(J50="Platform A", M50*3,
   IF(J50="Platform B", M50*2,
   IF(J2="Platform C", M50*5,
   IF(J50="Platform D", M50*6, M50))))/1000,
M50)</f>
        <v>1611</v>
      </c>
      <c r="V50">
        <f>IF(C50=2018,
   IF(J50="Platform A", N50*1.95,
   IF(J50="Platform B", N50*1.8,
   IF(J50="Platform C", N50*2,
   IF(J50="Platform D", N50*2.3, N50)))),
"NA")</f>
        <v>22688.25</v>
      </c>
      <c r="W50" s="55">
        <f t="shared" si="10"/>
        <v>538200</v>
      </c>
      <c r="X50" s="55">
        <f t="shared" si="8"/>
        <v>374400</v>
      </c>
      <c r="Y50">
        <f>N50*U50</f>
        <v>18743985</v>
      </c>
      <c r="Z50" s="67">
        <f>W50/Y50*100</f>
        <v>2.8713211198152369</v>
      </c>
      <c r="AA50" s="69">
        <v>182322.3177908556</v>
      </c>
      <c r="AB50" s="69">
        <v>1500000</v>
      </c>
      <c r="AC50" s="61">
        <f>(P50/AB50)*100</f>
        <v>0.156</v>
      </c>
    </row>
    <row r="51" spans="1:29" x14ac:dyDescent="0.3">
      <c r="A51" s="39">
        <v>43131</v>
      </c>
      <c r="B51" s="2" t="str">
        <f t="shared" si="0"/>
        <v>Jan</v>
      </c>
      <c r="C51" s="13">
        <f t="shared" si="4"/>
        <v>2018</v>
      </c>
      <c r="D51" s="2" t="s">
        <v>12</v>
      </c>
      <c r="E51" s="10">
        <v>196800</v>
      </c>
      <c r="F51" s="10">
        <v>127920</v>
      </c>
      <c r="G51" s="10">
        <v>78720</v>
      </c>
      <c r="H51" s="10">
        <v>49200</v>
      </c>
      <c r="I51" s="10">
        <v>39360</v>
      </c>
      <c r="J51" s="2" t="s">
        <v>8</v>
      </c>
      <c r="K51" s="10">
        <v>2</v>
      </c>
      <c r="L51" s="10">
        <v>1</v>
      </c>
      <c r="M51" s="14">
        <v>492000</v>
      </c>
      <c r="N51" s="14">
        <v>14760.000000000002</v>
      </c>
      <c r="O51" s="14">
        <v>1170</v>
      </c>
      <c r="P51" s="10">
        <f t="shared" si="5"/>
        <v>1170</v>
      </c>
      <c r="Q51" s="17">
        <v>70</v>
      </c>
      <c r="R51" s="18">
        <v>230</v>
      </c>
      <c r="S51" s="18">
        <f t="shared" si="6"/>
        <v>81900</v>
      </c>
      <c r="T51" s="37">
        <f t="shared" si="7"/>
        <v>269100</v>
      </c>
      <c r="U51">
        <f t="shared" si="11"/>
        <v>984</v>
      </c>
      <c r="V51">
        <f t="shared" ref="V51:V96" si="12">IF(C51=2018,
   IF(J51="Platform A", N51*1.95,
   IF(J51="Platform B", N51*1.8,
   IF(J51="Platform C", N51*2,
   IF(J51="Platform D", N51*2.3, N51)))),
"NA")</f>
        <v>26568.000000000004</v>
      </c>
      <c r="W51" s="55">
        <f t="shared" si="10"/>
        <v>269100</v>
      </c>
      <c r="X51" s="55">
        <f t="shared" si="8"/>
        <v>187200</v>
      </c>
      <c r="Y51">
        <f>N51*U51</f>
        <v>14523840.000000002</v>
      </c>
      <c r="Z51" s="67">
        <f>W51/Y51*100</f>
        <v>1.8528157842554034</v>
      </c>
      <c r="AA51" s="69">
        <v>167043.9112720688</v>
      </c>
      <c r="AB51" s="69">
        <v>1500000</v>
      </c>
      <c r="AC51" s="61">
        <f>(P51/AB51)*100</f>
        <v>7.8E-2</v>
      </c>
    </row>
    <row r="52" spans="1:29" x14ac:dyDescent="0.3">
      <c r="A52" s="39">
        <v>43131</v>
      </c>
      <c r="B52" s="3" t="str">
        <f t="shared" si="0"/>
        <v>Jan</v>
      </c>
      <c r="C52" s="13">
        <f t="shared" si="4"/>
        <v>2018</v>
      </c>
      <c r="D52" s="3" t="s">
        <v>12</v>
      </c>
      <c r="E52" s="10">
        <v>231200</v>
      </c>
      <c r="F52" s="10">
        <v>150280</v>
      </c>
      <c r="G52" s="10">
        <v>92480</v>
      </c>
      <c r="H52" s="10">
        <v>57800</v>
      </c>
      <c r="I52" s="10">
        <v>46240</v>
      </c>
      <c r="J52" s="3" t="s">
        <v>9</v>
      </c>
      <c r="K52" s="10">
        <v>2</v>
      </c>
      <c r="L52" s="10">
        <v>8</v>
      </c>
      <c r="M52" s="14">
        <v>578000</v>
      </c>
      <c r="N52" s="14">
        <v>15413.333333333334</v>
      </c>
      <c r="O52" s="14">
        <v>1502.8</v>
      </c>
      <c r="P52" s="10">
        <f t="shared" si="5"/>
        <v>1502.8</v>
      </c>
      <c r="Q52" s="17">
        <v>70</v>
      </c>
      <c r="R52" s="18">
        <v>230</v>
      </c>
      <c r="S52" s="18">
        <f t="shared" si="6"/>
        <v>105196</v>
      </c>
      <c r="T52" s="37">
        <f t="shared" si="7"/>
        <v>345644</v>
      </c>
      <c r="U52">
        <f t="shared" si="11"/>
        <v>2890</v>
      </c>
      <c r="V52">
        <f t="shared" si="12"/>
        <v>30826.666666666668</v>
      </c>
      <c r="W52" s="55">
        <f t="shared" si="10"/>
        <v>345644</v>
      </c>
      <c r="X52" s="55">
        <f t="shared" si="8"/>
        <v>240448</v>
      </c>
      <c r="Y52">
        <f>N52*U52</f>
        <v>44544533.333333336</v>
      </c>
      <c r="Z52" s="67">
        <f>W52/Y52*100</f>
        <v>0.77595155709342556</v>
      </c>
      <c r="AA52" s="69">
        <v>196242.64373019466</v>
      </c>
      <c r="AB52" s="69">
        <v>1500000</v>
      </c>
      <c r="AC52" s="61">
        <f>(P52/AB52)*100</f>
        <v>0.10018666666666666</v>
      </c>
    </row>
    <row r="53" spans="1:29" x14ac:dyDescent="0.3">
      <c r="A53" s="39">
        <v>43131</v>
      </c>
      <c r="B53" s="3" t="str">
        <f t="shared" si="0"/>
        <v>Jan</v>
      </c>
      <c r="C53" s="13">
        <f t="shared" si="4"/>
        <v>2018</v>
      </c>
      <c r="D53" s="3" t="s">
        <v>12</v>
      </c>
      <c r="E53" s="10">
        <v>240800</v>
      </c>
      <c r="F53" s="10">
        <v>156520</v>
      </c>
      <c r="G53" s="10">
        <v>96320</v>
      </c>
      <c r="H53" s="10">
        <v>60200</v>
      </c>
      <c r="I53" s="10">
        <v>48160</v>
      </c>
      <c r="J53" s="3" t="s">
        <v>10</v>
      </c>
      <c r="K53" s="10">
        <v>4</v>
      </c>
      <c r="L53" s="10">
        <v>5</v>
      </c>
      <c r="M53" s="14">
        <v>602000</v>
      </c>
      <c r="N53" s="14">
        <v>32106.666666666668</v>
      </c>
      <c r="O53" s="14">
        <v>3130.4</v>
      </c>
      <c r="P53" s="10">
        <f t="shared" si="5"/>
        <v>3130.4</v>
      </c>
      <c r="Q53" s="17">
        <v>70</v>
      </c>
      <c r="R53" s="18">
        <v>230</v>
      </c>
      <c r="S53" s="18">
        <f t="shared" si="6"/>
        <v>219128</v>
      </c>
      <c r="T53" s="37">
        <f t="shared" si="7"/>
        <v>719992</v>
      </c>
      <c r="U53">
        <f t="shared" si="11"/>
        <v>3612</v>
      </c>
      <c r="V53">
        <f t="shared" si="12"/>
        <v>73845.333333333328</v>
      </c>
      <c r="W53" s="55">
        <f t="shared" si="10"/>
        <v>719992</v>
      </c>
      <c r="X53" s="55">
        <f t="shared" si="8"/>
        <v>500864</v>
      </c>
      <c r="Y53">
        <f>N53*U53</f>
        <v>115969280</v>
      </c>
      <c r="Z53" s="67">
        <f>W53/Y53*100</f>
        <v>0.62084717607973416</v>
      </c>
      <c r="AA53" s="69">
        <v>204391.12720688095</v>
      </c>
      <c r="AB53" s="69">
        <v>1500000</v>
      </c>
      <c r="AC53" s="61">
        <f>(P53/AB53)*100</f>
        <v>0.20869333333333337</v>
      </c>
    </row>
    <row r="54" spans="1:29" x14ac:dyDescent="0.3">
      <c r="A54" s="39">
        <v>43159</v>
      </c>
      <c r="B54" s="2" t="str">
        <f t="shared" si="0"/>
        <v>Feb</v>
      </c>
      <c r="C54" s="13">
        <f t="shared" si="4"/>
        <v>2018</v>
      </c>
      <c r="D54" s="2" t="s">
        <v>12</v>
      </c>
      <c r="E54" s="10">
        <v>265200</v>
      </c>
      <c r="F54" s="10">
        <v>172380</v>
      </c>
      <c r="G54" s="10">
        <v>106080</v>
      </c>
      <c r="H54" s="10">
        <v>66300</v>
      </c>
      <c r="I54" s="10">
        <v>53040</v>
      </c>
      <c r="J54" s="2" t="s">
        <v>7</v>
      </c>
      <c r="K54" s="10">
        <v>4</v>
      </c>
      <c r="L54" s="10">
        <v>8</v>
      </c>
      <c r="M54" s="14">
        <v>663000</v>
      </c>
      <c r="N54" s="14">
        <v>16575</v>
      </c>
      <c r="O54" s="14">
        <v>2925</v>
      </c>
      <c r="P54" s="10">
        <f t="shared" si="5"/>
        <v>2925</v>
      </c>
      <c r="Q54" s="17">
        <v>70</v>
      </c>
      <c r="R54" s="18">
        <v>230</v>
      </c>
      <c r="S54" s="18">
        <f t="shared" si="6"/>
        <v>204750</v>
      </c>
      <c r="T54" s="37">
        <f t="shared" si="7"/>
        <v>672750</v>
      </c>
      <c r="U54">
        <f t="shared" si="11"/>
        <v>1989</v>
      </c>
      <c r="V54">
        <f t="shared" si="12"/>
        <v>32321.25</v>
      </c>
      <c r="W54" s="55">
        <f t="shared" si="10"/>
        <v>672750</v>
      </c>
      <c r="X54" s="55">
        <f t="shared" si="8"/>
        <v>468000</v>
      </c>
      <c r="Y54">
        <f>N54*U54</f>
        <v>32967675</v>
      </c>
      <c r="Z54" s="67">
        <f>W54/Y54*100</f>
        <v>2.0406352586283383</v>
      </c>
      <c r="AA54" s="69">
        <v>196696.99367088609</v>
      </c>
      <c r="AB54" s="69">
        <v>1500000</v>
      </c>
      <c r="AC54" s="61">
        <f>(P54/AB54)*100</f>
        <v>0.19499999999999998</v>
      </c>
    </row>
    <row r="55" spans="1:29" x14ac:dyDescent="0.3">
      <c r="A55" s="39">
        <v>43159</v>
      </c>
      <c r="B55" s="2" t="str">
        <f t="shared" si="0"/>
        <v>Feb</v>
      </c>
      <c r="C55" s="13">
        <f t="shared" si="4"/>
        <v>2018</v>
      </c>
      <c r="D55" s="2" t="s">
        <v>12</v>
      </c>
      <c r="E55" s="10">
        <v>212800</v>
      </c>
      <c r="F55" s="10">
        <v>138320</v>
      </c>
      <c r="G55" s="10">
        <v>85120</v>
      </c>
      <c r="H55" s="10">
        <v>53200</v>
      </c>
      <c r="I55" s="10">
        <v>42560</v>
      </c>
      <c r="J55" s="2" t="s">
        <v>8</v>
      </c>
      <c r="K55" s="10">
        <v>1</v>
      </c>
      <c r="L55" s="10">
        <v>5</v>
      </c>
      <c r="M55" s="14">
        <v>532000</v>
      </c>
      <c r="N55" s="14">
        <v>13300</v>
      </c>
      <c r="O55" s="14">
        <v>1267.5</v>
      </c>
      <c r="P55" s="10">
        <f t="shared" si="5"/>
        <v>1267.5</v>
      </c>
      <c r="Q55" s="17">
        <v>70</v>
      </c>
      <c r="R55" s="18">
        <v>230</v>
      </c>
      <c r="S55" s="18">
        <f t="shared" si="6"/>
        <v>88725</v>
      </c>
      <c r="T55" s="37">
        <f t="shared" si="7"/>
        <v>291525</v>
      </c>
      <c r="U55">
        <f t="shared" si="11"/>
        <v>1064</v>
      </c>
      <c r="V55">
        <f t="shared" si="12"/>
        <v>23940</v>
      </c>
      <c r="W55" s="55">
        <f t="shared" si="10"/>
        <v>291525</v>
      </c>
      <c r="X55" s="55">
        <f t="shared" si="8"/>
        <v>202800</v>
      </c>
      <c r="Y55">
        <f>N55*U55</f>
        <v>14151200</v>
      </c>
      <c r="Z55" s="67">
        <f>W55/Y55*100</f>
        <v>2.0600726440160551</v>
      </c>
      <c r="AA55" s="69">
        <v>157832.27848101268</v>
      </c>
      <c r="AB55" s="69">
        <v>1500000</v>
      </c>
      <c r="AC55" s="61">
        <f>(P55/AB55)*100</f>
        <v>8.4500000000000006E-2</v>
      </c>
    </row>
    <row r="56" spans="1:29" x14ac:dyDescent="0.3">
      <c r="A56" s="39">
        <v>43159</v>
      </c>
      <c r="B56" s="3" t="str">
        <f t="shared" si="0"/>
        <v>Feb</v>
      </c>
      <c r="C56" s="13">
        <f t="shared" si="4"/>
        <v>2018</v>
      </c>
      <c r="D56" s="3" t="s">
        <v>12</v>
      </c>
      <c r="E56" s="10">
        <v>270000</v>
      </c>
      <c r="F56" s="10">
        <v>175500</v>
      </c>
      <c r="G56" s="10">
        <v>108000</v>
      </c>
      <c r="H56" s="10">
        <v>67500</v>
      </c>
      <c r="I56" s="10">
        <v>54000</v>
      </c>
      <c r="J56" s="3" t="s">
        <v>9</v>
      </c>
      <c r="K56" s="10">
        <v>1</v>
      </c>
      <c r="L56" s="10">
        <v>2</v>
      </c>
      <c r="M56" s="14">
        <v>675000</v>
      </c>
      <c r="N56" s="14">
        <v>33750</v>
      </c>
      <c r="O56" s="14">
        <v>2730</v>
      </c>
      <c r="P56" s="10">
        <f t="shared" si="5"/>
        <v>2730</v>
      </c>
      <c r="Q56" s="17">
        <v>70</v>
      </c>
      <c r="R56" s="18">
        <v>230</v>
      </c>
      <c r="S56" s="18">
        <f t="shared" si="6"/>
        <v>191100</v>
      </c>
      <c r="T56" s="37">
        <f t="shared" si="7"/>
        <v>627900</v>
      </c>
      <c r="U56">
        <f t="shared" si="11"/>
        <v>3375</v>
      </c>
      <c r="V56">
        <f t="shared" si="12"/>
        <v>67500</v>
      </c>
      <c r="W56" s="55">
        <f t="shared" si="10"/>
        <v>627900</v>
      </c>
      <c r="X56" s="55">
        <f t="shared" si="8"/>
        <v>436800</v>
      </c>
      <c r="Y56">
        <f>N56*U56</f>
        <v>113906250</v>
      </c>
      <c r="Z56" s="67">
        <f>W56/Y56*100</f>
        <v>0.55124279835390944</v>
      </c>
      <c r="AA56" s="69">
        <v>200257.12025316455</v>
      </c>
      <c r="AB56" s="69">
        <v>1500000</v>
      </c>
      <c r="AC56" s="61">
        <f>(P56/AB56)*100</f>
        <v>0.182</v>
      </c>
    </row>
    <row r="57" spans="1:29" x14ac:dyDescent="0.3">
      <c r="A57" s="39">
        <v>43159</v>
      </c>
      <c r="B57" s="3" t="str">
        <f t="shared" si="0"/>
        <v>Feb</v>
      </c>
      <c r="C57" s="13">
        <f t="shared" si="4"/>
        <v>2018</v>
      </c>
      <c r="D57" s="3" t="s">
        <v>12</v>
      </c>
      <c r="E57" s="10">
        <v>263200</v>
      </c>
      <c r="F57" s="10">
        <v>171080</v>
      </c>
      <c r="G57" s="10">
        <v>105280</v>
      </c>
      <c r="H57" s="10">
        <v>65800</v>
      </c>
      <c r="I57" s="10">
        <v>52640</v>
      </c>
      <c r="J57" s="3" t="s">
        <v>10</v>
      </c>
      <c r="K57" s="10">
        <v>5</v>
      </c>
      <c r="L57" s="10">
        <v>6</v>
      </c>
      <c r="M57" s="14">
        <v>658000</v>
      </c>
      <c r="N57" s="14">
        <v>27416.666666666668</v>
      </c>
      <c r="O57" s="14">
        <v>2138.5</v>
      </c>
      <c r="P57" s="10">
        <f t="shared" si="5"/>
        <v>2138.5</v>
      </c>
      <c r="Q57" s="17">
        <v>70</v>
      </c>
      <c r="R57" s="18">
        <v>230</v>
      </c>
      <c r="S57" s="18">
        <f t="shared" si="6"/>
        <v>149695</v>
      </c>
      <c r="T57" s="37">
        <f t="shared" si="7"/>
        <v>491855</v>
      </c>
      <c r="U57">
        <f t="shared" si="11"/>
        <v>3948</v>
      </c>
      <c r="V57">
        <f t="shared" si="12"/>
        <v>63058.333333333328</v>
      </c>
      <c r="W57" s="55">
        <f t="shared" si="10"/>
        <v>491855</v>
      </c>
      <c r="X57" s="55">
        <f t="shared" si="8"/>
        <v>342160</v>
      </c>
      <c r="Y57">
        <f>N57*U57</f>
        <v>108241000</v>
      </c>
      <c r="Z57" s="67">
        <f>W57/Y57*100</f>
        <v>0.45440729483282671</v>
      </c>
      <c r="AA57" s="69">
        <v>195213.60759493671</v>
      </c>
      <c r="AB57" s="69">
        <v>1500000</v>
      </c>
      <c r="AC57" s="61">
        <f>(P57/AB57)*100</f>
        <v>0.14256666666666667</v>
      </c>
    </row>
    <row r="58" spans="1:29" x14ac:dyDescent="0.3">
      <c r="A58" s="39">
        <v>43190</v>
      </c>
      <c r="B58" s="2" t="str">
        <f t="shared" si="0"/>
        <v>Mar</v>
      </c>
      <c r="C58" s="13">
        <f t="shared" si="4"/>
        <v>2018</v>
      </c>
      <c r="D58" s="2" t="s">
        <v>12</v>
      </c>
      <c r="E58" s="10">
        <v>281200</v>
      </c>
      <c r="F58" s="10">
        <v>182780</v>
      </c>
      <c r="G58" s="10">
        <v>112480</v>
      </c>
      <c r="H58" s="10">
        <v>70300</v>
      </c>
      <c r="I58" s="10">
        <v>56240</v>
      </c>
      <c r="J58" s="2" t="s">
        <v>7</v>
      </c>
      <c r="K58" s="10">
        <v>1</v>
      </c>
      <c r="L58" s="10">
        <v>2</v>
      </c>
      <c r="M58" s="14">
        <v>703000</v>
      </c>
      <c r="N58" s="14">
        <v>29291.666666666668</v>
      </c>
      <c r="O58" s="14">
        <v>5140.6875</v>
      </c>
      <c r="P58" s="10">
        <f t="shared" si="5"/>
        <v>5140.6875</v>
      </c>
      <c r="Q58" s="17">
        <v>70</v>
      </c>
      <c r="R58" s="18">
        <v>230</v>
      </c>
      <c r="S58" s="18">
        <f t="shared" si="6"/>
        <v>359848.125</v>
      </c>
      <c r="T58" s="37">
        <f t="shared" si="7"/>
        <v>1182358.125</v>
      </c>
      <c r="U58">
        <f t="shared" si="11"/>
        <v>2109</v>
      </c>
      <c r="V58">
        <f t="shared" si="12"/>
        <v>57118.75</v>
      </c>
      <c r="W58" s="55">
        <f t="shared" si="10"/>
        <v>1182358.125</v>
      </c>
      <c r="X58" s="55">
        <f t="shared" si="8"/>
        <v>822510</v>
      </c>
      <c r="Y58">
        <f>N58*U58</f>
        <v>61776125</v>
      </c>
      <c r="Z58" s="67">
        <f>W58/Y58*100</f>
        <v>1.9139402560455192</v>
      </c>
      <c r="AA58" s="69">
        <v>193188.48014070056</v>
      </c>
      <c r="AB58" s="69">
        <v>1500000</v>
      </c>
      <c r="AC58" s="61">
        <f>(P58/AB58)*100</f>
        <v>0.34271250000000003</v>
      </c>
    </row>
    <row r="59" spans="1:29" x14ac:dyDescent="0.3">
      <c r="A59" s="39">
        <v>43190</v>
      </c>
      <c r="B59" s="2" t="str">
        <f t="shared" si="0"/>
        <v>Mar</v>
      </c>
      <c r="C59" s="13">
        <f t="shared" si="4"/>
        <v>2018</v>
      </c>
      <c r="D59" s="2" t="s">
        <v>12</v>
      </c>
      <c r="E59" s="10">
        <v>217680</v>
      </c>
      <c r="F59" s="10">
        <v>141492</v>
      </c>
      <c r="G59" s="10">
        <v>87072</v>
      </c>
      <c r="H59" s="10">
        <v>54420</v>
      </c>
      <c r="I59" s="10">
        <v>43536</v>
      </c>
      <c r="J59" s="2" t="s">
        <v>8</v>
      </c>
      <c r="K59" s="10">
        <v>4</v>
      </c>
      <c r="L59" s="10">
        <v>3</v>
      </c>
      <c r="M59" s="14">
        <v>544200</v>
      </c>
      <c r="N59" s="14">
        <v>29024</v>
      </c>
      <c r="O59" s="14">
        <v>2829.84</v>
      </c>
      <c r="P59" s="10">
        <f t="shared" si="5"/>
        <v>2829.84</v>
      </c>
      <c r="Q59" s="17">
        <v>70</v>
      </c>
      <c r="R59" s="18">
        <v>230</v>
      </c>
      <c r="S59" s="18">
        <f t="shared" si="6"/>
        <v>198088.80000000002</v>
      </c>
      <c r="T59" s="37">
        <f t="shared" si="7"/>
        <v>650863.20000000007</v>
      </c>
      <c r="U59">
        <f t="shared" si="11"/>
        <v>1088.4000000000001</v>
      </c>
      <c r="V59">
        <f t="shared" si="12"/>
        <v>52243.200000000004</v>
      </c>
      <c r="W59" s="55">
        <f t="shared" si="10"/>
        <v>650863.20000000007</v>
      </c>
      <c r="X59" s="55">
        <f t="shared" si="8"/>
        <v>452774.40000000002</v>
      </c>
      <c r="Y59">
        <f>N59*U59</f>
        <v>31589721.600000001</v>
      </c>
      <c r="Z59" s="67">
        <f>W59/Y59*100</f>
        <v>2.0603638368246968</v>
      </c>
      <c r="AA59" s="69">
        <v>149549.31848160634</v>
      </c>
      <c r="AB59" s="69">
        <v>1500000</v>
      </c>
      <c r="AC59" s="61">
        <f>(P59/AB59)*100</f>
        <v>0.18865599999999999</v>
      </c>
    </row>
    <row r="60" spans="1:29" x14ac:dyDescent="0.3">
      <c r="A60" s="39">
        <v>43190</v>
      </c>
      <c r="B60" s="3" t="str">
        <f t="shared" si="0"/>
        <v>Mar</v>
      </c>
      <c r="C60" s="13">
        <f t="shared" si="4"/>
        <v>2018</v>
      </c>
      <c r="D60" s="3" t="s">
        <v>12</v>
      </c>
      <c r="E60" s="10">
        <v>273600</v>
      </c>
      <c r="F60" s="10">
        <v>177840</v>
      </c>
      <c r="G60" s="10">
        <v>109440</v>
      </c>
      <c r="H60" s="10">
        <v>68400</v>
      </c>
      <c r="I60" s="10">
        <v>54720</v>
      </c>
      <c r="J60" s="3" t="s">
        <v>9</v>
      </c>
      <c r="K60" s="10">
        <v>1</v>
      </c>
      <c r="L60" s="10">
        <v>3</v>
      </c>
      <c r="M60" s="14">
        <v>684000</v>
      </c>
      <c r="N60" s="14">
        <v>20520.000000000004</v>
      </c>
      <c r="O60" s="14">
        <v>2000.7000000000003</v>
      </c>
      <c r="P60" s="10">
        <f t="shared" si="5"/>
        <v>2000.7000000000003</v>
      </c>
      <c r="Q60" s="17">
        <v>70</v>
      </c>
      <c r="R60" s="18">
        <v>230</v>
      </c>
      <c r="S60" s="18">
        <f t="shared" si="6"/>
        <v>140049.00000000003</v>
      </c>
      <c r="T60" s="37">
        <f t="shared" si="7"/>
        <v>460161.00000000006</v>
      </c>
      <c r="U60">
        <f t="shared" si="11"/>
        <v>3420</v>
      </c>
      <c r="V60">
        <f t="shared" si="12"/>
        <v>41040.000000000007</v>
      </c>
      <c r="W60" s="55">
        <f t="shared" si="10"/>
        <v>460161.00000000006</v>
      </c>
      <c r="X60" s="55">
        <f t="shared" si="8"/>
        <v>320112</v>
      </c>
      <c r="Y60">
        <f>N60*U60</f>
        <v>70178400.000000015</v>
      </c>
      <c r="Z60" s="67">
        <f>W60/Y60*100</f>
        <v>0.65570175438596479</v>
      </c>
      <c r="AA60" s="69">
        <v>187967.16986662761</v>
      </c>
      <c r="AB60" s="69">
        <v>1500000</v>
      </c>
      <c r="AC60" s="61">
        <f>(P60/AB60)*100</f>
        <v>0.13338000000000003</v>
      </c>
    </row>
    <row r="61" spans="1:29" x14ac:dyDescent="0.3">
      <c r="A61" s="39">
        <v>43190</v>
      </c>
      <c r="B61" s="3" t="str">
        <f t="shared" si="0"/>
        <v>Mar</v>
      </c>
      <c r="C61" s="13">
        <f t="shared" si="4"/>
        <v>2018</v>
      </c>
      <c r="D61" s="3" t="s">
        <v>12</v>
      </c>
      <c r="E61" s="10">
        <v>319200</v>
      </c>
      <c r="F61" s="10">
        <v>207480</v>
      </c>
      <c r="G61" s="10">
        <v>127680</v>
      </c>
      <c r="H61" s="10">
        <v>79800</v>
      </c>
      <c r="I61" s="10">
        <v>63840</v>
      </c>
      <c r="J61" s="3" t="s">
        <v>10</v>
      </c>
      <c r="K61" s="10">
        <v>1</v>
      </c>
      <c r="L61" s="10">
        <v>2</v>
      </c>
      <c r="M61" s="14">
        <v>798000</v>
      </c>
      <c r="N61" s="14">
        <v>23940.000000000004</v>
      </c>
      <c r="O61" s="14">
        <v>3734.6400000000008</v>
      </c>
      <c r="P61" s="10">
        <f t="shared" si="5"/>
        <v>3734.6400000000008</v>
      </c>
      <c r="Q61" s="17">
        <v>70</v>
      </c>
      <c r="R61" s="18">
        <v>230</v>
      </c>
      <c r="S61" s="18">
        <f t="shared" si="6"/>
        <v>261424.80000000005</v>
      </c>
      <c r="T61" s="37">
        <f t="shared" si="7"/>
        <v>858967.20000000019</v>
      </c>
      <c r="U61">
        <f t="shared" si="11"/>
        <v>4788</v>
      </c>
      <c r="V61">
        <f t="shared" si="12"/>
        <v>55062.000000000007</v>
      </c>
      <c r="W61" s="55">
        <f t="shared" si="10"/>
        <v>858967.20000000019</v>
      </c>
      <c r="X61" s="55">
        <f t="shared" si="8"/>
        <v>597542.40000000014</v>
      </c>
      <c r="Y61">
        <f>N61*U61</f>
        <v>114624720.00000001</v>
      </c>
      <c r="Z61" s="67">
        <f>W61/Y61*100</f>
        <v>0.74937343358395991</v>
      </c>
      <c r="AA61" s="69">
        <v>219295.03151106552</v>
      </c>
      <c r="AB61" s="69">
        <v>1500000</v>
      </c>
      <c r="AC61" s="61">
        <f>(P61/AB61)*100</f>
        <v>0.24897600000000006</v>
      </c>
    </row>
    <row r="62" spans="1:29" x14ac:dyDescent="0.3">
      <c r="A62" s="39">
        <v>43220</v>
      </c>
      <c r="B62" s="2" t="str">
        <f t="shared" si="0"/>
        <v>Apr</v>
      </c>
      <c r="C62" s="13">
        <f t="shared" si="4"/>
        <v>2018</v>
      </c>
      <c r="D62" s="2" t="s">
        <v>12</v>
      </c>
      <c r="E62" s="10">
        <v>266800</v>
      </c>
      <c r="F62" s="10">
        <v>173420</v>
      </c>
      <c r="G62" s="10">
        <v>106720</v>
      </c>
      <c r="H62" s="10">
        <v>66700</v>
      </c>
      <c r="I62" s="10">
        <v>53360</v>
      </c>
      <c r="J62" s="2" t="s">
        <v>7</v>
      </c>
      <c r="K62" s="10">
        <v>5</v>
      </c>
      <c r="L62" s="10">
        <v>3</v>
      </c>
      <c r="M62" s="14">
        <v>667000</v>
      </c>
      <c r="N62" s="14">
        <v>16675</v>
      </c>
      <c r="O62" s="14">
        <v>3120</v>
      </c>
      <c r="P62" s="10">
        <f t="shared" si="5"/>
        <v>3120</v>
      </c>
      <c r="Q62" s="17">
        <v>70</v>
      </c>
      <c r="R62" s="18">
        <v>230</v>
      </c>
      <c r="S62" s="18">
        <f t="shared" si="6"/>
        <v>218400</v>
      </c>
      <c r="T62" s="37">
        <f t="shared" si="7"/>
        <v>717600</v>
      </c>
      <c r="U62">
        <f t="shared" si="11"/>
        <v>2001</v>
      </c>
      <c r="V62">
        <f t="shared" si="12"/>
        <v>32516.25</v>
      </c>
      <c r="W62" s="55">
        <f t="shared" si="10"/>
        <v>717600</v>
      </c>
      <c r="X62" s="55">
        <f t="shared" si="8"/>
        <v>499200</v>
      </c>
      <c r="Y62">
        <f>N62*U62</f>
        <v>33366675</v>
      </c>
      <c r="Z62" s="67">
        <f>W62/Y62*100</f>
        <v>2.1506488135242723</v>
      </c>
      <c r="AA62" s="69">
        <v>196130.32227711129</v>
      </c>
      <c r="AB62" s="69">
        <v>1500000</v>
      </c>
      <c r="AC62" s="61">
        <f>(P62/AB62)*100</f>
        <v>0.20799999999999999</v>
      </c>
    </row>
    <row r="63" spans="1:29" x14ac:dyDescent="0.3">
      <c r="A63" s="39">
        <v>43220</v>
      </c>
      <c r="B63" s="2" t="str">
        <f t="shared" si="0"/>
        <v>Apr</v>
      </c>
      <c r="C63" s="13">
        <f t="shared" si="4"/>
        <v>2018</v>
      </c>
      <c r="D63" s="2" t="s">
        <v>12</v>
      </c>
      <c r="E63" s="10">
        <v>211840</v>
      </c>
      <c r="F63" s="10">
        <v>137696</v>
      </c>
      <c r="G63" s="10">
        <v>84736</v>
      </c>
      <c r="H63" s="10">
        <v>52960</v>
      </c>
      <c r="I63" s="10">
        <v>42368</v>
      </c>
      <c r="J63" s="2" t="s">
        <v>8</v>
      </c>
      <c r="K63" s="10">
        <v>2</v>
      </c>
      <c r="L63" s="10">
        <v>1</v>
      </c>
      <c r="M63" s="14">
        <v>529600</v>
      </c>
      <c r="N63" s="14">
        <v>17653.333333333332</v>
      </c>
      <c r="O63" s="14">
        <v>2753.92</v>
      </c>
      <c r="P63" s="10">
        <f t="shared" si="5"/>
        <v>2753.92</v>
      </c>
      <c r="Q63" s="17">
        <v>70</v>
      </c>
      <c r="R63" s="18">
        <v>230</v>
      </c>
      <c r="S63" s="18">
        <f t="shared" si="6"/>
        <v>192774.39999999999</v>
      </c>
      <c r="T63" s="37">
        <f t="shared" si="7"/>
        <v>633401.59999999998</v>
      </c>
      <c r="U63">
        <f t="shared" si="11"/>
        <v>1059.2</v>
      </c>
      <c r="V63">
        <f t="shared" si="12"/>
        <v>31776</v>
      </c>
      <c r="W63" s="55">
        <f t="shared" si="10"/>
        <v>633401.59999999998</v>
      </c>
      <c r="X63" s="55">
        <f t="shared" si="8"/>
        <v>440627.19999999995</v>
      </c>
      <c r="Y63">
        <f>N63*U63</f>
        <v>18698410.666666668</v>
      </c>
      <c r="Z63" s="67">
        <f>W63/Y63*100</f>
        <v>3.3874622356495463</v>
      </c>
      <c r="AA63" s="69">
        <v>155728.06398494472</v>
      </c>
      <c r="AB63" s="69">
        <v>1500000</v>
      </c>
      <c r="AC63" s="61">
        <f>(P63/AB63)*100</f>
        <v>0.18359466666666668</v>
      </c>
    </row>
    <row r="64" spans="1:29" x14ac:dyDescent="0.3">
      <c r="A64" s="39">
        <v>43220</v>
      </c>
      <c r="B64" s="3" t="str">
        <f t="shared" si="0"/>
        <v>Apr</v>
      </c>
      <c r="C64" s="13">
        <f t="shared" si="4"/>
        <v>2018</v>
      </c>
      <c r="D64" s="3" t="s">
        <v>12</v>
      </c>
      <c r="E64" s="10">
        <v>258800</v>
      </c>
      <c r="F64" s="10">
        <v>168220</v>
      </c>
      <c r="G64" s="10">
        <v>103520</v>
      </c>
      <c r="H64" s="10">
        <v>64700</v>
      </c>
      <c r="I64" s="10">
        <v>51760</v>
      </c>
      <c r="J64" s="3" t="s">
        <v>9</v>
      </c>
      <c r="K64" s="10">
        <v>2</v>
      </c>
      <c r="L64" s="10">
        <v>8</v>
      </c>
      <c r="M64" s="14">
        <v>647000</v>
      </c>
      <c r="N64" s="14">
        <v>17253.333333333332</v>
      </c>
      <c r="O64" s="14">
        <v>2355.08</v>
      </c>
      <c r="P64" s="10">
        <f t="shared" si="5"/>
        <v>2355.08</v>
      </c>
      <c r="Q64" s="17">
        <v>70</v>
      </c>
      <c r="R64" s="18">
        <v>230</v>
      </c>
      <c r="S64" s="18">
        <f t="shared" si="6"/>
        <v>164855.6</v>
      </c>
      <c r="T64" s="37">
        <f t="shared" si="7"/>
        <v>541668.4</v>
      </c>
      <c r="U64">
        <f t="shared" si="11"/>
        <v>3235</v>
      </c>
      <c r="V64">
        <f t="shared" si="12"/>
        <v>34506.666666666664</v>
      </c>
      <c r="W64" s="55">
        <f t="shared" si="10"/>
        <v>541668.4</v>
      </c>
      <c r="X64" s="55">
        <f t="shared" si="8"/>
        <v>376812.80000000005</v>
      </c>
      <c r="Y64">
        <f>N64*U64</f>
        <v>55814533.333333328</v>
      </c>
      <c r="Z64" s="67">
        <f>W64/Y64*100</f>
        <v>0.97047913446676981</v>
      </c>
      <c r="AA64" s="69">
        <v>190249.3530933898</v>
      </c>
      <c r="AB64" s="69">
        <v>1500000</v>
      </c>
      <c r="AC64" s="61">
        <f>(P64/AB64)*100</f>
        <v>0.15700533333333333</v>
      </c>
    </row>
    <row r="65" spans="1:29" x14ac:dyDescent="0.3">
      <c r="A65" s="39">
        <v>43220</v>
      </c>
      <c r="B65" s="3" t="str">
        <f t="shared" si="0"/>
        <v>Apr</v>
      </c>
      <c r="C65" s="13">
        <f t="shared" si="4"/>
        <v>2018</v>
      </c>
      <c r="D65" s="3" t="s">
        <v>12</v>
      </c>
      <c r="E65" s="10">
        <v>282800</v>
      </c>
      <c r="F65" s="10">
        <v>183820</v>
      </c>
      <c r="G65" s="10">
        <v>113120</v>
      </c>
      <c r="H65" s="10">
        <v>70700</v>
      </c>
      <c r="I65" s="10">
        <v>56560</v>
      </c>
      <c r="J65" s="3" t="s">
        <v>10</v>
      </c>
      <c r="K65" s="10">
        <v>3</v>
      </c>
      <c r="L65" s="10">
        <v>8</v>
      </c>
      <c r="M65" s="14">
        <v>707000</v>
      </c>
      <c r="N65" s="14">
        <v>17675</v>
      </c>
      <c r="O65" s="14">
        <v>1378.65</v>
      </c>
      <c r="P65" s="10">
        <f t="shared" si="5"/>
        <v>1378.65</v>
      </c>
      <c r="Q65" s="17">
        <v>70</v>
      </c>
      <c r="R65" s="18">
        <v>230</v>
      </c>
      <c r="S65" s="18">
        <f t="shared" si="6"/>
        <v>96505.5</v>
      </c>
      <c r="T65" s="37">
        <f t="shared" si="7"/>
        <v>317089.5</v>
      </c>
      <c r="U65">
        <f t="shared" si="11"/>
        <v>4242</v>
      </c>
      <c r="V65">
        <f t="shared" si="12"/>
        <v>40652.5</v>
      </c>
      <c r="W65" s="55">
        <f t="shared" si="10"/>
        <v>317089.5</v>
      </c>
      <c r="X65" s="55">
        <f t="shared" si="8"/>
        <v>220584</v>
      </c>
      <c r="Y65">
        <f>N65*U65</f>
        <v>74977350</v>
      </c>
      <c r="Z65" s="67">
        <f>W65/Y65*100</f>
        <v>0.42291371994342297</v>
      </c>
      <c r="AA65" s="69">
        <v>207892.26064455425</v>
      </c>
      <c r="AB65" s="69">
        <v>1500000</v>
      </c>
      <c r="AC65" s="61">
        <f>(P65/AB65)*100</f>
        <v>9.1910000000000006E-2</v>
      </c>
    </row>
    <row r="66" spans="1:29" x14ac:dyDescent="0.3">
      <c r="A66" s="39">
        <v>43251</v>
      </c>
      <c r="B66" s="2" t="str">
        <f t="shared" ref="B66:B129" si="13">TEXT(A66, "mmm")</f>
        <v>May</v>
      </c>
      <c r="C66" s="13">
        <f t="shared" si="4"/>
        <v>2018</v>
      </c>
      <c r="D66" s="2" t="s">
        <v>13</v>
      </c>
      <c r="E66" s="10">
        <v>204400</v>
      </c>
      <c r="F66" s="10">
        <v>132860</v>
      </c>
      <c r="G66" s="10">
        <v>81760</v>
      </c>
      <c r="H66" s="10">
        <v>51100</v>
      </c>
      <c r="I66" s="10">
        <v>40880</v>
      </c>
      <c r="J66" s="2" t="s">
        <v>7</v>
      </c>
      <c r="K66" s="10">
        <v>5</v>
      </c>
      <c r="L66" s="10">
        <v>8</v>
      </c>
      <c r="M66" s="14">
        <v>511000</v>
      </c>
      <c r="N66" s="14">
        <v>12775</v>
      </c>
      <c r="O66" s="14">
        <v>2275</v>
      </c>
      <c r="P66" s="10">
        <f t="shared" si="5"/>
        <v>2275</v>
      </c>
      <c r="Q66" s="17">
        <v>70</v>
      </c>
      <c r="R66" s="18">
        <v>230</v>
      </c>
      <c r="S66" s="18">
        <f t="shared" si="6"/>
        <v>159250</v>
      </c>
      <c r="T66" s="37">
        <f t="shared" si="7"/>
        <v>523250</v>
      </c>
      <c r="U66">
        <f t="shared" si="11"/>
        <v>1533</v>
      </c>
      <c r="V66">
        <f t="shared" si="12"/>
        <v>24911.25</v>
      </c>
      <c r="W66" s="55">
        <f t="shared" ref="W66:W97" si="14">P66*R66</f>
        <v>523250</v>
      </c>
      <c r="X66" s="55">
        <f t="shared" si="8"/>
        <v>364000</v>
      </c>
      <c r="Y66">
        <f>N66*U66</f>
        <v>19584075</v>
      </c>
      <c r="Z66" s="67">
        <f>W66/Y66*100</f>
        <v>2.6718137057788023</v>
      </c>
      <c r="AA66" s="69">
        <v>173714.98504215392</v>
      </c>
      <c r="AB66" s="69">
        <v>1500000</v>
      </c>
      <c r="AC66" s="61">
        <f>(P66/AB66)*100</f>
        <v>0.15166666666666667</v>
      </c>
    </row>
    <row r="67" spans="1:29" x14ac:dyDescent="0.3">
      <c r="A67" s="39">
        <v>43251</v>
      </c>
      <c r="B67" s="2" t="str">
        <f t="shared" si="13"/>
        <v>May</v>
      </c>
      <c r="C67" s="13">
        <f t="shared" ref="C67:C130" si="15">YEAR(A67)</f>
        <v>2018</v>
      </c>
      <c r="D67" s="2" t="s">
        <v>13</v>
      </c>
      <c r="E67" s="10">
        <v>187680</v>
      </c>
      <c r="F67" s="10">
        <v>121992</v>
      </c>
      <c r="G67" s="10">
        <v>75072</v>
      </c>
      <c r="H67" s="10">
        <v>46920</v>
      </c>
      <c r="I67" s="10">
        <v>37536</v>
      </c>
      <c r="J67" s="2" t="s">
        <v>8</v>
      </c>
      <c r="K67" s="10">
        <v>4</v>
      </c>
      <c r="L67" s="10">
        <v>2</v>
      </c>
      <c r="M67" s="14">
        <v>469200</v>
      </c>
      <c r="N67" s="14">
        <v>11730</v>
      </c>
      <c r="O67" s="14">
        <v>686.20500000000004</v>
      </c>
      <c r="P67" s="10">
        <f t="shared" ref="P67:P130" si="16">O67</f>
        <v>686.20500000000004</v>
      </c>
      <c r="Q67" s="17">
        <v>70</v>
      </c>
      <c r="R67" s="18">
        <v>230</v>
      </c>
      <c r="S67" s="18">
        <f t="shared" ref="S67:S130" si="17">Q67*P67</f>
        <v>48034.350000000006</v>
      </c>
      <c r="T67" s="37">
        <f t="shared" ref="T67:T130" si="18">R67*P67</f>
        <v>157827.15000000002</v>
      </c>
      <c r="U67">
        <f t="shared" si="11"/>
        <v>938.4</v>
      </c>
      <c r="V67">
        <f t="shared" si="12"/>
        <v>21114</v>
      </c>
      <c r="W67" s="55">
        <f t="shared" si="14"/>
        <v>157827.15000000002</v>
      </c>
      <c r="X67" s="55">
        <f t="shared" ref="X67:X130" si="19">T67-S67</f>
        <v>109792.80000000002</v>
      </c>
      <c r="Y67">
        <f>N67*U67</f>
        <v>11007432</v>
      </c>
      <c r="Z67" s="67">
        <f>W67/Y67*100</f>
        <v>1.4338235294117649</v>
      </c>
      <c r="AA67" s="69">
        <v>159505.03127549632</v>
      </c>
      <c r="AB67" s="69">
        <v>1500000</v>
      </c>
      <c r="AC67" s="61">
        <f>(P67/AB67)*100</f>
        <v>4.5747000000000003E-2</v>
      </c>
    </row>
    <row r="68" spans="1:29" x14ac:dyDescent="0.3">
      <c r="A68" s="39">
        <v>43251</v>
      </c>
      <c r="B68" s="3" t="str">
        <f t="shared" si="13"/>
        <v>May</v>
      </c>
      <c r="C68" s="13">
        <f t="shared" si="15"/>
        <v>2018</v>
      </c>
      <c r="D68" s="3" t="s">
        <v>13</v>
      </c>
      <c r="E68" s="10">
        <v>253600</v>
      </c>
      <c r="F68" s="10">
        <v>164840</v>
      </c>
      <c r="G68" s="10">
        <v>101440</v>
      </c>
      <c r="H68" s="10">
        <v>63400</v>
      </c>
      <c r="I68" s="10">
        <v>50720</v>
      </c>
      <c r="J68" s="3" t="s">
        <v>9</v>
      </c>
      <c r="K68" s="10">
        <v>5</v>
      </c>
      <c r="L68" s="10">
        <v>1</v>
      </c>
      <c r="M68" s="14">
        <v>634000</v>
      </c>
      <c r="N68" s="14">
        <v>15850</v>
      </c>
      <c r="O68" s="14">
        <v>1545.375</v>
      </c>
      <c r="P68" s="10">
        <f t="shared" si="16"/>
        <v>1545.375</v>
      </c>
      <c r="Q68" s="17">
        <v>70</v>
      </c>
      <c r="R68" s="18">
        <v>230</v>
      </c>
      <c r="S68" s="18">
        <f t="shared" si="17"/>
        <v>108176.25</v>
      </c>
      <c r="T68" s="37">
        <f t="shared" si="18"/>
        <v>355436.25</v>
      </c>
      <c r="U68">
        <f t="shared" si="11"/>
        <v>3170</v>
      </c>
      <c r="V68">
        <f t="shared" si="12"/>
        <v>31700</v>
      </c>
      <c r="W68" s="55">
        <f t="shared" si="14"/>
        <v>355436.25</v>
      </c>
      <c r="X68" s="55">
        <f t="shared" si="19"/>
        <v>247260</v>
      </c>
      <c r="Y68">
        <f>N68*U68</f>
        <v>50244500</v>
      </c>
      <c r="Z68" s="67">
        <f>W68/Y68*100</f>
        <v>0.70741324921135651</v>
      </c>
      <c r="AA68" s="69">
        <v>215528.9638292086</v>
      </c>
      <c r="AB68" s="69">
        <v>1500000</v>
      </c>
      <c r="AC68" s="61">
        <f>(P68/AB68)*100</f>
        <v>0.10302499999999999</v>
      </c>
    </row>
    <row r="69" spans="1:29" x14ac:dyDescent="0.3">
      <c r="A69" s="39">
        <v>43251</v>
      </c>
      <c r="B69" s="3" t="str">
        <f t="shared" si="13"/>
        <v>May</v>
      </c>
      <c r="C69" s="13">
        <f t="shared" si="15"/>
        <v>2018</v>
      </c>
      <c r="D69" s="3" t="s">
        <v>13</v>
      </c>
      <c r="E69" s="10">
        <v>236800</v>
      </c>
      <c r="F69" s="10">
        <v>153920</v>
      </c>
      <c r="G69" s="10">
        <v>94720</v>
      </c>
      <c r="H69" s="10">
        <v>59200</v>
      </c>
      <c r="I69" s="10">
        <v>47360</v>
      </c>
      <c r="J69" s="3" t="s">
        <v>10</v>
      </c>
      <c r="K69" s="10">
        <v>1</v>
      </c>
      <c r="L69" s="10">
        <v>1</v>
      </c>
      <c r="M69" s="14">
        <v>592000</v>
      </c>
      <c r="N69" s="14">
        <v>29600</v>
      </c>
      <c r="O69" s="14">
        <v>1950</v>
      </c>
      <c r="P69" s="10">
        <f t="shared" si="16"/>
        <v>1950</v>
      </c>
      <c r="Q69" s="17">
        <v>70</v>
      </c>
      <c r="R69" s="18">
        <v>230</v>
      </c>
      <c r="S69" s="18">
        <f t="shared" si="17"/>
        <v>136500</v>
      </c>
      <c r="T69" s="37">
        <f t="shared" si="18"/>
        <v>448500</v>
      </c>
      <c r="U69">
        <f t="shared" si="11"/>
        <v>3552</v>
      </c>
      <c r="V69">
        <f t="shared" si="12"/>
        <v>68080</v>
      </c>
      <c r="W69" s="55">
        <f t="shared" si="14"/>
        <v>448500</v>
      </c>
      <c r="X69" s="55">
        <f t="shared" si="19"/>
        <v>312000</v>
      </c>
      <c r="Y69">
        <f>N69*U69</f>
        <v>105139200</v>
      </c>
      <c r="Z69" s="67">
        <f>W69/Y69*100</f>
        <v>0.42657733747260773</v>
      </c>
      <c r="AA69" s="69">
        <v>201251.01985314113</v>
      </c>
      <c r="AB69" s="69">
        <v>1500000</v>
      </c>
      <c r="AC69" s="61">
        <f>(P69/AB69)*100</f>
        <v>0.13</v>
      </c>
    </row>
    <row r="70" spans="1:29" x14ac:dyDescent="0.3">
      <c r="A70" s="39">
        <v>43281</v>
      </c>
      <c r="B70" s="2" t="str">
        <f t="shared" si="13"/>
        <v>Jun</v>
      </c>
      <c r="C70" s="13">
        <f t="shared" si="15"/>
        <v>2018</v>
      </c>
      <c r="D70" s="2" t="s">
        <v>13</v>
      </c>
      <c r="E70" s="10">
        <v>252000</v>
      </c>
      <c r="F70" s="10">
        <v>163800</v>
      </c>
      <c r="G70" s="10">
        <v>100800</v>
      </c>
      <c r="H70" s="10">
        <v>63000</v>
      </c>
      <c r="I70" s="10">
        <v>50400</v>
      </c>
      <c r="J70" s="2" t="s">
        <v>7</v>
      </c>
      <c r="K70" s="10">
        <v>4</v>
      </c>
      <c r="L70" s="10">
        <v>3</v>
      </c>
      <c r="M70" s="14">
        <v>630000</v>
      </c>
      <c r="N70" s="14">
        <v>31500</v>
      </c>
      <c r="O70" s="14">
        <v>3575</v>
      </c>
      <c r="P70" s="10">
        <f t="shared" si="16"/>
        <v>3575</v>
      </c>
      <c r="Q70" s="17">
        <v>70</v>
      </c>
      <c r="R70" s="18">
        <v>230</v>
      </c>
      <c r="S70" s="18">
        <f t="shared" si="17"/>
        <v>250250</v>
      </c>
      <c r="T70" s="37">
        <f t="shared" si="18"/>
        <v>822250</v>
      </c>
      <c r="U70">
        <f t="shared" si="11"/>
        <v>1890</v>
      </c>
      <c r="V70">
        <f t="shared" si="12"/>
        <v>61425</v>
      </c>
      <c r="W70" s="55">
        <f t="shared" si="14"/>
        <v>822250</v>
      </c>
      <c r="X70" s="55">
        <f t="shared" si="19"/>
        <v>572000</v>
      </c>
      <c r="Y70">
        <f>N70*U70</f>
        <v>59535000</v>
      </c>
      <c r="Z70" s="67">
        <f>W70/Y70*100</f>
        <v>1.3811203493743176</v>
      </c>
      <c r="AA70" s="69">
        <v>187723.48033373067</v>
      </c>
      <c r="AB70" s="69">
        <v>1500000</v>
      </c>
      <c r="AC70" s="61">
        <f>(P70/AB70)*100</f>
        <v>0.23833333333333331</v>
      </c>
    </row>
    <row r="71" spans="1:29" x14ac:dyDescent="0.3">
      <c r="A71" s="39">
        <v>43281</v>
      </c>
      <c r="B71" s="2" t="str">
        <f t="shared" si="13"/>
        <v>Jun</v>
      </c>
      <c r="C71" s="13">
        <f t="shared" si="15"/>
        <v>2018</v>
      </c>
      <c r="D71" s="2" t="s">
        <v>13</v>
      </c>
      <c r="E71" s="10">
        <v>208400</v>
      </c>
      <c r="F71" s="10">
        <v>135460</v>
      </c>
      <c r="G71" s="10">
        <v>83360</v>
      </c>
      <c r="H71" s="10">
        <v>52100</v>
      </c>
      <c r="I71" s="10">
        <v>41680</v>
      </c>
      <c r="J71" s="2" t="s">
        <v>8</v>
      </c>
      <c r="K71" s="10">
        <v>8</v>
      </c>
      <c r="L71" s="10">
        <v>1</v>
      </c>
      <c r="M71" s="14">
        <v>521000</v>
      </c>
      <c r="N71" s="14">
        <v>21708.333333333332</v>
      </c>
      <c r="O71" s="14">
        <v>1300</v>
      </c>
      <c r="P71" s="10">
        <f t="shared" si="16"/>
        <v>1300</v>
      </c>
      <c r="Q71" s="17">
        <v>70</v>
      </c>
      <c r="R71" s="18">
        <v>230</v>
      </c>
      <c r="S71" s="18">
        <f t="shared" si="17"/>
        <v>91000</v>
      </c>
      <c r="T71" s="37">
        <f t="shared" si="18"/>
        <v>299000</v>
      </c>
      <c r="U71">
        <f t="shared" si="11"/>
        <v>1042</v>
      </c>
      <c r="V71">
        <f t="shared" si="12"/>
        <v>39075</v>
      </c>
      <c r="W71" s="55">
        <f t="shared" si="14"/>
        <v>299000</v>
      </c>
      <c r="X71" s="55">
        <f t="shared" si="19"/>
        <v>208000</v>
      </c>
      <c r="Y71">
        <f>N71*U71</f>
        <v>22620083.333333332</v>
      </c>
      <c r="Z71" s="67">
        <f>W71/Y71*100</f>
        <v>1.3218342107492973</v>
      </c>
      <c r="AA71" s="69">
        <v>155244.33849821216</v>
      </c>
      <c r="AB71" s="69">
        <v>1500000</v>
      </c>
      <c r="AC71" s="61">
        <f>(P71/AB71)*100</f>
        <v>8.666666666666667E-2</v>
      </c>
    </row>
    <row r="72" spans="1:29" x14ac:dyDescent="0.3">
      <c r="A72" s="39">
        <v>43281</v>
      </c>
      <c r="B72" s="3" t="str">
        <f t="shared" si="13"/>
        <v>Jun</v>
      </c>
      <c r="C72" s="13">
        <f t="shared" si="15"/>
        <v>2018</v>
      </c>
      <c r="D72" s="3" t="s">
        <v>13</v>
      </c>
      <c r="E72" s="10">
        <v>263200</v>
      </c>
      <c r="F72" s="10">
        <v>171080</v>
      </c>
      <c r="G72" s="10">
        <v>105280</v>
      </c>
      <c r="H72" s="10">
        <v>65800</v>
      </c>
      <c r="I72" s="10">
        <v>52640</v>
      </c>
      <c r="J72" s="3" t="s">
        <v>9</v>
      </c>
      <c r="K72" s="10">
        <v>2</v>
      </c>
      <c r="L72" s="10">
        <v>8</v>
      </c>
      <c r="M72" s="14">
        <v>658000</v>
      </c>
      <c r="N72" s="14">
        <v>16450</v>
      </c>
      <c r="O72" s="14">
        <v>2245.4250000000002</v>
      </c>
      <c r="P72" s="10">
        <f t="shared" si="16"/>
        <v>2245.4250000000002</v>
      </c>
      <c r="Q72" s="17">
        <v>70</v>
      </c>
      <c r="R72" s="18">
        <v>230</v>
      </c>
      <c r="S72" s="18">
        <f t="shared" si="17"/>
        <v>157179.75</v>
      </c>
      <c r="T72" s="37">
        <f t="shared" si="18"/>
        <v>516447.75000000006</v>
      </c>
      <c r="U72">
        <f t="shared" si="11"/>
        <v>3290</v>
      </c>
      <c r="V72">
        <f t="shared" si="12"/>
        <v>32900</v>
      </c>
      <c r="W72" s="55">
        <f t="shared" si="14"/>
        <v>516447.75000000006</v>
      </c>
      <c r="X72" s="55">
        <f t="shared" si="19"/>
        <v>359268.00000000006</v>
      </c>
      <c r="Y72">
        <f>N72*U72</f>
        <v>54120500</v>
      </c>
      <c r="Z72" s="67">
        <f>W72/Y72*100</f>
        <v>0.95425531914893635</v>
      </c>
      <c r="AA72" s="69">
        <v>196066.74612634088</v>
      </c>
      <c r="AB72" s="69">
        <v>1500000</v>
      </c>
      <c r="AC72" s="61">
        <f>(P72/AB72)*100</f>
        <v>0.14969500000000002</v>
      </c>
    </row>
    <row r="73" spans="1:29" x14ac:dyDescent="0.3">
      <c r="A73" s="39">
        <v>43281</v>
      </c>
      <c r="B73" s="3" t="str">
        <f t="shared" si="13"/>
        <v>Jun</v>
      </c>
      <c r="C73" s="13">
        <f t="shared" si="15"/>
        <v>2018</v>
      </c>
      <c r="D73" s="3" t="s">
        <v>13</v>
      </c>
      <c r="E73" s="10">
        <v>283200</v>
      </c>
      <c r="F73" s="10">
        <v>184080</v>
      </c>
      <c r="G73" s="10">
        <v>113280</v>
      </c>
      <c r="H73" s="10">
        <v>70800</v>
      </c>
      <c r="I73" s="10">
        <v>56640</v>
      </c>
      <c r="J73" s="3" t="s">
        <v>10</v>
      </c>
      <c r="K73" s="10">
        <v>1</v>
      </c>
      <c r="L73" s="10">
        <v>1</v>
      </c>
      <c r="M73" s="14">
        <v>708000</v>
      </c>
      <c r="N73" s="14">
        <v>22420</v>
      </c>
      <c r="O73" s="14">
        <v>1950</v>
      </c>
      <c r="P73" s="10">
        <f t="shared" si="16"/>
        <v>1950</v>
      </c>
      <c r="Q73" s="17">
        <v>70</v>
      </c>
      <c r="R73" s="18">
        <v>230</v>
      </c>
      <c r="S73" s="18">
        <f t="shared" si="17"/>
        <v>136500</v>
      </c>
      <c r="T73" s="37">
        <f t="shared" si="18"/>
        <v>448500</v>
      </c>
      <c r="U73">
        <f t="shared" si="11"/>
        <v>4248</v>
      </c>
      <c r="V73">
        <f t="shared" si="12"/>
        <v>51565.999999999993</v>
      </c>
      <c r="W73" s="55">
        <f t="shared" si="14"/>
        <v>448500</v>
      </c>
      <c r="X73" s="55">
        <f t="shared" si="19"/>
        <v>312000</v>
      </c>
      <c r="Y73">
        <f>N73*U73</f>
        <v>95240160</v>
      </c>
      <c r="Z73" s="67">
        <f>W73/Y73*100</f>
        <v>0.47091479056734048</v>
      </c>
      <c r="AA73" s="69">
        <v>210965.43504171632</v>
      </c>
      <c r="AB73" s="69">
        <v>1500000</v>
      </c>
      <c r="AC73" s="61">
        <f>(P73/AB73)*100</f>
        <v>0.13</v>
      </c>
    </row>
    <row r="74" spans="1:29" x14ac:dyDescent="0.3">
      <c r="A74" s="39">
        <v>43312</v>
      </c>
      <c r="B74" s="2" t="str">
        <f t="shared" si="13"/>
        <v>Jul</v>
      </c>
      <c r="C74" s="13">
        <f t="shared" si="15"/>
        <v>2018</v>
      </c>
      <c r="D74" s="2" t="s">
        <v>13</v>
      </c>
      <c r="E74" s="10">
        <v>262000</v>
      </c>
      <c r="F74" s="10">
        <v>170300</v>
      </c>
      <c r="G74" s="10">
        <v>104800</v>
      </c>
      <c r="H74" s="10">
        <v>65500</v>
      </c>
      <c r="I74" s="10">
        <v>52400</v>
      </c>
      <c r="J74" s="2" t="s">
        <v>7</v>
      </c>
      <c r="K74" s="10">
        <v>5</v>
      </c>
      <c r="L74" s="10">
        <v>6</v>
      </c>
      <c r="M74" s="14">
        <v>655000</v>
      </c>
      <c r="N74" s="14">
        <v>16375</v>
      </c>
      <c r="O74" s="14">
        <v>4225</v>
      </c>
      <c r="P74" s="10">
        <f t="shared" si="16"/>
        <v>4225</v>
      </c>
      <c r="Q74" s="17">
        <v>70</v>
      </c>
      <c r="R74" s="18">
        <v>230</v>
      </c>
      <c r="S74" s="18">
        <f t="shared" si="17"/>
        <v>295750</v>
      </c>
      <c r="T74" s="37">
        <f t="shared" si="18"/>
        <v>971750</v>
      </c>
      <c r="U74">
        <f t="shared" si="11"/>
        <v>1965</v>
      </c>
      <c r="V74">
        <f t="shared" si="12"/>
        <v>31931.25</v>
      </c>
      <c r="W74" s="55">
        <f t="shared" si="14"/>
        <v>971750</v>
      </c>
      <c r="X74" s="55">
        <f t="shared" si="19"/>
        <v>676000</v>
      </c>
      <c r="Y74">
        <f>N74*U74</f>
        <v>32176875</v>
      </c>
      <c r="Z74" s="67">
        <f>W74/Y74*100</f>
        <v>3.0200260280092461</v>
      </c>
      <c r="AA74" s="69">
        <v>215555.06801228606</v>
      </c>
      <c r="AB74" s="69">
        <v>1500000</v>
      </c>
      <c r="AC74" s="61">
        <f>(P74/AB74)*100</f>
        <v>0.28166666666666668</v>
      </c>
    </row>
    <row r="75" spans="1:29" x14ac:dyDescent="0.3">
      <c r="A75" s="39">
        <v>43312</v>
      </c>
      <c r="B75" s="2" t="str">
        <f t="shared" si="13"/>
        <v>Jul</v>
      </c>
      <c r="C75" s="13">
        <f t="shared" si="15"/>
        <v>2018</v>
      </c>
      <c r="D75" s="2" t="s">
        <v>13</v>
      </c>
      <c r="E75" s="10">
        <v>214400</v>
      </c>
      <c r="F75" s="10">
        <v>139360</v>
      </c>
      <c r="G75" s="10">
        <v>85760</v>
      </c>
      <c r="H75" s="10">
        <v>53600</v>
      </c>
      <c r="I75" s="10">
        <v>42880</v>
      </c>
      <c r="J75" s="2" t="s">
        <v>8</v>
      </c>
      <c r="K75" s="10">
        <v>5</v>
      </c>
      <c r="L75" s="10">
        <v>7</v>
      </c>
      <c r="M75" s="14">
        <v>536000</v>
      </c>
      <c r="N75" s="14">
        <v>13400</v>
      </c>
      <c r="O75" s="14">
        <v>1306.5</v>
      </c>
      <c r="P75" s="10">
        <f t="shared" si="16"/>
        <v>1306.5</v>
      </c>
      <c r="Q75" s="17">
        <v>70</v>
      </c>
      <c r="R75" s="18">
        <v>230</v>
      </c>
      <c r="S75" s="18">
        <f t="shared" si="17"/>
        <v>91455</v>
      </c>
      <c r="T75" s="37">
        <f t="shared" si="18"/>
        <v>300495</v>
      </c>
      <c r="U75">
        <f t="shared" si="11"/>
        <v>1072</v>
      </c>
      <c r="V75">
        <f t="shared" si="12"/>
        <v>24120</v>
      </c>
      <c r="W75" s="55">
        <f t="shared" si="14"/>
        <v>300495</v>
      </c>
      <c r="X75" s="55">
        <f t="shared" si="19"/>
        <v>209040</v>
      </c>
      <c r="Y75">
        <f>N75*U75</f>
        <v>14364800</v>
      </c>
      <c r="Z75" s="67">
        <f>W75/Y75*100</f>
        <v>2.0918843283582089</v>
      </c>
      <c r="AA75" s="69">
        <v>176393.15489249671</v>
      </c>
      <c r="AB75" s="69">
        <v>1500000</v>
      </c>
      <c r="AC75" s="61">
        <f>(P75/AB75)*100</f>
        <v>8.7099999999999997E-2</v>
      </c>
    </row>
    <row r="76" spans="1:29" x14ac:dyDescent="0.3">
      <c r="A76" s="39">
        <v>43312</v>
      </c>
      <c r="B76" s="3" t="str">
        <f t="shared" si="13"/>
        <v>Jul</v>
      </c>
      <c r="C76" s="13">
        <f t="shared" si="15"/>
        <v>2018</v>
      </c>
      <c r="D76" s="3" t="s">
        <v>13</v>
      </c>
      <c r="E76" s="10">
        <v>211200</v>
      </c>
      <c r="F76" s="10">
        <v>137280</v>
      </c>
      <c r="G76" s="10">
        <v>84480</v>
      </c>
      <c r="H76" s="10">
        <v>52800</v>
      </c>
      <c r="I76" s="10">
        <v>42240</v>
      </c>
      <c r="J76" s="3" t="s">
        <v>9</v>
      </c>
      <c r="K76" s="10">
        <v>2</v>
      </c>
      <c r="L76" s="10">
        <v>3</v>
      </c>
      <c r="M76" s="14">
        <v>528000</v>
      </c>
      <c r="N76" s="14">
        <v>24639.999999999996</v>
      </c>
      <c r="O76" s="14">
        <v>1625</v>
      </c>
      <c r="P76" s="10">
        <f t="shared" si="16"/>
        <v>1625</v>
      </c>
      <c r="Q76" s="17">
        <v>70</v>
      </c>
      <c r="R76" s="18">
        <v>230</v>
      </c>
      <c r="S76" s="18">
        <f t="shared" si="17"/>
        <v>113750</v>
      </c>
      <c r="T76" s="37">
        <f t="shared" si="18"/>
        <v>373750</v>
      </c>
      <c r="U76">
        <f t="shared" si="11"/>
        <v>2640</v>
      </c>
      <c r="V76">
        <f t="shared" si="12"/>
        <v>49279.999999999993</v>
      </c>
      <c r="W76" s="55">
        <f t="shared" si="14"/>
        <v>373750</v>
      </c>
      <c r="X76" s="55">
        <f t="shared" si="19"/>
        <v>260000</v>
      </c>
      <c r="Y76">
        <f>N76*U76</f>
        <v>65049599.999999993</v>
      </c>
      <c r="Z76" s="67">
        <f>W76/Y76*100</f>
        <v>0.5745615653286108</v>
      </c>
      <c r="AA76" s="69">
        <v>173760.42123738481</v>
      </c>
      <c r="AB76" s="69">
        <v>1500000</v>
      </c>
      <c r="AC76" s="61">
        <f>(P76/AB76)*100</f>
        <v>0.10833333333333332</v>
      </c>
    </row>
    <row r="77" spans="1:29" x14ac:dyDescent="0.3">
      <c r="A77" s="39">
        <v>43312</v>
      </c>
      <c r="B77" s="3" t="str">
        <f t="shared" si="13"/>
        <v>Jul</v>
      </c>
      <c r="C77" s="13">
        <f t="shared" si="15"/>
        <v>2018</v>
      </c>
      <c r="D77" s="3" t="s">
        <v>13</v>
      </c>
      <c r="E77" s="10">
        <v>224000</v>
      </c>
      <c r="F77" s="10">
        <v>145600</v>
      </c>
      <c r="G77" s="10">
        <v>89600</v>
      </c>
      <c r="H77" s="10">
        <v>56000</v>
      </c>
      <c r="I77" s="10">
        <v>44800</v>
      </c>
      <c r="J77" s="3" t="s">
        <v>10</v>
      </c>
      <c r="K77" s="10">
        <v>1</v>
      </c>
      <c r="L77" s="10">
        <v>8</v>
      </c>
      <c r="M77" s="14">
        <v>560000</v>
      </c>
      <c r="N77" s="14">
        <v>12133.333333333334</v>
      </c>
      <c r="O77" s="14">
        <v>1183</v>
      </c>
      <c r="P77" s="10">
        <f t="shared" si="16"/>
        <v>1183</v>
      </c>
      <c r="Q77" s="17">
        <v>70</v>
      </c>
      <c r="R77" s="18">
        <v>230</v>
      </c>
      <c r="S77" s="18">
        <f t="shared" si="17"/>
        <v>82810</v>
      </c>
      <c r="T77" s="37">
        <f t="shared" si="18"/>
        <v>272090</v>
      </c>
      <c r="U77">
        <f t="shared" si="11"/>
        <v>3360</v>
      </c>
      <c r="V77">
        <f t="shared" si="12"/>
        <v>27906.666666666664</v>
      </c>
      <c r="W77" s="55">
        <f t="shared" si="14"/>
        <v>272090</v>
      </c>
      <c r="X77" s="55">
        <f t="shared" si="19"/>
        <v>189280</v>
      </c>
      <c r="Y77">
        <f>N77*U77</f>
        <v>40768000</v>
      </c>
      <c r="Z77" s="67">
        <f>W77/Y77*100</f>
        <v>0.6674107142857143</v>
      </c>
      <c r="AA77" s="69">
        <v>184291.35585783239</v>
      </c>
      <c r="AB77" s="69">
        <v>1500000</v>
      </c>
      <c r="AC77" s="61">
        <f>(P77/AB77)*100</f>
        <v>7.8866666666666668E-2</v>
      </c>
    </row>
    <row r="78" spans="1:29" x14ac:dyDescent="0.3">
      <c r="A78" s="39">
        <v>43343</v>
      </c>
      <c r="B78" s="2" t="str">
        <f t="shared" si="13"/>
        <v>Aug</v>
      </c>
      <c r="C78" s="13">
        <f t="shared" si="15"/>
        <v>2018</v>
      </c>
      <c r="D78" s="2" t="s">
        <v>13</v>
      </c>
      <c r="E78" s="10">
        <v>303600</v>
      </c>
      <c r="F78" s="10">
        <v>197340</v>
      </c>
      <c r="G78" s="10">
        <v>121440</v>
      </c>
      <c r="H78" s="10">
        <v>75900</v>
      </c>
      <c r="I78" s="10">
        <v>60720</v>
      </c>
      <c r="J78" s="2" t="s">
        <v>7</v>
      </c>
      <c r="K78" s="10">
        <v>5</v>
      </c>
      <c r="L78" s="10">
        <v>3</v>
      </c>
      <c r="M78" s="14">
        <v>759000</v>
      </c>
      <c r="N78" s="14">
        <v>13915.000000000002</v>
      </c>
      <c r="O78" s="14">
        <v>2275</v>
      </c>
      <c r="P78" s="10">
        <f t="shared" si="16"/>
        <v>2275</v>
      </c>
      <c r="Q78" s="17">
        <v>70</v>
      </c>
      <c r="R78" s="18">
        <v>230</v>
      </c>
      <c r="S78" s="18">
        <f t="shared" si="17"/>
        <v>159250</v>
      </c>
      <c r="T78" s="37">
        <f t="shared" si="18"/>
        <v>523250</v>
      </c>
      <c r="U78">
        <f t="shared" si="11"/>
        <v>2277</v>
      </c>
      <c r="V78">
        <f t="shared" si="12"/>
        <v>27134.250000000004</v>
      </c>
      <c r="W78" s="55">
        <f t="shared" si="14"/>
        <v>523250</v>
      </c>
      <c r="X78" s="55">
        <f t="shared" si="19"/>
        <v>364000</v>
      </c>
      <c r="Y78">
        <f>N78*U78</f>
        <v>31684455.000000004</v>
      </c>
      <c r="Z78" s="67">
        <f>W78/Y78*100</f>
        <v>1.6514407459430815</v>
      </c>
      <c r="AA78" s="69">
        <v>240718.0311231394</v>
      </c>
      <c r="AB78" s="69">
        <v>1500000</v>
      </c>
      <c r="AC78" s="61">
        <f>(P78/AB78)*100</f>
        <v>0.15166666666666667</v>
      </c>
    </row>
    <row r="79" spans="1:29" x14ac:dyDescent="0.3">
      <c r="A79" s="39">
        <v>43343</v>
      </c>
      <c r="B79" s="2" t="str">
        <f t="shared" si="13"/>
        <v>Aug</v>
      </c>
      <c r="C79" s="13">
        <f t="shared" si="15"/>
        <v>2018</v>
      </c>
      <c r="D79" s="2" t="s">
        <v>13</v>
      </c>
      <c r="E79" s="10">
        <v>193120</v>
      </c>
      <c r="F79" s="10">
        <v>125528</v>
      </c>
      <c r="G79" s="10">
        <v>77248</v>
      </c>
      <c r="H79" s="10">
        <v>48280</v>
      </c>
      <c r="I79" s="10">
        <v>38624</v>
      </c>
      <c r="J79" s="2" t="s">
        <v>8</v>
      </c>
      <c r="K79" s="10">
        <v>8</v>
      </c>
      <c r="L79" s="10">
        <v>8</v>
      </c>
      <c r="M79" s="14">
        <v>482800</v>
      </c>
      <c r="N79" s="14">
        <v>20116.666666666668</v>
      </c>
      <c r="O79" s="14">
        <v>975</v>
      </c>
      <c r="P79" s="10">
        <f t="shared" si="16"/>
        <v>975</v>
      </c>
      <c r="Q79" s="17">
        <v>70</v>
      </c>
      <c r="R79" s="18">
        <v>230</v>
      </c>
      <c r="S79" s="18">
        <f t="shared" si="17"/>
        <v>68250</v>
      </c>
      <c r="T79" s="37">
        <f t="shared" si="18"/>
        <v>224250</v>
      </c>
      <c r="U79">
        <f t="shared" si="11"/>
        <v>965.6</v>
      </c>
      <c r="V79">
        <f t="shared" si="12"/>
        <v>36210</v>
      </c>
      <c r="W79" s="55">
        <f t="shared" si="14"/>
        <v>224250</v>
      </c>
      <c r="X79" s="55">
        <f t="shared" si="19"/>
        <v>156000</v>
      </c>
      <c r="Y79">
        <f>N79*U79</f>
        <v>19424653.333333336</v>
      </c>
      <c r="Z79" s="67">
        <f>W79/Y79*100</f>
        <v>1.1544607574292187</v>
      </c>
      <c r="AA79" s="69">
        <v>153120.77131258458</v>
      </c>
      <c r="AB79" s="69">
        <v>1500000</v>
      </c>
      <c r="AC79" s="61">
        <f>(P79/AB79)*100</f>
        <v>6.5000000000000002E-2</v>
      </c>
    </row>
    <row r="80" spans="1:29" x14ac:dyDescent="0.3">
      <c r="A80" s="39">
        <v>43343</v>
      </c>
      <c r="B80" s="3" t="str">
        <f t="shared" si="13"/>
        <v>Aug</v>
      </c>
      <c r="C80" s="13">
        <f t="shared" si="15"/>
        <v>2018</v>
      </c>
      <c r="D80" s="3" t="s">
        <v>13</v>
      </c>
      <c r="E80" s="10">
        <v>214000</v>
      </c>
      <c r="F80" s="10">
        <v>139100</v>
      </c>
      <c r="G80" s="10">
        <v>85600</v>
      </c>
      <c r="H80" s="10">
        <v>53500</v>
      </c>
      <c r="I80" s="10">
        <v>42800</v>
      </c>
      <c r="J80" s="3" t="s">
        <v>9</v>
      </c>
      <c r="K80" s="10">
        <v>1</v>
      </c>
      <c r="L80" s="10">
        <v>3</v>
      </c>
      <c r="M80" s="14">
        <v>535000</v>
      </c>
      <c r="N80" s="14">
        <v>22291.666666666668</v>
      </c>
      <c r="O80" s="14">
        <v>2173.4375</v>
      </c>
      <c r="P80" s="10">
        <f t="shared" si="16"/>
        <v>2173.4375</v>
      </c>
      <c r="Q80" s="17">
        <v>70</v>
      </c>
      <c r="R80" s="18">
        <v>230</v>
      </c>
      <c r="S80" s="18">
        <f t="shared" si="17"/>
        <v>152140.625</v>
      </c>
      <c r="T80" s="37">
        <f t="shared" si="18"/>
        <v>499890.625</v>
      </c>
      <c r="U80">
        <f t="shared" si="11"/>
        <v>2675</v>
      </c>
      <c r="V80">
        <f t="shared" si="12"/>
        <v>44583.333333333336</v>
      </c>
      <c r="W80" s="55">
        <f t="shared" si="14"/>
        <v>499890.625</v>
      </c>
      <c r="X80" s="55">
        <f t="shared" si="19"/>
        <v>347750</v>
      </c>
      <c r="Y80">
        <f>N80*U80</f>
        <v>59630208.333333336</v>
      </c>
      <c r="Z80" s="67">
        <f>W80/Y80*100</f>
        <v>0.83831775700934574</v>
      </c>
      <c r="AA80" s="69">
        <v>169676.08254397835</v>
      </c>
      <c r="AB80" s="69">
        <v>1500000</v>
      </c>
      <c r="AC80" s="61">
        <f>(P80/AB80)*100</f>
        <v>0.14489583333333333</v>
      </c>
    </row>
    <row r="81" spans="1:29" x14ac:dyDescent="0.3">
      <c r="A81" s="39">
        <v>43343</v>
      </c>
      <c r="B81" s="3" t="str">
        <f t="shared" si="13"/>
        <v>Aug</v>
      </c>
      <c r="C81" s="13">
        <f t="shared" si="15"/>
        <v>2018</v>
      </c>
      <c r="D81" s="3" t="s">
        <v>13</v>
      </c>
      <c r="E81" s="10">
        <v>235200</v>
      </c>
      <c r="F81" s="10">
        <v>152880</v>
      </c>
      <c r="G81" s="10">
        <v>94080</v>
      </c>
      <c r="H81" s="10">
        <v>58800</v>
      </c>
      <c r="I81" s="10">
        <v>47040</v>
      </c>
      <c r="J81" s="3" t="s">
        <v>10</v>
      </c>
      <c r="K81" s="10">
        <v>2</v>
      </c>
      <c r="L81" s="10">
        <v>1</v>
      </c>
      <c r="M81" s="14">
        <v>588000</v>
      </c>
      <c r="N81" s="14">
        <v>18620</v>
      </c>
      <c r="O81" s="14">
        <v>2470</v>
      </c>
      <c r="P81" s="10">
        <f t="shared" si="16"/>
        <v>2470</v>
      </c>
      <c r="Q81" s="17">
        <v>70</v>
      </c>
      <c r="R81" s="18">
        <v>230</v>
      </c>
      <c r="S81" s="18">
        <f t="shared" si="17"/>
        <v>172900</v>
      </c>
      <c r="T81" s="37">
        <f t="shared" si="18"/>
        <v>568100</v>
      </c>
      <c r="U81">
        <f t="shared" si="11"/>
        <v>3528</v>
      </c>
      <c r="V81">
        <f t="shared" si="12"/>
        <v>42826</v>
      </c>
      <c r="W81" s="55">
        <f t="shared" si="14"/>
        <v>568100</v>
      </c>
      <c r="X81" s="55">
        <f t="shared" si="19"/>
        <v>395200</v>
      </c>
      <c r="Y81">
        <f>N81*U81</f>
        <v>65691360</v>
      </c>
      <c r="Z81" s="67">
        <f>W81/Y81*100</f>
        <v>0.86480170299412273</v>
      </c>
      <c r="AA81" s="69">
        <v>186485.1150202977</v>
      </c>
      <c r="AB81" s="69">
        <v>1500000</v>
      </c>
      <c r="AC81" s="61">
        <f>(P81/AB81)*100</f>
        <v>0.16466666666666668</v>
      </c>
    </row>
    <row r="82" spans="1:29" x14ac:dyDescent="0.3">
      <c r="A82" s="39">
        <v>43373</v>
      </c>
      <c r="B82" s="2" t="str">
        <f t="shared" si="13"/>
        <v>Sep</v>
      </c>
      <c r="C82" s="13">
        <f t="shared" si="15"/>
        <v>2018</v>
      </c>
      <c r="D82" s="2" t="s">
        <v>14</v>
      </c>
      <c r="E82" s="10">
        <v>210400</v>
      </c>
      <c r="F82" s="10">
        <v>136760</v>
      </c>
      <c r="G82" s="10">
        <v>84160</v>
      </c>
      <c r="H82" s="10">
        <v>52600</v>
      </c>
      <c r="I82" s="10">
        <v>42080</v>
      </c>
      <c r="J82" s="2" t="s">
        <v>7</v>
      </c>
      <c r="K82" s="10">
        <v>2</v>
      </c>
      <c r="L82" s="10">
        <v>1</v>
      </c>
      <c r="M82" s="14">
        <v>526000</v>
      </c>
      <c r="N82" s="14">
        <v>15780.000000000002</v>
      </c>
      <c r="O82" s="14">
        <v>3120</v>
      </c>
      <c r="P82" s="10">
        <f t="shared" si="16"/>
        <v>3120</v>
      </c>
      <c r="Q82" s="17">
        <v>70</v>
      </c>
      <c r="R82" s="18">
        <v>230</v>
      </c>
      <c r="S82" s="18">
        <f t="shared" si="17"/>
        <v>218400</v>
      </c>
      <c r="T82" s="37">
        <f t="shared" si="18"/>
        <v>717600</v>
      </c>
      <c r="U82">
        <f t="shared" si="11"/>
        <v>1578</v>
      </c>
      <c r="V82">
        <f t="shared" si="12"/>
        <v>30771.000000000004</v>
      </c>
      <c r="W82" s="55">
        <f t="shared" si="14"/>
        <v>717600</v>
      </c>
      <c r="X82" s="55">
        <f t="shared" si="19"/>
        <v>499200</v>
      </c>
      <c r="Y82">
        <f>N82*U82</f>
        <v>24900840.000000004</v>
      </c>
      <c r="Z82" s="67">
        <f>W82/Y82*100</f>
        <v>2.8818304924653138</v>
      </c>
      <c r="AA82" s="69">
        <v>167444.82173174873</v>
      </c>
      <c r="AB82" s="69">
        <v>1500000</v>
      </c>
      <c r="AC82" s="61">
        <f>(P82/AB82)*100</f>
        <v>0.20799999999999999</v>
      </c>
    </row>
    <row r="83" spans="1:29" x14ac:dyDescent="0.3">
      <c r="A83" s="39">
        <v>43373</v>
      </c>
      <c r="B83" s="2" t="str">
        <f t="shared" si="13"/>
        <v>Sep</v>
      </c>
      <c r="C83" s="13">
        <f t="shared" si="15"/>
        <v>2018</v>
      </c>
      <c r="D83" s="2" t="s">
        <v>14</v>
      </c>
      <c r="E83" s="10">
        <v>179200</v>
      </c>
      <c r="F83" s="10">
        <v>116480</v>
      </c>
      <c r="G83" s="10">
        <v>71680</v>
      </c>
      <c r="H83" s="10">
        <v>44800</v>
      </c>
      <c r="I83" s="10">
        <v>35840</v>
      </c>
      <c r="J83" s="2" t="s">
        <v>8</v>
      </c>
      <c r="K83" s="10">
        <v>4</v>
      </c>
      <c r="L83" s="10">
        <v>3</v>
      </c>
      <c r="M83" s="14">
        <v>448000</v>
      </c>
      <c r="N83" s="14">
        <v>18666.666666666668</v>
      </c>
      <c r="O83" s="14">
        <v>1300</v>
      </c>
      <c r="P83" s="10">
        <f t="shared" si="16"/>
        <v>1300</v>
      </c>
      <c r="Q83" s="17">
        <v>70</v>
      </c>
      <c r="R83" s="18">
        <v>230</v>
      </c>
      <c r="S83" s="18">
        <f t="shared" si="17"/>
        <v>91000</v>
      </c>
      <c r="T83" s="37">
        <f t="shared" si="18"/>
        <v>299000</v>
      </c>
      <c r="U83">
        <f t="shared" si="11"/>
        <v>896</v>
      </c>
      <c r="V83">
        <f t="shared" si="12"/>
        <v>33600</v>
      </c>
      <c r="W83" s="55">
        <f t="shared" si="14"/>
        <v>299000</v>
      </c>
      <c r="X83" s="55">
        <f t="shared" si="19"/>
        <v>208000</v>
      </c>
      <c r="Y83">
        <f>N83*U83</f>
        <v>16725333.333333334</v>
      </c>
      <c r="Z83" s="67">
        <f>W83/Y83*100</f>
        <v>1.7877072704081631</v>
      </c>
      <c r="AA83" s="69">
        <v>142614.60101867572</v>
      </c>
      <c r="AB83" s="69">
        <v>1500000</v>
      </c>
      <c r="AC83" s="61">
        <f>(P83/AB83)*100</f>
        <v>8.666666666666667E-2</v>
      </c>
    </row>
    <row r="84" spans="1:29" x14ac:dyDescent="0.3">
      <c r="A84" s="39">
        <v>43373</v>
      </c>
      <c r="B84" s="3" t="str">
        <f t="shared" si="13"/>
        <v>Sep</v>
      </c>
      <c r="C84" s="13">
        <f t="shared" si="15"/>
        <v>2018</v>
      </c>
      <c r="D84" s="3" t="s">
        <v>14</v>
      </c>
      <c r="E84" s="10">
        <v>272000</v>
      </c>
      <c r="F84" s="10">
        <v>176800</v>
      </c>
      <c r="G84" s="10">
        <v>108800</v>
      </c>
      <c r="H84" s="10">
        <v>68000</v>
      </c>
      <c r="I84" s="10">
        <v>54400</v>
      </c>
      <c r="J84" s="3" t="s">
        <v>9</v>
      </c>
      <c r="K84" s="10">
        <v>4</v>
      </c>
      <c r="L84" s="10">
        <v>3</v>
      </c>
      <c r="M84" s="14">
        <v>680000</v>
      </c>
      <c r="N84" s="14">
        <v>20400.000000000004</v>
      </c>
      <c r="O84" s="14">
        <v>1365</v>
      </c>
      <c r="P84" s="10">
        <f t="shared" si="16"/>
        <v>1365</v>
      </c>
      <c r="Q84" s="17">
        <v>70</v>
      </c>
      <c r="R84" s="18">
        <v>230</v>
      </c>
      <c r="S84" s="18">
        <f t="shared" si="17"/>
        <v>95550</v>
      </c>
      <c r="T84" s="37">
        <f t="shared" si="18"/>
        <v>313950</v>
      </c>
      <c r="U84">
        <f t="shared" si="11"/>
        <v>3400</v>
      </c>
      <c r="V84">
        <f t="shared" si="12"/>
        <v>40800.000000000007</v>
      </c>
      <c r="W84" s="55">
        <f t="shared" si="14"/>
        <v>313950</v>
      </c>
      <c r="X84" s="55">
        <f t="shared" si="19"/>
        <v>218400</v>
      </c>
      <c r="Y84">
        <f>N84*U84</f>
        <v>69360000.000000015</v>
      </c>
      <c r="Z84" s="67">
        <f>W84/Y84*100</f>
        <v>0.4526384083044982</v>
      </c>
      <c r="AA84" s="69">
        <v>216468.5908319185</v>
      </c>
      <c r="AB84" s="69">
        <v>1500000</v>
      </c>
      <c r="AC84" s="61">
        <f>(P84/AB84)*100</f>
        <v>9.0999999999999998E-2</v>
      </c>
    </row>
    <row r="85" spans="1:29" x14ac:dyDescent="0.3">
      <c r="A85" s="39">
        <v>43373</v>
      </c>
      <c r="B85" s="3" t="str">
        <f t="shared" si="13"/>
        <v>Sep</v>
      </c>
      <c r="C85" s="13">
        <f t="shared" si="15"/>
        <v>2018</v>
      </c>
      <c r="D85" s="3" t="s">
        <v>14</v>
      </c>
      <c r="E85" s="10">
        <v>280800</v>
      </c>
      <c r="F85" s="10">
        <v>182520</v>
      </c>
      <c r="G85" s="10">
        <v>112320</v>
      </c>
      <c r="H85" s="10">
        <v>70200</v>
      </c>
      <c r="I85" s="10">
        <v>56160</v>
      </c>
      <c r="J85" s="3" t="s">
        <v>10</v>
      </c>
      <c r="K85" s="10">
        <v>6</v>
      </c>
      <c r="L85" s="10">
        <v>2</v>
      </c>
      <c r="M85" s="14">
        <v>702000</v>
      </c>
      <c r="N85" s="14">
        <v>15210.000000000002</v>
      </c>
      <c r="O85" s="14">
        <v>5200</v>
      </c>
      <c r="P85" s="10">
        <f t="shared" si="16"/>
        <v>5200</v>
      </c>
      <c r="Q85" s="17">
        <v>70</v>
      </c>
      <c r="R85" s="18">
        <v>230</v>
      </c>
      <c r="S85" s="18">
        <f t="shared" si="17"/>
        <v>364000</v>
      </c>
      <c r="T85" s="37">
        <f t="shared" si="18"/>
        <v>1196000</v>
      </c>
      <c r="U85">
        <f t="shared" si="11"/>
        <v>4212</v>
      </c>
      <c r="V85">
        <f t="shared" si="12"/>
        <v>34983</v>
      </c>
      <c r="W85" s="55">
        <f t="shared" si="14"/>
        <v>1196000</v>
      </c>
      <c r="X85" s="55">
        <f t="shared" si="19"/>
        <v>832000</v>
      </c>
      <c r="Y85">
        <f>N85*U85</f>
        <v>64064520.000000007</v>
      </c>
      <c r="Z85" s="67">
        <f>W85/Y85*100</f>
        <v>1.8668679637340604</v>
      </c>
      <c r="AA85" s="69">
        <v>223471.98641765703</v>
      </c>
      <c r="AB85" s="69">
        <v>1500000</v>
      </c>
      <c r="AC85" s="61">
        <f>(P85/AB85)*100</f>
        <v>0.34666666666666668</v>
      </c>
    </row>
    <row r="86" spans="1:29" x14ac:dyDescent="0.3">
      <c r="A86" s="39">
        <v>43404</v>
      </c>
      <c r="B86" s="2" t="str">
        <f t="shared" si="13"/>
        <v>Oct</v>
      </c>
      <c r="C86" s="13">
        <f t="shared" si="15"/>
        <v>2018</v>
      </c>
      <c r="D86" s="2" t="s">
        <v>14</v>
      </c>
      <c r="E86" s="10">
        <v>200800</v>
      </c>
      <c r="F86" s="10">
        <v>130520</v>
      </c>
      <c r="G86" s="10">
        <v>80320</v>
      </c>
      <c r="H86" s="10">
        <v>50200</v>
      </c>
      <c r="I86" s="10">
        <v>40160</v>
      </c>
      <c r="J86" s="2" t="s">
        <v>7</v>
      </c>
      <c r="K86" s="10">
        <v>8</v>
      </c>
      <c r="L86" s="10">
        <v>3</v>
      </c>
      <c r="M86" s="14">
        <v>502000</v>
      </c>
      <c r="N86" s="14">
        <v>15060.000000000002</v>
      </c>
      <c r="O86" s="14">
        <v>3250</v>
      </c>
      <c r="P86" s="10">
        <f t="shared" si="16"/>
        <v>3250</v>
      </c>
      <c r="Q86" s="17">
        <v>70</v>
      </c>
      <c r="R86" s="18">
        <v>230</v>
      </c>
      <c r="S86" s="18">
        <f t="shared" si="17"/>
        <v>227500</v>
      </c>
      <c r="T86" s="37">
        <f t="shared" si="18"/>
        <v>747500</v>
      </c>
      <c r="U86">
        <f t="shared" si="11"/>
        <v>1506</v>
      </c>
      <c r="V86">
        <f t="shared" si="12"/>
        <v>29367.000000000004</v>
      </c>
      <c r="W86" s="55">
        <f t="shared" si="14"/>
        <v>747500</v>
      </c>
      <c r="X86" s="55">
        <f t="shared" si="19"/>
        <v>520000</v>
      </c>
      <c r="Y86">
        <f>N86*U86</f>
        <v>22680360.000000004</v>
      </c>
      <c r="Z86" s="67">
        <f>W86/Y86*100</f>
        <v>3.2958030648543488</v>
      </c>
      <c r="AA86" s="69">
        <v>180264.29187015226</v>
      </c>
      <c r="AB86" s="69">
        <v>1500000</v>
      </c>
      <c r="AC86" s="61">
        <f>(P86/AB86)*100</f>
        <v>0.21666666666666665</v>
      </c>
    </row>
    <row r="87" spans="1:29" x14ac:dyDescent="0.3">
      <c r="A87" s="39">
        <v>43404</v>
      </c>
      <c r="B87" s="2" t="str">
        <f t="shared" si="13"/>
        <v>Oct</v>
      </c>
      <c r="C87" s="13">
        <f t="shared" si="15"/>
        <v>2018</v>
      </c>
      <c r="D87" s="2" t="s">
        <v>14</v>
      </c>
      <c r="E87" s="10">
        <v>198240</v>
      </c>
      <c r="F87" s="10">
        <v>128856</v>
      </c>
      <c r="G87" s="10">
        <v>79296</v>
      </c>
      <c r="H87" s="10">
        <v>49560</v>
      </c>
      <c r="I87" s="10">
        <v>39648</v>
      </c>
      <c r="J87" s="2" t="s">
        <v>8</v>
      </c>
      <c r="K87" s="10">
        <v>2</v>
      </c>
      <c r="L87" s="10">
        <v>3</v>
      </c>
      <c r="M87" s="14">
        <v>495600</v>
      </c>
      <c r="N87" s="14">
        <v>24780</v>
      </c>
      <c r="O87" s="14">
        <v>975</v>
      </c>
      <c r="P87" s="10">
        <f t="shared" si="16"/>
        <v>975</v>
      </c>
      <c r="Q87" s="17">
        <v>70</v>
      </c>
      <c r="R87" s="18">
        <v>230</v>
      </c>
      <c r="S87" s="18">
        <f t="shared" si="17"/>
        <v>68250</v>
      </c>
      <c r="T87" s="37">
        <f t="shared" si="18"/>
        <v>224250</v>
      </c>
      <c r="U87">
        <f t="shared" si="11"/>
        <v>991.2</v>
      </c>
      <c r="V87">
        <f t="shared" si="12"/>
        <v>44604</v>
      </c>
      <c r="W87" s="55">
        <f t="shared" si="14"/>
        <v>224250</v>
      </c>
      <c r="X87" s="55">
        <f t="shared" si="19"/>
        <v>156000</v>
      </c>
      <c r="Y87">
        <f>N87*U87</f>
        <v>24561936</v>
      </c>
      <c r="Z87" s="67">
        <f>W87/Y87*100</f>
        <v>0.9129980633448439</v>
      </c>
      <c r="AA87" s="69">
        <v>177966.10169491527</v>
      </c>
      <c r="AB87" s="69">
        <v>1500000</v>
      </c>
      <c r="AC87" s="61">
        <f>(P87/AB87)*100</f>
        <v>6.5000000000000002E-2</v>
      </c>
    </row>
    <row r="88" spans="1:29" x14ac:dyDescent="0.3">
      <c r="A88" s="39">
        <v>43404</v>
      </c>
      <c r="B88" s="3" t="str">
        <f t="shared" si="13"/>
        <v>Oct</v>
      </c>
      <c r="C88" s="13">
        <f t="shared" si="15"/>
        <v>2018</v>
      </c>
      <c r="D88" s="3" t="s">
        <v>14</v>
      </c>
      <c r="E88" s="10">
        <v>242400</v>
      </c>
      <c r="F88" s="10">
        <v>157560</v>
      </c>
      <c r="G88" s="10">
        <v>96960</v>
      </c>
      <c r="H88" s="10">
        <v>60600</v>
      </c>
      <c r="I88" s="10">
        <v>48480</v>
      </c>
      <c r="J88" s="3" t="s">
        <v>9</v>
      </c>
      <c r="K88" s="10">
        <v>7</v>
      </c>
      <c r="L88" s="10">
        <v>2</v>
      </c>
      <c r="M88" s="14">
        <v>606000</v>
      </c>
      <c r="N88" s="14">
        <v>15150</v>
      </c>
      <c r="O88" s="14">
        <v>1690</v>
      </c>
      <c r="P88" s="10">
        <f t="shared" si="16"/>
        <v>1690</v>
      </c>
      <c r="Q88" s="17">
        <v>70</v>
      </c>
      <c r="R88" s="18">
        <v>230</v>
      </c>
      <c r="S88" s="18">
        <f t="shared" si="17"/>
        <v>118300</v>
      </c>
      <c r="T88" s="37">
        <f t="shared" si="18"/>
        <v>388700</v>
      </c>
      <c r="U88">
        <f t="shared" si="11"/>
        <v>3030</v>
      </c>
      <c r="V88">
        <f t="shared" si="12"/>
        <v>30300</v>
      </c>
      <c r="W88" s="55">
        <f t="shared" si="14"/>
        <v>388700</v>
      </c>
      <c r="X88" s="55">
        <f t="shared" si="19"/>
        <v>270400</v>
      </c>
      <c r="Y88">
        <f>N88*U88</f>
        <v>45904500</v>
      </c>
      <c r="Z88" s="67">
        <f>W88/Y88*100</f>
        <v>0.84675794312104469</v>
      </c>
      <c r="AA88" s="69">
        <v>217609.8822177535</v>
      </c>
      <c r="AB88" s="69">
        <v>1500000</v>
      </c>
      <c r="AC88" s="61">
        <f>(P88/AB88)*100</f>
        <v>0.11266666666666666</v>
      </c>
    </row>
    <row r="89" spans="1:29" x14ac:dyDescent="0.3">
      <c r="A89" s="39">
        <v>43404</v>
      </c>
      <c r="B89" s="3" t="str">
        <f t="shared" si="13"/>
        <v>Oct</v>
      </c>
      <c r="C89" s="13">
        <f t="shared" si="15"/>
        <v>2018</v>
      </c>
      <c r="D89" s="3" t="s">
        <v>14</v>
      </c>
      <c r="E89" s="10">
        <v>194000</v>
      </c>
      <c r="F89" s="10">
        <v>126100</v>
      </c>
      <c r="G89" s="10">
        <v>77600</v>
      </c>
      <c r="H89" s="10">
        <v>48500</v>
      </c>
      <c r="I89" s="10">
        <v>38800</v>
      </c>
      <c r="J89" s="3" t="s">
        <v>10</v>
      </c>
      <c r="K89" s="10">
        <v>4</v>
      </c>
      <c r="L89" s="10">
        <v>7</v>
      </c>
      <c r="M89" s="14">
        <v>485000</v>
      </c>
      <c r="N89" s="14">
        <v>12125</v>
      </c>
      <c r="O89" s="14">
        <v>2275</v>
      </c>
      <c r="P89" s="10">
        <f t="shared" si="16"/>
        <v>2275</v>
      </c>
      <c r="Q89" s="17">
        <v>70</v>
      </c>
      <c r="R89" s="18">
        <v>230</v>
      </c>
      <c r="S89" s="18">
        <f t="shared" si="17"/>
        <v>159250</v>
      </c>
      <c r="T89" s="37">
        <f t="shared" si="18"/>
        <v>523250</v>
      </c>
      <c r="U89">
        <f t="shared" si="11"/>
        <v>2910</v>
      </c>
      <c r="V89">
        <f t="shared" si="12"/>
        <v>27887.499999999996</v>
      </c>
      <c r="W89" s="55">
        <f t="shared" si="14"/>
        <v>523250</v>
      </c>
      <c r="X89" s="55">
        <f t="shared" si="19"/>
        <v>364000</v>
      </c>
      <c r="Y89">
        <f>N89*U89</f>
        <v>35283750</v>
      </c>
      <c r="Z89" s="67">
        <f>W89/Y89*100</f>
        <v>1.4829772912459702</v>
      </c>
      <c r="AA89" s="69">
        <v>174159.72421717897</v>
      </c>
      <c r="AB89" s="69">
        <v>1500000</v>
      </c>
      <c r="AC89" s="61">
        <f>(P89/AB89)*100</f>
        <v>0.15166666666666667</v>
      </c>
    </row>
    <row r="90" spans="1:29" x14ac:dyDescent="0.3">
      <c r="A90" s="39">
        <v>43434</v>
      </c>
      <c r="B90" s="2" t="str">
        <f t="shared" si="13"/>
        <v>Nov</v>
      </c>
      <c r="C90" s="13">
        <f t="shared" si="15"/>
        <v>2018</v>
      </c>
      <c r="D90" s="2" t="s">
        <v>14</v>
      </c>
      <c r="E90" s="10">
        <v>320800</v>
      </c>
      <c r="F90" s="10">
        <v>208520</v>
      </c>
      <c r="G90" s="10">
        <v>128320</v>
      </c>
      <c r="H90" s="10">
        <v>80200</v>
      </c>
      <c r="I90" s="10">
        <v>64160</v>
      </c>
      <c r="J90" s="2" t="s">
        <v>7</v>
      </c>
      <c r="K90" s="10">
        <v>5</v>
      </c>
      <c r="L90" s="10">
        <v>7</v>
      </c>
      <c r="M90" s="14">
        <v>802000</v>
      </c>
      <c r="N90" s="14">
        <v>42773.333333333336</v>
      </c>
      <c r="O90" s="14">
        <v>5525</v>
      </c>
      <c r="P90" s="10">
        <f t="shared" si="16"/>
        <v>5525</v>
      </c>
      <c r="Q90" s="17">
        <v>70</v>
      </c>
      <c r="R90" s="18">
        <v>230</v>
      </c>
      <c r="S90" s="18">
        <f t="shared" si="17"/>
        <v>386750</v>
      </c>
      <c r="T90" s="37">
        <f t="shared" si="18"/>
        <v>1270750</v>
      </c>
      <c r="U90">
        <f t="shared" si="11"/>
        <v>2406</v>
      </c>
      <c r="V90">
        <f t="shared" si="12"/>
        <v>83408</v>
      </c>
      <c r="W90" s="55">
        <f t="shared" si="14"/>
        <v>1270750</v>
      </c>
      <c r="X90" s="55">
        <f t="shared" si="19"/>
        <v>884000</v>
      </c>
      <c r="Y90">
        <f>N90*U90</f>
        <v>102912640</v>
      </c>
      <c r="Z90" s="67">
        <f>W90/Y90*100</f>
        <v>1.2347851536992929</v>
      </c>
      <c r="AA90" s="69">
        <v>225264.02516665417</v>
      </c>
      <c r="AB90" s="69">
        <v>1500000</v>
      </c>
      <c r="AC90" s="61">
        <f>(P90/AB90)*100</f>
        <v>0.36833333333333329</v>
      </c>
    </row>
    <row r="91" spans="1:29" x14ac:dyDescent="0.3">
      <c r="A91" s="39">
        <v>43434</v>
      </c>
      <c r="B91" s="2" t="str">
        <f t="shared" si="13"/>
        <v>Nov</v>
      </c>
      <c r="C91" s="13">
        <f t="shared" si="15"/>
        <v>2018</v>
      </c>
      <c r="D91" s="2" t="s">
        <v>14</v>
      </c>
      <c r="E91" s="10">
        <v>197680</v>
      </c>
      <c r="F91" s="10">
        <v>128492</v>
      </c>
      <c r="G91" s="10">
        <v>79072</v>
      </c>
      <c r="H91" s="10">
        <v>49420</v>
      </c>
      <c r="I91" s="10">
        <v>39536</v>
      </c>
      <c r="J91" s="2" t="s">
        <v>8</v>
      </c>
      <c r="K91" s="10">
        <v>5</v>
      </c>
      <c r="L91" s="10">
        <v>3</v>
      </c>
      <c r="M91" s="14">
        <v>494200</v>
      </c>
      <c r="N91" s="14">
        <v>20591.666666666668</v>
      </c>
      <c r="O91" s="14">
        <v>1170</v>
      </c>
      <c r="P91" s="10">
        <f t="shared" si="16"/>
        <v>1170</v>
      </c>
      <c r="Q91" s="17">
        <v>70</v>
      </c>
      <c r="R91" s="18">
        <v>230</v>
      </c>
      <c r="S91" s="18">
        <f t="shared" si="17"/>
        <v>81900</v>
      </c>
      <c r="T91" s="37">
        <f t="shared" si="18"/>
        <v>269100</v>
      </c>
      <c r="U91">
        <f t="shared" si="11"/>
        <v>988.4</v>
      </c>
      <c r="V91">
        <f t="shared" si="12"/>
        <v>37065</v>
      </c>
      <c r="W91" s="55">
        <f t="shared" si="14"/>
        <v>269100</v>
      </c>
      <c r="X91" s="55">
        <f t="shared" si="19"/>
        <v>187200</v>
      </c>
      <c r="Y91">
        <f>N91*U91</f>
        <v>20352803.333333336</v>
      </c>
      <c r="Z91" s="67">
        <f>W91/Y91*100</f>
        <v>1.3221765846834201</v>
      </c>
      <c r="AA91" s="69">
        <v>138809.82697925251</v>
      </c>
      <c r="AB91" s="69">
        <v>1500000</v>
      </c>
      <c r="AC91" s="61">
        <f>(P91/AB91)*100</f>
        <v>7.8E-2</v>
      </c>
    </row>
    <row r="92" spans="1:29" x14ac:dyDescent="0.3">
      <c r="A92" s="39">
        <v>43434</v>
      </c>
      <c r="B92" s="3" t="str">
        <f t="shared" si="13"/>
        <v>Nov</v>
      </c>
      <c r="C92" s="13">
        <f t="shared" si="15"/>
        <v>2018</v>
      </c>
      <c r="D92" s="3" t="s">
        <v>14</v>
      </c>
      <c r="E92" s="10">
        <v>278400</v>
      </c>
      <c r="F92" s="10">
        <v>180960</v>
      </c>
      <c r="G92" s="10">
        <v>111360</v>
      </c>
      <c r="H92" s="10">
        <v>69600</v>
      </c>
      <c r="I92" s="10">
        <v>55680</v>
      </c>
      <c r="J92" s="3" t="s">
        <v>9</v>
      </c>
      <c r="K92" s="10">
        <v>7</v>
      </c>
      <c r="L92" s="10">
        <v>2</v>
      </c>
      <c r="M92" s="14">
        <v>696000</v>
      </c>
      <c r="N92" s="14">
        <v>29000</v>
      </c>
      <c r="O92" s="14">
        <v>2275</v>
      </c>
      <c r="P92" s="10">
        <f t="shared" si="16"/>
        <v>2275</v>
      </c>
      <c r="Q92" s="17">
        <v>70</v>
      </c>
      <c r="R92" s="18">
        <v>230</v>
      </c>
      <c r="S92" s="18">
        <f t="shared" si="17"/>
        <v>159250</v>
      </c>
      <c r="T92" s="37">
        <f t="shared" si="18"/>
        <v>523250</v>
      </c>
      <c r="U92">
        <f t="shared" si="11"/>
        <v>3480</v>
      </c>
      <c r="V92">
        <f t="shared" si="12"/>
        <v>58000</v>
      </c>
      <c r="W92" s="55">
        <f t="shared" si="14"/>
        <v>523250</v>
      </c>
      <c r="X92" s="55">
        <f t="shared" si="19"/>
        <v>364000</v>
      </c>
      <c r="Y92">
        <f>N92*U92</f>
        <v>100920000</v>
      </c>
      <c r="Z92" s="67">
        <f>W92/Y92*100</f>
        <v>0.51847998414585816</v>
      </c>
      <c r="AA92" s="69">
        <v>195490.97445884204</v>
      </c>
      <c r="AB92" s="69">
        <v>1500000</v>
      </c>
      <c r="AC92" s="61">
        <f>(P92/AB92)*100</f>
        <v>0.15166666666666667</v>
      </c>
    </row>
    <row r="93" spans="1:29" x14ac:dyDescent="0.3">
      <c r="A93" s="39">
        <v>43434</v>
      </c>
      <c r="B93" s="3" t="str">
        <f t="shared" si="13"/>
        <v>Nov</v>
      </c>
      <c r="C93" s="13">
        <f t="shared" si="15"/>
        <v>2018</v>
      </c>
      <c r="D93" s="3" t="s">
        <v>14</v>
      </c>
      <c r="E93" s="10">
        <v>271200</v>
      </c>
      <c r="F93" s="10">
        <v>176280</v>
      </c>
      <c r="G93" s="10">
        <v>108480</v>
      </c>
      <c r="H93" s="10">
        <v>67800</v>
      </c>
      <c r="I93" s="10">
        <v>54240</v>
      </c>
      <c r="J93" s="3" t="s">
        <v>10</v>
      </c>
      <c r="K93" s="10">
        <v>2</v>
      </c>
      <c r="L93" s="10">
        <v>1</v>
      </c>
      <c r="M93" s="14">
        <v>678000</v>
      </c>
      <c r="N93" s="14">
        <v>28250</v>
      </c>
      <c r="O93" s="14">
        <v>4225</v>
      </c>
      <c r="P93" s="10">
        <f t="shared" si="16"/>
        <v>4225</v>
      </c>
      <c r="Q93" s="17">
        <v>70</v>
      </c>
      <c r="R93" s="18">
        <v>230</v>
      </c>
      <c r="S93" s="18">
        <f t="shared" si="17"/>
        <v>295750</v>
      </c>
      <c r="T93" s="37">
        <f t="shared" si="18"/>
        <v>971750</v>
      </c>
      <c r="U93">
        <f t="shared" si="11"/>
        <v>4068</v>
      </c>
      <c r="V93">
        <f t="shared" si="12"/>
        <v>64974.999999999993</v>
      </c>
      <c r="W93" s="55">
        <f t="shared" si="14"/>
        <v>971750</v>
      </c>
      <c r="X93" s="55">
        <f t="shared" si="19"/>
        <v>676000</v>
      </c>
      <c r="Y93">
        <f>N93*U93</f>
        <v>114921000</v>
      </c>
      <c r="Z93" s="67">
        <f>W93/Y93*100</f>
        <v>0.84558087729831799</v>
      </c>
      <c r="AA93" s="69">
        <v>190435.17339525127</v>
      </c>
      <c r="AB93" s="69">
        <v>1500000</v>
      </c>
      <c r="AC93" s="61">
        <f>(P93/AB93)*100</f>
        <v>0.28166666666666668</v>
      </c>
    </row>
    <row r="94" spans="1:29" x14ac:dyDescent="0.3">
      <c r="A94" s="39">
        <v>43465</v>
      </c>
      <c r="B94" s="2" t="str">
        <f t="shared" si="13"/>
        <v>Dec</v>
      </c>
      <c r="C94" s="13">
        <f t="shared" si="15"/>
        <v>2018</v>
      </c>
      <c r="D94" s="2" t="s">
        <v>14</v>
      </c>
      <c r="E94" s="10">
        <v>268800</v>
      </c>
      <c r="F94" s="10">
        <v>174720</v>
      </c>
      <c r="G94" s="10">
        <v>107520</v>
      </c>
      <c r="H94" s="10">
        <v>67200</v>
      </c>
      <c r="I94" s="10">
        <v>53760</v>
      </c>
      <c r="J94" s="2" t="s">
        <v>7</v>
      </c>
      <c r="K94" s="10">
        <v>1</v>
      </c>
      <c r="L94" s="10">
        <v>8</v>
      </c>
      <c r="M94" s="14">
        <v>672000</v>
      </c>
      <c r="N94" s="14">
        <v>33600</v>
      </c>
      <c r="O94" s="14">
        <v>6500</v>
      </c>
      <c r="P94" s="10">
        <f t="shared" si="16"/>
        <v>6500</v>
      </c>
      <c r="Q94" s="17">
        <v>70</v>
      </c>
      <c r="R94" s="18">
        <v>230</v>
      </c>
      <c r="S94" s="18">
        <f t="shared" si="17"/>
        <v>455000</v>
      </c>
      <c r="T94" s="37">
        <f t="shared" si="18"/>
        <v>1495000</v>
      </c>
      <c r="U94">
        <f t="shared" si="11"/>
        <v>2016</v>
      </c>
      <c r="V94">
        <f t="shared" si="12"/>
        <v>65520</v>
      </c>
      <c r="W94" s="55">
        <f t="shared" si="14"/>
        <v>1495000</v>
      </c>
      <c r="X94" s="55">
        <f t="shared" si="19"/>
        <v>1040000</v>
      </c>
      <c r="Y94">
        <f>N94*U94</f>
        <v>67737600</v>
      </c>
      <c r="Z94" s="67">
        <f>W94/Y94*100</f>
        <v>2.2070460128495841</v>
      </c>
      <c r="AA94" s="69">
        <v>197028.92885066458</v>
      </c>
      <c r="AB94" s="69">
        <v>1500000</v>
      </c>
      <c r="AC94" s="61">
        <f>(P94/AB94)*100</f>
        <v>0.43333333333333329</v>
      </c>
    </row>
    <row r="95" spans="1:29" x14ac:dyDescent="0.3">
      <c r="A95" s="39">
        <v>43465</v>
      </c>
      <c r="B95" s="2" t="str">
        <f t="shared" si="13"/>
        <v>Dec</v>
      </c>
      <c r="C95" s="13">
        <f t="shared" si="15"/>
        <v>2018</v>
      </c>
      <c r="D95" s="2" t="s">
        <v>14</v>
      </c>
      <c r="E95" s="10">
        <v>227600</v>
      </c>
      <c r="F95" s="10">
        <v>147940</v>
      </c>
      <c r="G95" s="10">
        <v>91040</v>
      </c>
      <c r="H95" s="10">
        <v>56900</v>
      </c>
      <c r="I95" s="10">
        <v>45520</v>
      </c>
      <c r="J95" s="2" t="s">
        <v>8</v>
      </c>
      <c r="K95" s="10">
        <v>8</v>
      </c>
      <c r="L95" s="10">
        <v>7</v>
      </c>
      <c r="M95" s="14">
        <v>569000</v>
      </c>
      <c r="N95" s="14">
        <v>23708.333333333332</v>
      </c>
      <c r="O95" s="14">
        <v>650</v>
      </c>
      <c r="P95" s="10">
        <f t="shared" si="16"/>
        <v>650</v>
      </c>
      <c r="Q95" s="17">
        <v>70</v>
      </c>
      <c r="R95" s="18">
        <v>230</v>
      </c>
      <c r="S95" s="18">
        <f t="shared" si="17"/>
        <v>45500</v>
      </c>
      <c r="T95" s="37">
        <f t="shared" si="18"/>
        <v>149500</v>
      </c>
      <c r="U95">
        <f t="shared" si="11"/>
        <v>1138</v>
      </c>
      <c r="V95">
        <f t="shared" si="12"/>
        <v>42675</v>
      </c>
      <c r="W95" s="55">
        <f t="shared" si="14"/>
        <v>149500</v>
      </c>
      <c r="X95" s="55">
        <f t="shared" si="19"/>
        <v>104000</v>
      </c>
      <c r="Y95">
        <f>N95*U95</f>
        <v>26980083.333333332</v>
      </c>
      <c r="Z95" s="67">
        <f>W95/Y95*100</f>
        <v>0.55411244714465302</v>
      </c>
      <c r="AA95" s="69">
        <v>166829.55433932759</v>
      </c>
      <c r="AB95" s="69">
        <v>1500000</v>
      </c>
      <c r="AC95" s="61">
        <f>(P95/AB95)*100</f>
        <v>4.3333333333333335E-2</v>
      </c>
    </row>
    <row r="96" spans="1:29" x14ac:dyDescent="0.3">
      <c r="A96" s="39">
        <v>43465</v>
      </c>
      <c r="B96" s="3" t="str">
        <f t="shared" si="13"/>
        <v>Dec</v>
      </c>
      <c r="C96" s="13">
        <f t="shared" si="15"/>
        <v>2018</v>
      </c>
      <c r="D96" s="3" t="s">
        <v>14</v>
      </c>
      <c r="E96" s="10">
        <v>242400</v>
      </c>
      <c r="F96" s="10">
        <v>157560</v>
      </c>
      <c r="G96" s="10">
        <v>96960</v>
      </c>
      <c r="H96" s="10">
        <v>60600</v>
      </c>
      <c r="I96" s="10">
        <v>48480</v>
      </c>
      <c r="J96" s="3" t="s">
        <v>9</v>
      </c>
      <c r="K96" s="10">
        <v>4</v>
      </c>
      <c r="L96" s="10">
        <v>6</v>
      </c>
      <c r="M96" s="14">
        <v>606000</v>
      </c>
      <c r="N96" s="14">
        <v>16160</v>
      </c>
      <c r="O96" s="14">
        <v>1625</v>
      </c>
      <c r="P96" s="10">
        <f t="shared" si="16"/>
        <v>1625</v>
      </c>
      <c r="Q96" s="17">
        <v>70</v>
      </c>
      <c r="R96" s="18">
        <v>230</v>
      </c>
      <c r="S96" s="18">
        <f t="shared" si="17"/>
        <v>113750</v>
      </c>
      <c r="T96" s="37">
        <f t="shared" si="18"/>
        <v>373750</v>
      </c>
      <c r="U96">
        <f t="shared" si="11"/>
        <v>3030</v>
      </c>
      <c r="V96">
        <f t="shared" si="12"/>
        <v>32320</v>
      </c>
      <c r="W96" s="55">
        <f t="shared" si="14"/>
        <v>373750</v>
      </c>
      <c r="X96" s="55">
        <f t="shared" si="19"/>
        <v>260000</v>
      </c>
      <c r="Y96">
        <f>N96*U96</f>
        <v>48964800</v>
      </c>
      <c r="Z96" s="67">
        <f>W96/Y96*100</f>
        <v>0.76330343430382641</v>
      </c>
      <c r="AA96" s="69">
        <v>177677.87333854573</v>
      </c>
      <c r="AB96" s="69">
        <v>1500000</v>
      </c>
      <c r="AC96" s="61">
        <f>(P96/AB96)*100</f>
        <v>0.10833333333333332</v>
      </c>
    </row>
    <row r="97" spans="1:29" x14ac:dyDescent="0.3">
      <c r="A97" s="39">
        <v>43465</v>
      </c>
      <c r="B97" s="3" t="str">
        <f t="shared" si="13"/>
        <v>Dec</v>
      </c>
      <c r="C97" s="13">
        <f t="shared" si="15"/>
        <v>2018</v>
      </c>
      <c r="D97" s="3" t="s">
        <v>14</v>
      </c>
      <c r="E97" s="10">
        <v>284400</v>
      </c>
      <c r="F97" s="10">
        <v>184860</v>
      </c>
      <c r="G97" s="10">
        <v>113760</v>
      </c>
      <c r="H97" s="10">
        <v>71100</v>
      </c>
      <c r="I97" s="10">
        <v>56880</v>
      </c>
      <c r="J97" s="3" t="s">
        <v>10</v>
      </c>
      <c r="K97" s="10">
        <v>1</v>
      </c>
      <c r="L97" s="10">
        <v>1</v>
      </c>
      <c r="M97" s="14">
        <v>711000</v>
      </c>
      <c r="N97" s="14">
        <v>22515</v>
      </c>
      <c r="O97" s="14">
        <v>4225</v>
      </c>
      <c r="P97" s="10">
        <f t="shared" si="16"/>
        <v>4225</v>
      </c>
      <c r="Q97" s="17">
        <v>70</v>
      </c>
      <c r="R97" s="18">
        <v>230</v>
      </c>
      <c r="S97" s="18">
        <f t="shared" si="17"/>
        <v>295750</v>
      </c>
      <c r="T97" s="37">
        <f t="shared" si="18"/>
        <v>971750</v>
      </c>
      <c r="U97">
        <f t="shared" si="11"/>
        <v>4266</v>
      </c>
      <c r="V97">
        <f>IF(C97=2018,
   IF(J97="Platform A", N97*1.95,
   IF(J97="Platform B", N97*1.8,
   IF(J97="Platform C", N97*2,
   IF(J97="Platform D", N97*2.3, N97)))),
"NA")</f>
        <v>51784.499999999993</v>
      </c>
      <c r="W97" s="55">
        <f t="shared" si="14"/>
        <v>971750</v>
      </c>
      <c r="X97" s="55">
        <f t="shared" si="19"/>
        <v>676000</v>
      </c>
      <c r="Y97">
        <f>N97*U97</f>
        <v>96048990</v>
      </c>
      <c r="Z97" s="67">
        <f>W97/Y97*100</f>
        <v>1.0117232882927765</v>
      </c>
      <c r="AA97" s="69">
        <v>208463.64347146207</v>
      </c>
      <c r="AB97" s="69">
        <v>1500000</v>
      </c>
      <c r="AC97" s="61">
        <f>(P97/AB97)*100</f>
        <v>0.28166666666666668</v>
      </c>
    </row>
    <row r="98" spans="1:29" x14ac:dyDescent="0.3">
      <c r="A98" s="38">
        <v>43496</v>
      </c>
      <c r="B98" s="4" t="str">
        <f t="shared" si="13"/>
        <v>Jan</v>
      </c>
      <c r="C98" s="10">
        <f t="shared" si="15"/>
        <v>2019</v>
      </c>
      <c r="D98" s="4" t="s">
        <v>12</v>
      </c>
      <c r="E98" s="10">
        <v>240540</v>
      </c>
      <c r="F98" s="10">
        <v>177240.00000000003</v>
      </c>
      <c r="G98" s="10">
        <v>126600</v>
      </c>
      <c r="H98" s="10">
        <v>50640</v>
      </c>
      <c r="I98" s="10">
        <v>37980</v>
      </c>
      <c r="J98" s="4" t="s">
        <v>7</v>
      </c>
      <c r="K98" s="10">
        <v>4</v>
      </c>
      <c r="L98" s="10">
        <v>6</v>
      </c>
      <c r="M98" s="10">
        <v>633000</v>
      </c>
      <c r="N98" s="10">
        <v>21100</v>
      </c>
      <c r="O98" s="10">
        <v>3120</v>
      </c>
      <c r="P98" s="10">
        <f t="shared" si="16"/>
        <v>3120</v>
      </c>
      <c r="Q98" s="16">
        <v>80</v>
      </c>
      <c r="R98" s="16">
        <v>260</v>
      </c>
      <c r="S98" s="16">
        <f t="shared" si="17"/>
        <v>249600</v>
      </c>
      <c r="T98" s="36">
        <f t="shared" si="18"/>
        <v>811200</v>
      </c>
      <c r="U98">
        <f t="shared" ref="U98:U145" si="20">IF(C98=2019,
   IF(J98="Platform A", M98*4,
   IF(J98="Platform B", M98*5,
   IF(J98="Platform C", M98*6,
   IF(J98="Platform D", M98*7, M98))))/1000,
M98)</f>
        <v>2532</v>
      </c>
      <c r="V98">
        <f>IF(C98=2019,
   IF(J98="Platform A", N98*1.75,
   IF(J98="Platform B", N98*2.1,
   IF(J98="Platform C", N98*2.5,
   IF(J98="Platform D", N98*2, N98)))),
"NA")</f>
        <v>36925</v>
      </c>
      <c r="W98" s="55">
        <f t="shared" ref="W98:W129" si="21">P98*R98</f>
        <v>811200</v>
      </c>
      <c r="X98" s="55">
        <f t="shared" si="19"/>
        <v>561600</v>
      </c>
      <c r="Y98">
        <f>N98*U98</f>
        <v>53425200</v>
      </c>
      <c r="Z98" s="67">
        <f>W98/Y98*100</f>
        <v>1.5183845825565463</v>
      </c>
      <c r="AA98" s="69">
        <v>216225.44833475663</v>
      </c>
      <c r="AB98" s="69">
        <v>1800000</v>
      </c>
      <c r="AC98" s="61">
        <f>(P98/AB98)*100</f>
        <v>0.17333333333333334</v>
      </c>
    </row>
    <row r="99" spans="1:29" x14ac:dyDescent="0.3">
      <c r="A99" s="38">
        <v>43496</v>
      </c>
      <c r="B99" s="4" t="str">
        <f t="shared" si="13"/>
        <v>Jan</v>
      </c>
      <c r="C99" s="10">
        <f t="shared" si="15"/>
        <v>2019</v>
      </c>
      <c r="D99" s="4" t="s">
        <v>12</v>
      </c>
      <c r="E99" s="10">
        <v>224960</v>
      </c>
      <c r="F99" s="10">
        <v>165760.00000000003</v>
      </c>
      <c r="G99" s="10">
        <v>118400</v>
      </c>
      <c r="H99" s="10">
        <v>47360</v>
      </c>
      <c r="I99" s="10">
        <v>35520</v>
      </c>
      <c r="J99" s="4" t="s">
        <v>8</v>
      </c>
      <c r="K99" s="10">
        <v>1</v>
      </c>
      <c r="L99" s="10">
        <v>5</v>
      </c>
      <c r="M99" s="10">
        <v>592000</v>
      </c>
      <c r="N99" s="10">
        <v>24666.666666666668</v>
      </c>
      <c r="O99" s="10">
        <v>1443</v>
      </c>
      <c r="P99" s="10">
        <f t="shared" si="16"/>
        <v>1443</v>
      </c>
      <c r="Q99" s="16">
        <v>80</v>
      </c>
      <c r="R99" s="16">
        <v>260</v>
      </c>
      <c r="S99" s="16">
        <f t="shared" si="17"/>
        <v>115440</v>
      </c>
      <c r="T99" s="36">
        <f t="shared" si="18"/>
        <v>375180</v>
      </c>
      <c r="U99">
        <f t="shared" si="20"/>
        <v>2960</v>
      </c>
      <c r="V99">
        <f t="shared" ref="V99:V145" si="22">IF(C99=2019,
   IF(J99="Platform A", N99*1.75,
   IF(J99="Platform B", N99*2.1,
   IF(J99="Platform C", N99*2.5,
   IF(J99="Platform D", N99*2, N99)))),
"NA")</f>
        <v>51800.000000000007</v>
      </c>
      <c r="W99" s="55">
        <f t="shared" si="21"/>
        <v>375180</v>
      </c>
      <c r="X99" s="55">
        <f t="shared" si="19"/>
        <v>259740</v>
      </c>
      <c r="Y99">
        <f>N99*U99</f>
        <v>73013333.333333343</v>
      </c>
      <c r="Z99" s="67">
        <f>W99/Y99*100</f>
        <v>0.51385135135135129</v>
      </c>
      <c r="AA99" s="69">
        <v>202220.3245089667</v>
      </c>
      <c r="AB99" s="69">
        <v>1800000</v>
      </c>
      <c r="AC99" s="61">
        <f>(P99/AB99)*100</f>
        <v>8.0166666666666664E-2</v>
      </c>
    </row>
    <row r="100" spans="1:29" x14ac:dyDescent="0.3">
      <c r="A100" s="38">
        <v>43496</v>
      </c>
      <c r="B100" s="5" t="str">
        <f t="shared" si="13"/>
        <v>Jan</v>
      </c>
      <c r="C100" s="10">
        <f t="shared" si="15"/>
        <v>2019</v>
      </c>
      <c r="D100" s="5" t="s">
        <v>12</v>
      </c>
      <c r="E100" s="10">
        <v>226480</v>
      </c>
      <c r="F100" s="10">
        <v>166880.00000000003</v>
      </c>
      <c r="G100" s="10">
        <v>119200</v>
      </c>
      <c r="H100" s="10">
        <v>47680</v>
      </c>
      <c r="I100" s="10">
        <v>35760</v>
      </c>
      <c r="J100" s="5" t="s">
        <v>9</v>
      </c>
      <c r="K100" s="10">
        <v>1</v>
      </c>
      <c r="L100" s="10">
        <v>8</v>
      </c>
      <c r="M100" s="10">
        <v>596000</v>
      </c>
      <c r="N100" s="10">
        <v>29800</v>
      </c>
      <c r="O100" s="10">
        <v>1365</v>
      </c>
      <c r="P100" s="10">
        <f t="shared" si="16"/>
        <v>1365</v>
      </c>
      <c r="Q100" s="16">
        <v>80</v>
      </c>
      <c r="R100" s="16">
        <v>260</v>
      </c>
      <c r="S100" s="16">
        <f t="shared" si="17"/>
        <v>109200</v>
      </c>
      <c r="T100" s="36">
        <f t="shared" si="18"/>
        <v>354900</v>
      </c>
      <c r="U100">
        <f t="shared" si="20"/>
        <v>3576</v>
      </c>
      <c r="V100">
        <f t="shared" si="22"/>
        <v>74500</v>
      </c>
      <c r="W100" s="55">
        <f t="shared" si="21"/>
        <v>354900</v>
      </c>
      <c r="X100" s="55">
        <f t="shared" si="19"/>
        <v>245700</v>
      </c>
      <c r="Y100">
        <f>N100*U100</f>
        <v>106564800</v>
      </c>
      <c r="Z100" s="67">
        <f>W100/Y100*100</f>
        <v>0.33303680014413761</v>
      </c>
      <c r="AA100" s="69">
        <v>203586.6780529462</v>
      </c>
      <c r="AB100" s="69">
        <v>1800000</v>
      </c>
      <c r="AC100" s="61">
        <f>(P100/AB100)*100</f>
        <v>7.5833333333333336E-2</v>
      </c>
    </row>
    <row r="101" spans="1:29" x14ac:dyDescent="0.3">
      <c r="A101" s="38">
        <v>43496</v>
      </c>
      <c r="B101" s="5" t="str">
        <f t="shared" si="13"/>
        <v>Jan</v>
      </c>
      <c r="C101" s="10">
        <f t="shared" si="15"/>
        <v>2019</v>
      </c>
      <c r="D101" s="5" t="s">
        <v>12</v>
      </c>
      <c r="E101" s="10">
        <v>197980</v>
      </c>
      <c r="F101" s="10">
        <v>145880.00000000003</v>
      </c>
      <c r="G101" s="10">
        <v>104200</v>
      </c>
      <c r="H101" s="10">
        <v>41680</v>
      </c>
      <c r="I101" s="10">
        <v>31260</v>
      </c>
      <c r="J101" s="5" t="s">
        <v>10</v>
      </c>
      <c r="K101" s="10">
        <v>5</v>
      </c>
      <c r="L101" s="10">
        <v>5</v>
      </c>
      <c r="M101" s="10">
        <v>521000</v>
      </c>
      <c r="N101" s="10">
        <v>16498.333333333332</v>
      </c>
      <c r="O101" s="10">
        <v>1608.5875000000001</v>
      </c>
      <c r="P101" s="10">
        <f t="shared" si="16"/>
        <v>1608.5875000000001</v>
      </c>
      <c r="Q101" s="16">
        <v>80</v>
      </c>
      <c r="R101" s="16">
        <v>260</v>
      </c>
      <c r="S101" s="16">
        <f t="shared" si="17"/>
        <v>128687</v>
      </c>
      <c r="T101" s="36">
        <f t="shared" si="18"/>
        <v>418232.75</v>
      </c>
      <c r="U101">
        <f t="shared" si="20"/>
        <v>3647</v>
      </c>
      <c r="V101">
        <f t="shared" si="22"/>
        <v>32996.666666666664</v>
      </c>
      <c r="W101" s="55">
        <f t="shared" si="21"/>
        <v>418232.75</v>
      </c>
      <c r="X101" s="55">
        <f t="shared" si="19"/>
        <v>289545.75</v>
      </c>
      <c r="Y101">
        <f>N101*U101</f>
        <v>60169421.666666664</v>
      </c>
      <c r="Z101" s="67">
        <f>W101/Y101*100</f>
        <v>0.69509185632026327</v>
      </c>
      <c r="AA101" s="69">
        <v>177967.54910333047</v>
      </c>
      <c r="AB101" s="69">
        <v>1800000</v>
      </c>
      <c r="AC101" s="61">
        <f>(P101/AB101)*100</f>
        <v>8.9365972222222229E-2</v>
      </c>
    </row>
    <row r="102" spans="1:29" x14ac:dyDescent="0.3">
      <c r="A102" s="38">
        <v>43524</v>
      </c>
      <c r="B102" s="4" t="str">
        <f t="shared" si="13"/>
        <v>Feb</v>
      </c>
      <c r="C102" s="10">
        <f t="shared" si="15"/>
        <v>2019</v>
      </c>
      <c r="D102" s="4" t="s">
        <v>12</v>
      </c>
      <c r="E102" s="10">
        <v>262580</v>
      </c>
      <c r="F102" s="10">
        <v>193480.00000000003</v>
      </c>
      <c r="G102" s="10">
        <v>138200</v>
      </c>
      <c r="H102" s="10">
        <v>55280</v>
      </c>
      <c r="I102" s="10">
        <v>41460</v>
      </c>
      <c r="J102" s="4" t="s">
        <v>7</v>
      </c>
      <c r="K102" s="10">
        <v>1</v>
      </c>
      <c r="L102" s="10">
        <v>3</v>
      </c>
      <c r="M102" s="10">
        <v>691000</v>
      </c>
      <c r="N102" s="10">
        <v>36853.333333333336</v>
      </c>
      <c r="O102" s="10">
        <v>5749.1200000000008</v>
      </c>
      <c r="P102" s="10">
        <f t="shared" si="16"/>
        <v>5749.1200000000008</v>
      </c>
      <c r="Q102" s="16">
        <v>80</v>
      </c>
      <c r="R102" s="16">
        <v>260</v>
      </c>
      <c r="S102" s="16">
        <f t="shared" si="17"/>
        <v>459929.60000000009</v>
      </c>
      <c r="T102" s="36">
        <f t="shared" si="18"/>
        <v>1494771.2000000002</v>
      </c>
      <c r="U102">
        <f t="shared" si="20"/>
        <v>2764</v>
      </c>
      <c r="V102">
        <f t="shared" si="22"/>
        <v>64493.333333333336</v>
      </c>
      <c r="W102" s="55">
        <f t="shared" si="21"/>
        <v>1494771.2000000002</v>
      </c>
      <c r="X102" s="55">
        <f t="shared" si="19"/>
        <v>1034841.6000000001</v>
      </c>
      <c r="Y102">
        <f>N102*U102</f>
        <v>101862613.33333334</v>
      </c>
      <c r="Z102" s="67">
        <f>W102/Y102*100</f>
        <v>1.4674384949348771</v>
      </c>
      <c r="AA102" s="69">
        <v>212207.29366602688</v>
      </c>
      <c r="AB102" s="69">
        <v>1800000</v>
      </c>
      <c r="AC102" s="61">
        <f>(P102/AB102)*100</f>
        <v>0.3193955555555556</v>
      </c>
    </row>
    <row r="103" spans="1:29" x14ac:dyDescent="0.3">
      <c r="A103" s="38">
        <v>43524</v>
      </c>
      <c r="B103" s="4" t="str">
        <f t="shared" si="13"/>
        <v>Feb</v>
      </c>
      <c r="C103" s="10">
        <f t="shared" si="15"/>
        <v>2019</v>
      </c>
      <c r="D103" s="4" t="s">
        <v>12</v>
      </c>
      <c r="E103" s="10">
        <v>269040</v>
      </c>
      <c r="F103" s="10">
        <v>198240.00000000003</v>
      </c>
      <c r="G103" s="10">
        <v>141600</v>
      </c>
      <c r="H103" s="10">
        <v>56640</v>
      </c>
      <c r="I103" s="10">
        <v>42480</v>
      </c>
      <c r="J103" s="4" t="s">
        <v>8</v>
      </c>
      <c r="K103" s="10">
        <v>3</v>
      </c>
      <c r="L103" s="10">
        <v>3</v>
      </c>
      <c r="M103" s="10">
        <v>708000</v>
      </c>
      <c r="N103" s="10">
        <v>23600</v>
      </c>
      <c r="O103" s="10">
        <v>1625</v>
      </c>
      <c r="P103" s="10">
        <f t="shared" si="16"/>
        <v>1625</v>
      </c>
      <c r="Q103" s="16">
        <v>80</v>
      </c>
      <c r="R103" s="16">
        <v>260</v>
      </c>
      <c r="S103" s="16">
        <f t="shared" si="17"/>
        <v>130000</v>
      </c>
      <c r="T103" s="36">
        <f t="shared" si="18"/>
        <v>422500</v>
      </c>
      <c r="U103">
        <f t="shared" si="20"/>
        <v>3540</v>
      </c>
      <c r="V103">
        <f t="shared" si="22"/>
        <v>49560</v>
      </c>
      <c r="W103" s="55">
        <f t="shared" si="21"/>
        <v>422500</v>
      </c>
      <c r="X103" s="55">
        <f t="shared" si="19"/>
        <v>292500</v>
      </c>
      <c r="Y103">
        <f>N103*U103</f>
        <v>83544000</v>
      </c>
      <c r="Z103" s="67">
        <f>W103/Y103*100</f>
        <v>0.50572153595710045</v>
      </c>
      <c r="AA103" s="69">
        <v>217428.02303262957</v>
      </c>
      <c r="AB103" s="69">
        <v>1800000</v>
      </c>
      <c r="AC103" s="61">
        <f>(P103/AB103)*100</f>
        <v>9.0277777777777776E-2</v>
      </c>
    </row>
    <row r="104" spans="1:29" x14ac:dyDescent="0.3">
      <c r="A104" s="38">
        <v>43524</v>
      </c>
      <c r="B104" s="5" t="str">
        <f t="shared" si="13"/>
        <v>Feb</v>
      </c>
      <c r="C104" s="10">
        <f t="shared" si="15"/>
        <v>2019</v>
      </c>
      <c r="D104" s="5" t="s">
        <v>12</v>
      </c>
      <c r="E104" s="10">
        <v>254600</v>
      </c>
      <c r="F104" s="10">
        <v>187600.00000000003</v>
      </c>
      <c r="G104" s="10">
        <v>134000</v>
      </c>
      <c r="H104" s="10">
        <v>53600</v>
      </c>
      <c r="I104" s="10">
        <v>40200</v>
      </c>
      <c r="J104" s="5" t="s">
        <v>9</v>
      </c>
      <c r="K104" s="10">
        <v>4</v>
      </c>
      <c r="L104" s="10">
        <v>6</v>
      </c>
      <c r="M104" s="10">
        <v>670000</v>
      </c>
      <c r="N104" s="10">
        <v>14516.66666666667</v>
      </c>
      <c r="O104" s="10">
        <v>1698.4500000000003</v>
      </c>
      <c r="P104" s="10">
        <f t="shared" si="16"/>
        <v>1698.4500000000003</v>
      </c>
      <c r="Q104" s="16">
        <v>80</v>
      </c>
      <c r="R104" s="16">
        <v>260</v>
      </c>
      <c r="S104" s="16">
        <f t="shared" si="17"/>
        <v>135876.00000000003</v>
      </c>
      <c r="T104" s="36">
        <f t="shared" si="18"/>
        <v>441597.00000000006</v>
      </c>
      <c r="U104">
        <f t="shared" si="20"/>
        <v>4020</v>
      </c>
      <c r="V104">
        <f t="shared" si="22"/>
        <v>36291.666666666672</v>
      </c>
      <c r="W104" s="55">
        <f t="shared" si="21"/>
        <v>441597.00000000006</v>
      </c>
      <c r="X104" s="55">
        <f t="shared" si="19"/>
        <v>305721</v>
      </c>
      <c r="Y104">
        <f>N104*U104</f>
        <v>58357000.000000015</v>
      </c>
      <c r="Z104" s="67">
        <f>W104/Y104*100</f>
        <v>0.75671641791044764</v>
      </c>
      <c r="AA104" s="69">
        <v>205758.15738963531</v>
      </c>
      <c r="AB104" s="69">
        <v>1800000</v>
      </c>
      <c r="AC104" s="61">
        <f>(P104/AB104)*100</f>
        <v>9.435833333333335E-2</v>
      </c>
    </row>
    <row r="105" spans="1:29" x14ac:dyDescent="0.3">
      <c r="A105" s="38">
        <v>43524</v>
      </c>
      <c r="B105" s="5" t="str">
        <f t="shared" si="13"/>
        <v>Feb</v>
      </c>
      <c r="C105" s="10">
        <f t="shared" si="15"/>
        <v>2019</v>
      </c>
      <c r="D105" s="5" t="s">
        <v>12</v>
      </c>
      <c r="E105" s="10">
        <v>203680</v>
      </c>
      <c r="F105" s="10">
        <v>150080.00000000003</v>
      </c>
      <c r="G105" s="10">
        <v>107200</v>
      </c>
      <c r="H105" s="10">
        <v>42880</v>
      </c>
      <c r="I105" s="10">
        <v>32160</v>
      </c>
      <c r="J105" s="5" t="s">
        <v>10</v>
      </c>
      <c r="K105" s="10">
        <v>3</v>
      </c>
      <c r="L105" s="10">
        <v>1</v>
      </c>
      <c r="M105" s="10">
        <v>536000</v>
      </c>
      <c r="N105" s="10">
        <v>28586.666666666668</v>
      </c>
      <c r="O105" s="10">
        <v>2229.7600000000002</v>
      </c>
      <c r="P105" s="10">
        <f t="shared" si="16"/>
        <v>2229.7600000000002</v>
      </c>
      <c r="Q105" s="16">
        <v>80</v>
      </c>
      <c r="R105" s="16">
        <v>260</v>
      </c>
      <c r="S105" s="16">
        <f t="shared" si="17"/>
        <v>178380.80000000002</v>
      </c>
      <c r="T105" s="36">
        <f t="shared" si="18"/>
        <v>579737.60000000009</v>
      </c>
      <c r="U105">
        <f t="shared" si="20"/>
        <v>3752</v>
      </c>
      <c r="V105">
        <f t="shared" si="22"/>
        <v>57173.333333333336</v>
      </c>
      <c r="W105" s="55">
        <f t="shared" si="21"/>
        <v>579737.60000000009</v>
      </c>
      <c r="X105" s="55">
        <f t="shared" si="19"/>
        <v>401356.80000000005</v>
      </c>
      <c r="Y105">
        <f>N105*U105</f>
        <v>107257173.33333334</v>
      </c>
      <c r="Z105" s="67">
        <f>W105/Y105*100</f>
        <v>0.54051172707889128</v>
      </c>
      <c r="AA105" s="69">
        <v>164606.52591170825</v>
      </c>
      <c r="AB105" s="69">
        <v>1800000</v>
      </c>
      <c r="AC105" s="61">
        <f>(P105/AB105)*100</f>
        <v>0.12387555555555556</v>
      </c>
    </row>
    <row r="106" spans="1:29" x14ac:dyDescent="0.3">
      <c r="A106" s="38">
        <v>43555</v>
      </c>
      <c r="B106" s="4" t="str">
        <f t="shared" si="13"/>
        <v>Mar</v>
      </c>
      <c r="C106" s="10">
        <f t="shared" si="15"/>
        <v>2019</v>
      </c>
      <c r="D106" s="4" t="s">
        <v>12</v>
      </c>
      <c r="E106" s="10">
        <v>272080</v>
      </c>
      <c r="F106" s="10">
        <v>200480.00000000003</v>
      </c>
      <c r="G106" s="10">
        <v>143200</v>
      </c>
      <c r="H106" s="10">
        <v>57280</v>
      </c>
      <c r="I106" s="10">
        <v>42960</v>
      </c>
      <c r="J106" s="4" t="s">
        <v>7</v>
      </c>
      <c r="K106" s="10">
        <v>4</v>
      </c>
      <c r="L106" s="10">
        <v>3</v>
      </c>
      <c r="M106" s="10">
        <v>716000</v>
      </c>
      <c r="N106" s="10">
        <v>38186.666666666664</v>
      </c>
      <c r="O106" s="10">
        <v>5212.4800000000005</v>
      </c>
      <c r="P106" s="10">
        <f t="shared" si="16"/>
        <v>5212.4800000000005</v>
      </c>
      <c r="Q106" s="16">
        <v>80</v>
      </c>
      <c r="R106" s="16">
        <v>260</v>
      </c>
      <c r="S106" s="16">
        <f t="shared" si="17"/>
        <v>416998.40000000002</v>
      </c>
      <c r="T106" s="36">
        <f t="shared" si="18"/>
        <v>1355244.8</v>
      </c>
      <c r="U106">
        <f t="shared" si="20"/>
        <v>2864</v>
      </c>
      <c r="V106">
        <f t="shared" si="22"/>
        <v>66826.666666666657</v>
      </c>
      <c r="W106" s="55">
        <f t="shared" si="21"/>
        <v>1355244.8</v>
      </c>
      <c r="X106" s="55">
        <f t="shared" si="19"/>
        <v>938246.4</v>
      </c>
      <c r="Y106">
        <f>N106*U106</f>
        <v>109366613.33333333</v>
      </c>
      <c r="Z106" s="67">
        <f>W106/Y106*100</f>
        <v>1.2391759776536313</v>
      </c>
      <c r="AA106" s="69">
        <v>237992.35499418314</v>
      </c>
      <c r="AB106" s="69">
        <v>1800000</v>
      </c>
      <c r="AC106" s="61">
        <f>(P106/AB106)*100</f>
        <v>0.28958222222222224</v>
      </c>
    </row>
    <row r="107" spans="1:29" x14ac:dyDescent="0.3">
      <c r="A107" s="38">
        <v>43555</v>
      </c>
      <c r="B107" s="4" t="str">
        <f t="shared" si="13"/>
        <v>Mar</v>
      </c>
      <c r="C107" s="10">
        <f t="shared" si="15"/>
        <v>2019</v>
      </c>
      <c r="D107" s="4" t="s">
        <v>12</v>
      </c>
      <c r="E107" s="10">
        <v>212800</v>
      </c>
      <c r="F107" s="10">
        <v>156800.00000000003</v>
      </c>
      <c r="G107" s="10">
        <v>112000</v>
      </c>
      <c r="H107" s="10">
        <v>44800</v>
      </c>
      <c r="I107" s="10">
        <v>33600</v>
      </c>
      <c r="J107" s="4" t="s">
        <v>8</v>
      </c>
      <c r="K107" s="10">
        <v>1</v>
      </c>
      <c r="L107" s="10">
        <v>1</v>
      </c>
      <c r="M107" s="10">
        <v>560000</v>
      </c>
      <c r="N107" s="10">
        <v>29866.666666666668</v>
      </c>
      <c r="O107" s="10">
        <v>1300</v>
      </c>
      <c r="P107" s="10">
        <f t="shared" si="16"/>
        <v>1300</v>
      </c>
      <c r="Q107" s="16">
        <v>80</v>
      </c>
      <c r="R107" s="16">
        <v>260</v>
      </c>
      <c r="S107" s="16">
        <f t="shared" si="17"/>
        <v>104000</v>
      </c>
      <c r="T107" s="36">
        <f t="shared" si="18"/>
        <v>338000</v>
      </c>
      <c r="U107">
        <f t="shared" si="20"/>
        <v>2800</v>
      </c>
      <c r="V107">
        <f t="shared" si="22"/>
        <v>62720.000000000007</v>
      </c>
      <c r="W107" s="55">
        <f t="shared" si="21"/>
        <v>338000</v>
      </c>
      <c r="X107" s="55">
        <f t="shared" si="19"/>
        <v>234000</v>
      </c>
      <c r="Y107">
        <f>N107*U107</f>
        <v>83626666.666666672</v>
      </c>
      <c r="Z107" s="67">
        <f>W107/Y107*100</f>
        <v>0.40417729591836732</v>
      </c>
      <c r="AA107" s="69">
        <v>186139.27206248962</v>
      </c>
      <c r="AB107" s="69">
        <v>1800000</v>
      </c>
      <c r="AC107" s="61">
        <f>(P107/AB107)*100</f>
        <v>7.2222222222222215E-2</v>
      </c>
    </row>
    <row r="108" spans="1:29" x14ac:dyDescent="0.3">
      <c r="A108" s="38">
        <v>43555</v>
      </c>
      <c r="B108" s="5" t="str">
        <f t="shared" si="13"/>
        <v>Mar</v>
      </c>
      <c r="C108" s="10">
        <f t="shared" si="15"/>
        <v>2019</v>
      </c>
      <c r="D108" s="5" t="s">
        <v>12</v>
      </c>
      <c r="E108" s="10">
        <v>246240</v>
      </c>
      <c r="F108" s="10">
        <v>181440.00000000003</v>
      </c>
      <c r="G108" s="10">
        <v>129600</v>
      </c>
      <c r="H108" s="10">
        <v>51840</v>
      </c>
      <c r="I108" s="10">
        <v>38880</v>
      </c>
      <c r="J108" s="5" t="s">
        <v>9</v>
      </c>
      <c r="K108" s="10">
        <v>6</v>
      </c>
      <c r="L108" s="10">
        <v>5</v>
      </c>
      <c r="M108" s="10">
        <v>648000</v>
      </c>
      <c r="N108" s="10">
        <v>11880</v>
      </c>
      <c r="O108" s="10">
        <v>1158.3</v>
      </c>
      <c r="P108" s="10">
        <f t="shared" si="16"/>
        <v>1158.3</v>
      </c>
      <c r="Q108" s="16">
        <v>80</v>
      </c>
      <c r="R108" s="16">
        <v>260</v>
      </c>
      <c r="S108" s="16">
        <f t="shared" si="17"/>
        <v>92664</v>
      </c>
      <c r="T108" s="36">
        <f t="shared" si="18"/>
        <v>301158</v>
      </c>
      <c r="U108">
        <f t="shared" si="20"/>
        <v>3888</v>
      </c>
      <c r="V108">
        <f t="shared" si="22"/>
        <v>29700</v>
      </c>
      <c r="W108" s="55">
        <f t="shared" si="21"/>
        <v>301158</v>
      </c>
      <c r="X108" s="55">
        <f t="shared" si="19"/>
        <v>208494</v>
      </c>
      <c r="Y108">
        <f>N108*U108</f>
        <v>46189440</v>
      </c>
      <c r="Z108" s="67">
        <f>W108/Y108*100</f>
        <v>0.65200617283950624</v>
      </c>
      <c r="AA108" s="69">
        <v>215389.72910088082</v>
      </c>
      <c r="AB108" s="69">
        <v>1800000</v>
      </c>
      <c r="AC108" s="61">
        <f>(P108/AB108)*100</f>
        <v>6.4349999999999991E-2</v>
      </c>
    </row>
    <row r="109" spans="1:29" x14ac:dyDescent="0.3">
      <c r="A109" s="38">
        <v>43555</v>
      </c>
      <c r="B109" s="5" t="str">
        <f t="shared" si="13"/>
        <v>Mar</v>
      </c>
      <c r="C109" s="10">
        <f t="shared" si="15"/>
        <v>2019</v>
      </c>
      <c r="D109" s="5" t="s">
        <v>12</v>
      </c>
      <c r="E109" s="10">
        <v>183464</v>
      </c>
      <c r="F109" s="10">
        <v>135184.00000000003</v>
      </c>
      <c r="G109" s="10">
        <v>96560</v>
      </c>
      <c r="H109" s="10">
        <v>38624</v>
      </c>
      <c r="I109" s="10">
        <v>28968</v>
      </c>
      <c r="J109" s="5" t="s">
        <v>10</v>
      </c>
      <c r="K109" s="10">
        <v>5</v>
      </c>
      <c r="L109" s="10">
        <v>6</v>
      </c>
      <c r="M109" s="10">
        <v>482800</v>
      </c>
      <c r="N109" s="10">
        <v>22530.666666666668</v>
      </c>
      <c r="O109" s="10">
        <v>2196.7400000000002</v>
      </c>
      <c r="P109" s="10">
        <f t="shared" si="16"/>
        <v>2196.7400000000002</v>
      </c>
      <c r="Q109" s="16">
        <v>80</v>
      </c>
      <c r="R109" s="16">
        <v>260</v>
      </c>
      <c r="S109" s="16">
        <f t="shared" si="17"/>
        <v>175739.2</v>
      </c>
      <c r="T109" s="36">
        <f t="shared" si="18"/>
        <v>571152.4</v>
      </c>
      <c r="U109">
        <f t="shared" si="20"/>
        <v>3379.6</v>
      </c>
      <c r="V109">
        <f t="shared" si="22"/>
        <v>45061.333333333336</v>
      </c>
      <c r="W109" s="55">
        <f t="shared" si="21"/>
        <v>571152.4</v>
      </c>
      <c r="X109" s="55">
        <f t="shared" si="19"/>
        <v>395413.2</v>
      </c>
      <c r="Y109">
        <f>N109*U109</f>
        <v>76144641.066666663</v>
      </c>
      <c r="Z109" s="67">
        <f>W109/Y109*100</f>
        <v>0.7500887679015269</v>
      </c>
      <c r="AA109" s="69">
        <v>160478.64384244641</v>
      </c>
      <c r="AB109" s="69">
        <v>1800000</v>
      </c>
      <c r="AC109" s="61">
        <f>(P109/AB109)*100</f>
        <v>0.12204111111111113</v>
      </c>
    </row>
    <row r="110" spans="1:29" x14ac:dyDescent="0.3">
      <c r="A110" s="38">
        <v>43585</v>
      </c>
      <c r="B110" s="4" t="str">
        <f t="shared" si="13"/>
        <v>Apr</v>
      </c>
      <c r="C110" s="10">
        <f t="shared" si="15"/>
        <v>2019</v>
      </c>
      <c r="D110" s="4" t="s">
        <v>12</v>
      </c>
      <c r="E110" s="10">
        <v>240160</v>
      </c>
      <c r="F110" s="10">
        <v>176960.00000000003</v>
      </c>
      <c r="G110" s="10">
        <v>126400</v>
      </c>
      <c r="H110" s="10">
        <v>50560</v>
      </c>
      <c r="I110" s="10">
        <v>37920</v>
      </c>
      <c r="J110" s="4" t="s">
        <v>7</v>
      </c>
      <c r="K110" s="10">
        <v>4</v>
      </c>
      <c r="L110" s="10">
        <v>7</v>
      </c>
      <c r="M110" s="10">
        <v>632000</v>
      </c>
      <c r="N110" s="10">
        <v>13693.333333333334</v>
      </c>
      <c r="O110" s="10">
        <v>2340</v>
      </c>
      <c r="P110" s="10">
        <f t="shared" si="16"/>
        <v>2340</v>
      </c>
      <c r="Q110" s="16">
        <v>80</v>
      </c>
      <c r="R110" s="16">
        <v>260</v>
      </c>
      <c r="S110" s="16">
        <f t="shared" si="17"/>
        <v>187200</v>
      </c>
      <c r="T110" s="36">
        <f t="shared" si="18"/>
        <v>608400</v>
      </c>
      <c r="U110">
        <f t="shared" si="20"/>
        <v>2528</v>
      </c>
      <c r="V110">
        <f t="shared" si="22"/>
        <v>23963.333333333336</v>
      </c>
      <c r="W110" s="55">
        <f t="shared" si="21"/>
        <v>608400</v>
      </c>
      <c r="X110" s="55">
        <f t="shared" si="19"/>
        <v>421200</v>
      </c>
      <c r="Y110">
        <f>N110*U110</f>
        <v>34616746.666666672</v>
      </c>
      <c r="Z110" s="67">
        <f>W110/Y110*100</f>
        <v>1.757530844415959</v>
      </c>
      <c r="AA110" s="69">
        <v>213333.33333333334</v>
      </c>
      <c r="AB110" s="69">
        <v>1800000</v>
      </c>
      <c r="AC110" s="61">
        <f>(P110/AB110)*100</f>
        <v>0.13</v>
      </c>
    </row>
    <row r="111" spans="1:29" x14ac:dyDescent="0.3">
      <c r="A111" s="38">
        <v>43585</v>
      </c>
      <c r="B111" s="4" t="str">
        <f t="shared" si="13"/>
        <v>Apr</v>
      </c>
      <c r="C111" s="10">
        <f t="shared" si="15"/>
        <v>2019</v>
      </c>
      <c r="D111" s="4" t="s">
        <v>12</v>
      </c>
      <c r="E111" s="10">
        <v>223440</v>
      </c>
      <c r="F111" s="10">
        <v>164640.00000000003</v>
      </c>
      <c r="G111" s="10">
        <v>117600</v>
      </c>
      <c r="H111" s="10">
        <v>47040</v>
      </c>
      <c r="I111" s="10">
        <v>35280</v>
      </c>
      <c r="J111" s="4" t="s">
        <v>8</v>
      </c>
      <c r="K111" s="10">
        <v>4</v>
      </c>
      <c r="L111" s="10">
        <v>3</v>
      </c>
      <c r="M111" s="10">
        <v>588000</v>
      </c>
      <c r="N111" s="10">
        <v>17640.000000000004</v>
      </c>
      <c r="O111" s="10">
        <v>1375.92</v>
      </c>
      <c r="P111" s="10">
        <f t="shared" si="16"/>
        <v>1375.92</v>
      </c>
      <c r="Q111" s="16">
        <v>80</v>
      </c>
      <c r="R111" s="16">
        <v>260</v>
      </c>
      <c r="S111" s="16">
        <f t="shared" si="17"/>
        <v>110073.60000000001</v>
      </c>
      <c r="T111" s="36">
        <f t="shared" si="18"/>
        <v>357739.2</v>
      </c>
      <c r="U111">
        <f t="shared" si="20"/>
        <v>2940</v>
      </c>
      <c r="V111">
        <f t="shared" si="22"/>
        <v>37044.000000000007</v>
      </c>
      <c r="W111" s="55">
        <f t="shared" si="21"/>
        <v>357739.2</v>
      </c>
      <c r="X111" s="55">
        <f t="shared" si="19"/>
        <v>247665.6</v>
      </c>
      <c r="Y111">
        <f>N111*U111</f>
        <v>51861600.000000007</v>
      </c>
      <c r="Z111" s="67">
        <f>W111/Y111*100</f>
        <v>0.68979591836734688</v>
      </c>
      <c r="AA111" s="69">
        <v>198481.01265822785</v>
      </c>
      <c r="AB111" s="69">
        <v>1800000</v>
      </c>
      <c r="AC111" s="61">
        <f>(P111/AB111)*100</f>
        <v>7.6440000000000008E-2</v>
      </c>
    </row>
    <row r="112" spans="1:29" x14ac:dyDescent="0.3">
      <c r="A112" s="38">
        <v>43585</v>
      </c>
      <c r="B112" s="5" t="str">
        <f t="shared" si="13"/>
        <v>Apr</v>
      </c>
      <c r="C112" s="10">
        <f t="shared" si="15"/>
        <v>2019</v>
      </c>
      <c r="D112" s="5" t="s">
        <v>12</v>
      </c>
      <c r="E112" s="10">
        <v>266760</v>
      </c>
      <c r="F112" s="10">
        <v>196560.00000000003</v>
      </c>
      <c r="G112" s="10">
        <v>140400</v>
      </c>
      <c r="H112" s="10">
        <v>56160</v>
      </c>
      <c r="I112" s="10">
        <v>42120</v>
      </c>
      <c r="J112" s="5" t="s">
        <v>9</v>
      </c>
      <c r="K112" s="10">
        <v>8</v>
      </c>
      <c r="L112" s="10">
        <v>1</v>
      </c>
      <c r="M112" s="10">
        <v>702000</v>
      </c>
      <c r="N112" s="10">
        <v>22230</v>
      </c>
      <c r="O112" s="10">
        <v>2167.4250000000002</v>
      </c>
      <c r="P112" s="10">
        <f t="shared" si="16"/>
        <v>2167.4250000000002</v>
      </c>
      <c r="Q112" s="16">
        <v>80</v>
      </c>
      <c r="R112" s="16">
        <v>260</v>
      </c>
      <c r="S112" s="16">
        <f t="shared" si="17"/>
        <v>173394</v>
      </c>
      <c r="T112" s="36">
        <f t="shared" si="18"/>
        <v>563530.5</v>
      </c>
      <c r="U112">
        <f t="shared" si="20"/>
        <v>4212</v>
      </c>
      <c r="V112">
        <f t="shared" si="22"/>
        <v>55575</v>
      </c>
      <c r="W112" s="55">
        <f t="shared" si="21"/>
        <v>563530.5</v>
      </c>
      <c r="X112" s="55">
        <f t="shared" si="19"/>
        <v>390136.5</v>
      </c>
      <c r="Y112">
        <f>N112*U112</f>
        <v>93632760</v>
      </c>
      <c r="Z112" s="67">
        <f>W112/Y112*100</f>
        <v>0.60185185185185186</v>
      </c>
      <c r="AA112" s="69">
        <v>236962.02531645572</v>
      </c>
      <c r="AB112" s="69">
        <v>1800000</v>
      </c>
      <c r="AC112" s="61">
        <f>(P112/AB112)*100</f>
        <v>0.12041250000000001</v>
      </c>
    </row>
    <row r="113" spans="1:29" x14ac:dyDescent="0.3">
      <c r="A113" s="38">
        <v>43585</v>
      </c>
      <c r="B113" s="5" t="str">
        <f t="shared" si="13"/>
        <v>Apr</v>
      </c>
      <c r="C113" s="10">
        <f t="shared" si="15"/>
        <v>2019</v>
      </c>
      <c r="D113" s="5" t="s">
        <v>12</v>
      </c>
      <c r="E113" s="10">
        <v>170240</v>
      </c>
      <c r="F113" s="10">
        <v>125440.00000000003</v>
      </c>
      <c r="G113" s="10">
        <v>89600</v>
      </c>
      <c r="H113" s="10">
        <v>35840</v>
      </c>
      <c r="I113" s="10">
        <v>26880</v>
      </c>
      <c r="J113" s="5" t="s">
        <v>10</v>
      </c>
      <c r="K113" s="10">
        <v>4</v>
      </c>
      <c r="L113" s="10">
        <v>1</v>
      </c>
      <c r="M113" s="10">
        <v>448000</v>
      </c>
      <c r="N113" s="10">
        <v>11200</v>
      </c>
      <c r="O113" s="10">
        <v>873.6</v>
      </c>
      <c r="P113" s="10">
        <f t="shared" si="16"/>
        <v>873.6</v>
      </c>
      <c r="Q113" s="16">
        <v>80</v>
      </c>
      <c r="R113" s="16">
        <v>260</v>
      </c>
      <c r="S113" s="16">
        <f t="shared" si="17"/>
        <v>69888</v>
      </c>
      <c r="T113" s="36">
        <f t="shared" si="18"/>
        <v>227136</v>
      </c>
      <c r="U113">
        <f t="shared" si="20"/>
        <v>3136</v>
      </c>
      <c r="V113">
        <f t="shared" si="22"/>
        <v>22400</v>
      </c>
      <c r="W113" s="55">
        <f t="shared" si="21"/>
        <v>227136</v>
      </c>
      <c r="X113" s="55">
        <f t="shared" si="19"/>
        <v>157248</v>
      </c>
      <c r="Y113">
        <f>N113*U113</f>
        <v>35123200</v>
      </c>
      <c r="Z113" s="67">
        <f>W113/Y113*100</f>
        <v>0.64668367346938782</v>
      </c>
      <c r="AA113" s="69">
        <v>151223.62869198312</v>
      </c>
      <c r="AB113" s="69">
        <v>1800000</v>
      </c>
      <c r="AC113" s="61">
        <f>(P113/AB113)*100</f>
        <v>4.8533333333333331E-2</v>
      </c>
    </row>
    <row r="114" spans="1:29" x14ac:dyDescent="0.3">
      <c r="A114" s="38">
        <v>43616</v>
      </c>
      <c r="B114" s="4" t="str">
        <f t="shared" si="13"/>
        <v>May</v>
      </c>
      <c r="C114" s="10">
        <f t="shared" si="15"/>
        <v>2019</v>
      </c>
      <c r="D114" s="4" t="s">
        <v>13</v>
      </c>
      <c r="E114" s="10">
        <v>235220</v>
      </c>
      <c r="F114" s="10">
        <v>173320.00000000003</v>
      </c>
      <c r="G114" s="10">
        <v>123800</v>
      </c>
      <c r="H114" s="10">
        <v>49520</v>
      </c>
      <c r="I114" s="10">
        <v>37140</v>
      </c>
      <c r="J114" s="4" t="s">
        <v>7</v>
      </c>
      <c r="K114" s="10">
        <v>4</v>
      </c>
      <c r="L114" s="10">
        <v>3</v>
      </c>
      <c r="M114" s="10">
        <v>619000</v>
      </c>
      <c r="N114" s="10">
        <v>18570.000000000004</v>
      </c>
      <c r="O114" s="10">
        <v>3575</v>
      </c>
      <c r="P114" s="10">
        <f t="shared" si="16"/>
        <v>3575</v>
      </c>
      <c r="Q114" s="16">
        <v>80</v>
      </c>
      <c r="R114" s="16">
        <v>260</v>
      </c>
      <c r="S114" s="16">
        <f t="shared" si="17"/>
        <v>286000</v>
      </c>
      <c r="T114" s="36">
        <f t="shared" si="18"/>
        <v>929500</v>
      </c>
      <c r="U114">
        <f t="shared" si="20"/>
        <v>2476</v>
      </c>
      <c r="V114">
        <f t="shared" si="22"/>
        <v>32497.500000000007</v>
      </c>
      <c r="W114" s="55">
        <f t="shared" si="21"/>
        <v>929500</v>
      </c>
      <c r="X114" s="55">
        <f t="shared" si="19"/>
        <v>643500</v>
      </c>
      <c r="Y114">
        <f>N114*U114</f>
        <v>45979320.000000007</v>
      </c>
      <c r="Z114" s="67">
        <f>W114/Y114*100</f>
        <v>2.021560997422319</v>
      </c>
      <c r="AA114" s="69">
        <v>209068.64814658448</v>
      </c>
      <c r="AB114" s="69">
        <v>1800000</v>
      </c>
      <c r="AC114" s="61">
        <f>(P114/AB114)*100</f>
        <v>0.19861111111111113</v>
      </c>
    </row>
    <row r="115" spans="1:29" x14ac:dyDescent="0.3">
      <c r="A115" s="38">
        <v>43616</v>
      </c>
      <c r="B115" s="4" t="str">
        <f t="shared" si="13"/>
        <v>May</v>
      </c>
      <c r="C115" s="10">
        <f t="shared" si="15"/>
        <v>2019</v>
      </c>
      <c r="D115" s="4" t="s">
        <v>13</v>
      </c>
      <c r="E115" s="10">
        <v>224960</v>
      </c>
      <c r="F115" s="10">
        <v>165760.00000000003</v>
      </c>
      <c r="G115" s="10">
        <v>118400</v>
      </c>
      <c r="H115" s="10">
        <v>47360</v>
      </c>
      <c r="I115" s="10">
        <v>35520</v>
      </c>
      <c r="J115" s="4" t="s">
        <v>8</v>
      </c>
      <c r="K115" s="10">
        <v>3</v>
      </c>
      <c r="L115" s="10">
        <v>8</v>
      </c>
      <c r="M115" s="10">
        <v>592000</v>
      </c>
      <c r="N115" s="10">
        <v>27626.666666666661</v>
      </c>
      <c r="O115" s="10">
        <v>1820</v>
      </c>
      <c r="P115" s="10">
        <f t="shared" si="16"/>
        <v>1820</v>
      </c>
      <c r="Q115" s="16">
        <v>80</v>
      </c>
      <c r="R115" s="16">
        <v>260</v>
      </c>
      <c r="S115" s="16">
        <f t="shared" si="17"/>
        <v>145600</v>
      </c>
      <c r="T115" s="36">
        <f t="shared" si="18"/>
        <v>473200</v>
      </c>
      <c r="U115">
        <f t="shared" si="20"/>
        <v>2960</v>
      </c>
      <c r="V115">
        <f t="shared" si="22"/>
        <v>58015.999999999993</v>
      </c>
      <c r="W115" s="55">
        <f t="shared" si="21"/>
        <v>473200</v>
      </c>
      <c r="X115" s="55">
        <f t="shared" si="19"/>
        <v>327600</v>
      </c>
      <c r="Y115">
        <f>N115*U115</f>
        <v>81774933.333333313</v>
      </c>
      <c r="Z115" s="67">
        <f>W115/Y115*100</f>
        <v>0.57866143170197237</v>
      </c>
      <c r="AA115" s="69">
        <v>199949.33716119226</v>
      </c>
      <c r="AB115" s="69">
        <v>1800000</v>
      </c>
      <c r="AC115" s="61">
        <f>(P115/AB115)*100</f>
        <v>0.10111111111111111</v>
      </c>
    </row>
    <row r="116" spans="1:29" x14ac:dyDescent="0.3">
      <c r="A116" s="38">
        <v>43616</v>
      </c>
      <c r="B116" s="5" t="str">
        <f t="shared" si="13"/>
        <v>May</v>
      </c>
      <c r="C116" s="10">
        <f t="shared" si="15"/>
        <v>2019</v>
      </c>
      <c r="D116" s="5" t="s">
        <v>13</v>
      </c>
      <c r="E116" s="10">
        <v>251560</v>
      </c>
      <c r="F116" s="10">
        <v>185360.00000000003</v>
      </c>
      <c r="G116" s="10">
        <v>132400</v>
      </c>
      <c r="H116" s="10">
        <v>52960</v>
      </c>
      <c r="I116" s="10">
        <v>39720</v>
      </c>
      <c r="J116" s="5" t="s">
        <v>9</v>
      </c>
      <c r="K116" s="10">
        <v>4</v>
      </c>
      <c r="L116" s="10">
        <v>2</v>
      </c>
      <c r="M116" s="10">
        <v>662000</v>
      </c>
      <c r="N116" s="10">
        <v>27583.333333333332</v>
      </c>
      <c r="O116" s="10">
        <v>1613.625</v>
      </c>
      <c r="P116" s="10">
        <f t="shared" si="16"/>
        <v>1613.625</v>
      </c>
      <c r="Q116" s="16">
        <v>80</v>
      </c>
      <c r="R116" s="16">
        <v>260</v>
      </c>
      <c r="S116" s="16">
        <f t="shared" si="17"/>
        <v>129090</v>
      </c>
      <c r="T116" s="36">
        <f t="shared" si="18"/>
        <v>419542.5</v>
      </c>
      <c r="U116">
        <f t="shared" si="20"/>
        <v>3972</v>
      </c>
      <c r="V116">
        <f t="shared" si="22"/>
        <v>68958.333333333328</v>
      </c>
      <c r="W116" s="55">
        <f t="shared" si="21"/>
        <v>419542.5</v>
      </c>
      <c r="X116" s="55">
        <f t="shared" si="19"/>
        <v>290452.5</v>
      </c>
      <c r="Y116">
        <f>N116*U116</f>
        <v>109561000</v>
      </c>
      <c r="Z116" s="67">
        <f>W116/Y116*100</f>
        <v>0.38293051359516617</v>
      </c>
      <c r="AA116" s="69">
        <v>223591.99527146836</v>
      </c>
      <c r="AB116" s="69">
        <v>1800000</v>
      </c>
      <c r="AC116" s="61">
        <f>(P116/AB116)*100</f>
        <v>8.9645833333333327E-2</v>
      </c>
    </row>
    <row r="117" spans="1:29" x14ac:dyDescent="0.3">
      <c r="A117" s="38">
        <v>43616</v>
      </c>
      <c r="B117" s="5" t="str">
        <f t="shared" si="13"/>
        <v>May</v>
      </c>
      <c r="C117" s="10">
        <f t="shared" si="15"/>
        <v>2019</v>
      </c>
      <c r="D117" s="5" t="s">
        <v>13</v>
      </c>
      <c r="E117" s="10">
        <v>188328</v>
      </c>
      <c r="F117" s="10">
        <v>138768.00000000003</v>
      </c>
      <c r="G117" s="10">
        <v>99120</v>
      </c>
      <c r="H117" s="10">
        <v>39648</v>
      </c>
      <c r="I117" s="10">
        <v>29736</v>
      </c>
      <c r="J117" s="5" t="s">
        <v>10</v>
      </c>
      <c r="K117" s="10">
        <v>2</v>
      </c>
      <c r="L117" s="10">
        <v>3</v>
      </c>
      <c r="M117" s="10">
        <v>495600</v>
      </c>
      <c r="N117" s="10">
        <v>10738.000000000002</v>
      </c>
      <c r="O117" s="10">
        <v>1465.7370000000003</v>
      </c>
      <c r="P117" s="10">
        <f t="shared" si="16"/>
        <v>1465.7370000000003</v>
      </c>
      <c r="Q117" s="16">
        <v>80</v>
      </c>
      <c r="R117" s="16">
        <v>260</v>
      </c>
      <c r="S117" s="16">
        <f t="shared" si="17"/>
        <v>117258.96000000002</v>
      </c>
      <c r="T117" s="36">
        <f t="shared" si="18"/>
        <v>381091.62000000005</v>
      </c>
      <c r="U117">
        <f t="shared" si="20"/>
        <v>3469.2</v>
      </c>
      <c r="V117">
        <f t="shared" si="22"/>
        <v>21476.000000000004</v>
      </c>
      <c r="W117" s="55">
        <f t="shared" si="21"/>
        <v>381091.62000000005</v>
      </c>
      <c r="X117" s="55">
        <f t="shared" si="19"/>
        <v>263832.66000000003</v>
      </c>
      <c r="Y117">
        <f>N117*U117</f>
        <v>37252269.600000001</v>
      </c>
      <c r="Z117" s="67">
        <f>W117/Y117*100</f>
        <v>1.0230024213075062</v>
      </c>
      <c r="AA117" s="69">
        <v>167390.01942075486</v>
      </c>
      <c r="AB117" s="69">
        <v>1800000</v>
      </c>
      <c r="AC117" s="61">
        <f>(P117/AB117)*100</f>
        <v>8.142983333333334E-2</v>
      </c>
    </row>
    <row r="118" spans="1:29" x14ac:dyDescent="0.3">
      <c r="A118" s="38">
        <v>43646</v>
      </c>
      <c r="B118" s="4" t="str">
        <f t="shared" si="13"/>
        <v>Jun</v>
      </c>
      <c r="C118" s="10">
        <f t="shared" si="15"/>
        <v>2019</v>
      </c>
      <c r="D118" s="4" t="s">
        <v>13</v>
      </c>
      <c r="E118" s="10">
        <v>214320</v>
      </c>
      <c r="F118" s="10">
        <v>157920.00000000003</v>
      </c>
      <c r="G118" s="10">
        <v>112800</v>
      </c>
      <c r="H118" s="10">
        <v>45120</v>
      </c>
      <c r="I118" s="10">
        <v>33840</v>
      </c>
      <c r="J118" s="4" t="s">
        <v>7</v>
      </c>
      <c r="K118" s="10">
        <v>3</v>
      </c>
      <c r="L118" s="10">
        <v>1</v>
      </c>
      <c r="M118" s="10">
        <v>564000</v>
      </c>
      <c r="N118" s="10">
        <v>30080</v>
      </c>
      <c r="O118" s="10">
        <v>2925</v>
      </c>
      <c r="P118" s="10">
        <f t="shared" si="16"/>
        <v>2925</v>
      </c>
      <c r="Q118" s="16">
        <v>80</v>
      </c>
      <c r="R118" s="16">
        <v>260</v>
      </c>
      <c r="S118" s="16">
        <f t="shared" si="17"/>
        <v>234000</v>
      </c>
      <c r="T118" s="36">
        <f t="shared" si="18"/>
        <v>760500</v>
      </c>
      <c r="U118">
        <f t="shared" si="20"/>
        <v>2256</v>
      </c>
      <c r="V118">
        <f t="shared" si="22"/>
        <v>52640</v>
      </c>
      <c r="W118" s="55">
        <f t="shared" si="21"/>
        <v>760500</v>
      </c>
      <c r="X118" s="55">
        <f t="shared" si="19"/>
        <v>526500</v>
      </c>
      <c r="Y118">
        <f>N118*U118</f>
        <v>67860480</v>
      </c>
      <c r="Z118" s="67">
        <f>W118/Y118*100</f>
        <v>1.1206817281575374</v>
      </c>
      <c r="AA118" s="69">
        <v>185816.65431183594</v>
      </c>
      <c r="AB118" s="69">
        <v>1800000</v>
      </c>
      <c r="AC118" s="61">
        <f>(P118/AB118)*100</f>
        <v>0.16250000000000001</v>
      </c>
    </row>
    <row r="119" spans="1:29" x14ac:dyDescent="0.3">
      <c r="A119" s="38">
        <v>43646</v>
      </c>
      <c r="B119" s="4" t="str">
        <f t="shared" si="13"/>
        <v>Jun</v>
      </c>
      <c r="C119" s="10">
        <f t="shared" si="15"/>
        <v>2019</v>
      </c>
      <c r="D119" s="4" t="s">
        <v>13</v>
      </c>
      <c r="E119" s="10">
        <v>269040</v>
      </c>
      <c r="F119" s="10">
        <v>198240.00000000003</v>
      </c>
      <c r="G119" s="10">
        <v>141600</v>
      </c>
      <c r="H119" s="10">
        <v>56640</v>
      </c>
      <c r="I119" s="10">
        <v>42480</v>
      </c>
      <c r="J119" s="4" t="s">
        <v>8</v>
      </c>
      <c r="K119" s="10">
        <v>6</v>
      </c>
      <c r="L119" s="10">
        <v>6</v>
      </c>
      <c r="M119" s="10">
        <v>708000</v>
      </c>
      <c r="N119" s="10">
        <v>29500</v>
      </c>
      <c r="O119" s="10">
        <v>1170</v>
      </c>
      <c r="P119" s="10">
        <f t="shared" si="16"/>
        <v>1170</v>
      </c>
      <c r="Q119" s="16">
        <v>80</v>
      </c>
      <c r="R119" s="16">
        <v>260</v>
      </c>
      <c r="S119" s="16">
        <f t="shared" si="17"/>
        <v>93600</v>
      </c>
      <c r="T119" s="36">
        <f t="shared" si="18"/>
        <v>304200</v>
      </c>
      <c r="U119">
        <f t="shared" si="20"/>
        <v>3540</v>
      </c>
      <c r="V119">
        <f t="shared" si="22"/>
        <v>61950</v>
      </c>
      <c r="W119" s="55">
        <f t="shared" si="21"/>
        <v>304200</v>
      </c>
      <c r="X119" s="55">
        <f t="shared" si="19"/>
        <v>210600</v>
      </c>
      <c r="Y119">
        <f>N119*U119</f>
        <v>104430000</v>
      </c>
      <c r="Z119" s="67">
        <f>W119/Y119*100</f>
        <v>0.29129560471128985</v>
      </c>
      <c r="AA119" s="69">
        <v>233259.20434890044</v>
      </c>
      <c r="AB119" s="69">
        <v>1800000</v>
      </c>
      <c r="AC119" s="61">
        <f>(P119/AB119)*100</f>
        <v>6.5000000000000002E-2</v>
      </c>
    </row>
    <row r="120" spans="1:29" x14ac:dyDescent="0.3">
      <c r="A120" s="38">
        <v>43646</v>
      </c>
      <c r="B120" s="5" t="str">
        <f t="shared" si="13"/>
        <v>Jun</v>
      </c>
      <c r="C120" s="10">
        <f t="shared" si="15"/>
        <v>2019</v>
      </c>
      <c r="D120" s="5" t="s">
        <v>13</v>
      </c>
      <c r="E120" s="10">
        <v>251560</v>
      </c>
      <c r="F120" s="10">
        <v>185360.00000000003</v>
      </c>
      <c r="G120" s="10">
        <v>132400</v>
      </c>
      <c r="H120" s="10">
        <v>52960</v>
      </c>
      <c r="I120" s="10">
        <v>39720</v>
      </c>
      <c r="J120" s="5" t="s">
        <v>9</v>
      </c>
      <c r="K120" s="10">
        <v>6</v>
      </c>
      <c r="L120" s="10">
        <v>2</v>
      </c>
      <c r="M120" s="10">
        <v>662000</v>
      </c>
      <c r="N120" s="10">
        <v>19860.000000000004</v>
      </c>
      <c r="O120" s="10">
        <v>1625</v>
      </c>
      <c r="P120" s="10">
        <f t="shared" si="16"/>
        <v>1625</v>
      </c>
      <c r="Q120" s="16">
        <v>80</v>
      </c>
      <c r="R120" s="16">
        <v>260</v>
      </c>
      <c r="S120" s="16">
        <f t="shared" si="17"/>
        <v>130000</v>
      </c>
      <c r="T120" s="36">
        <f t="shared" si="18"/>
        <v>422500</v>
      </c>
      <c r="U120">
        <f t="shared" si="20"/>
        <v>3972</v>
      </c>
      <c r="V120">
        <f t="shared" si="22"/>
        <v>49650.000000000007</v>
      </c>
      <c r="W120" s="55">
        <f t="shared" si="21"/>
        <v>422500</v>
      </c>
      <c r="X120" s="55">
        <f t="shared" si="19"/>
        <v>292500</v>
      </c>
      <c r="Y120">
        <f>N120*U120</f>
        <v>78883920.000000015</v>
      </c>
      <c r="Z120" s="67">
        <f>W120/Y120*100</f>
        <v>0.53559711535633614</v>
      </c>
      <c r="AA120" s="69">
        <v>218103.9453092826</v>
      </c>
      <c r="AB120" s="69">
        <v>1800000</v>
      </c>
      <c r="AC120" s="61">
        <f>(P120/AB120)*100</f>
        <v>9.0277777777777776E-2</v>
      </c>
    </row>
    <row r="121" spans="1:29" x14ac:dyDescent="0.3">
      <c r="A121" s="38">
        <v>43646</v>
      </c>
      <c r="B121" s="5" t="str">
        <f t="shared" si="13"/>
        <v>Jun</v>
      </c>
      <c r="C121" s="10">
        <f t="shared" si="15"/>
        <v>2019</v>
      </c>
      <c r="D121" s="5" t="s">
        <v>13</v>
      </c>
      <c r="E121" s="10">
        <v>187796</v>
      </c>
      <c r="F121" s="10">
        <v>138376.00000000003</v>
      </c>
      <c r="G121" s="10">
        <v>98840</v>
      </c>
      <c r="H121" s="10">
        <v>39536</v>
      </c>
      <c r="I121" s="10">
        <v>29652</v>
      </c>
      <c r="J121" s="5" t="s">
        <v>10</v>
      </c>
      <c r="K121" s="10">
        <v>5</v>
      </c>
      <c r="L121" s="10">
        <v>7</v>
      </c>
      <c r="M121" s="10">
        <v>494200</v>
      </c>
      <c r="N121" s="10">
        <v>14826.000000000002</v>
      </c>
      <c r="O121" s="10">
        <v>1170</v>
      </c>
      <c r="P121" s="10">
        <f t="shared" si="16"/>
        <v>1170</v>
      </c>
      <c r="Q121" s="16">
        <v>80</v>
      </c>
      <c r="R121" s="16">
        <v>260</v>
      </c>
      <c r="S121" s="16">
        <f t="shared" si="17"/>
        <v>93600</v>
      </c>
      <c r="T121" s="36">
        <f t="shared" si="18"/>
        <v>304200</v>
      </c>
      <c r="U121">
        <f t="shared" si="20"/>
        <v>3459.4</v>
      </c>
      <c r="V121">
        <f t="shared" si="22"/>
        <v>29652.000000000004</v>
      </c>
      <c r="W121" s="55">
        <f t="shared" si="21"/>
        <v>304200</v>
      </c>
      <c r="X121" s="55">
        <f t="shared" si="19"/>
        <v>210600</v>
      </c>
      <c r="Y121">
        <f>N121*U121</f>
        <v>51289064.400000006</v>
      </c>
      <c r="Z121" s="67">
        <f>W121/Y121*100</f>
        <v>0.59310888891940861</v>
      </c>
      <c r="AA121" s="69">
        <v>162820.19602998105</v>
      </c>
      <c r="AB121" s="69">
        <v>1800000</v>
      </c>
      <c r="AC121" s="61">
        <f>(P121/AB121)*100</f>
        <v>6.5000000000000002E-2</v>
      </c>
    </row>
    <row r="122" spans="1:29" x14ac:dyDescent="0.3">
      <c r="A122" s="38">
        <v>43677</v>
      </c>
      <c r="B122" s="4" t="str">
        <f t="shared" si="13"/>
        <v>Jul</v>
      </c>
      <c r="C122" s="10">
        <f t="shared" si="15"/>
        <v>2019</v>
      </c>
      <c r="D122" s="4" t="s">
        <v>13</v>
      </c>
      <c r="E122" s="10">
        <v>294500</v>
      </c>
      <c r="F122" s="10">
        <v>217000</v>
      </c>
      <c r="G122" s="10">
        <v>155000</v>
      </c>
      <c r="H122" s="10">
        <v>62000</v>
      </c>
      <c r="I122" s="10">
        <v>46500</v>
      </c>
      <c r="J122" s="4" t="s">
        <v>7</v>
      </c>
      <c r="K122" s="10">
        <v>4</v>
      </c>
      <c r="L122" s="10">
        <v>3</v>
      </c>
      <c r="M122" s="10">
        <v>775000</v>
      </c>
      <c r="N122" s="10">
        <v>32291.666666666668</v>
      </c>
      <c r="O122" s="10">
        <v>2340</v>
      </c>
      <c r="P122" s="10">
        <f t="shared" si="16"/>
        <v>2340</v>
      </c>
      <c r="Q122" s="16">
        <v>80</v>
      </c>
      <c r="R122" s="16">
        <v>260</v>
      </c>
      <c r="S122" s="16">
        <f t="shared" si="17"/>
        <v>187200</v>
      </c>
      <c r="T122" s="36">
        <f t="shared" si="18"/>
        <v>608400</v>
      </c>
      <c r="U122">
        <f t="shared" si="20"/>
        <v>3100</v>
      </c>
      <c r="V122">
        <f t="shared" si="22"/>
        <v>56510.416666666672</v>
      </c>
      <c r="W122" s="55">
        <f t="shared" si="21"/>
        <v>608400</v>
      </c>
      <c r="X122" s="55">
        <f t="shared" si="19"/>
        <v>421200</v>
      </c>
      <c r="Y122">
        <f>N122*U122</f>
        <v>100104166.66666667</v>
      </c>
      <c r="Z122" s="67">
        <f>W122/Y122*100</f>
        <v>0.60776690946930279</v>
      </c>
      <c r="AA122" s="69">
        <v>238553.28972681801</v>
      </c>
      <c r="AB122" s="69">
        <v>1800000</v>
      </c>
      <c r="AC122" s="61">
        <f>(P122/AB122)*100</f>
        <v>0.13</v>
      </c>
    </row>
    <row r="123" spans="1:29" x14ac:dyDescent="0.3">
      <c r="A123" s="38">
        <v>43677</v>
      </c>
      <c r="B123" s="4" t="str">
        <f t="shared" si="13"/>
        <v>Jul</v>
      </c>
      <c r="C123" s="10">
        <f t="shared" si="15"/>
        <v>2019</v>
      </c>
      <c r="D123" s="4" t="s">
        <v>13</v>
      </c>
      <c r="E123" s="10">
        <v>212800</v>
      </c>
      <c r="F123" s="10">
        <v>156800.00000000003</v>
      </c>
      <c r="G123" s="10">
        <v>112000</v>
      </c>
      <c r="H123" s="10">
        <v>44800</v>
      </c>
      <c r="I123" s="10">
        <v>33600</v>
      </c>
      <c r="J123" s="4" t="s">
        <v>8</v>
      </c>
      <c r="K123" s="10">
        <v>1</v>
      </c>
      <c r="L123" s="10">
        <v>1</v>
      </c>
      <c r="M123" s="10">
        <v>560000</v>
      </c>
      <c r="N123" s="10">
        <v>10266.666666666668</v>
      </c>
      <c r="O123" s="10">
        <v>800.80000000000018</v>
      </c>
      <c r="P123" s="10">
        <f t="shared" si="16"/>
        <v>800.80000000000018</v>
      </c>
      <c r="Q123" s="16">
        <v>80</v>
      </c>
      <c r="R123" s="16">
        <v>260</v>
      </c>
      <c r="S123" s="16">
        <f t="shared" si="17"/>
        <v>64064.000000000015</v>
      </c>
      <c r="T123" s="36">
        <f t="shared" si="18"/>
        <v>208208.00000000006</v>
      </c>
      <c r="U123">
        <f t="shared" si="20"/>
        <v>2800</v>
      </c>
      <c r="V123">
        <f t="shared" si="22"/>
        <v>21560.000000000004</v>
      </c>
      <c r="W123" s="55">
        <f t="shared" si="21"/>
        <v>208208.00000000006</v>
      </c>
      <c r="X123" s="55">
        <f t="shared" si="19"/>
        <v>144144.00000000006</v>
      </c>
      <c r="Y123">
        <f>N123*U123</f>
        <v>28746666.666666672</v>
      </c>
      <c r="Z123" s="67">
        <f>W123/Y123*100</f>
        <v>0.72428571428571442</v>
      </c>
      <c r="AA123" s="69">
        <v>172373.98999615238</v>
      </c>
      <c r="AB123" s="69">
        <v>1800000</v>
      </c>
      <c r="AC123" s="61">
        <f>(P123/AB123)*100</f>
        <v>4.4488888888888897E-2</v>
      </c>
    </row>
    <row r="124" spans="1:29" x14ac:dyDescent="0.3">
      <c r="A124" s="38">
        <v>43677</v>
      </c>
      <c r="B124" s="5" t="str">
        <f t="shared" si="13"/>
        <v>Jul</v>
      </c>
      <c r="C124" s="10">
        <f t="shared" si="15"/>
        <v>2019</v>
      </c>
      <c r="D124" s="5" t="s">
        <v>13</v>
      </c>
      <c r="E124" s="10">
        <v>228760</v>
      </c>
      <c r="F124" s="10">
        <v>168560.00000000003</v>
      </c>
      <c r="G124" s="10">
        <v>120400</v>
      </c>
      <c r="H124" s="10">
        <v>48160</v>
      </c>
      <c r="I124" s="10">
        <v>36120</v>
      </c>
      <c r="J124" s="5" t="s">
        <v>9</v>
      </c>
      <c r="K124" s="10">
        <v>3</v>
      </c>
      <c r="L124" s="10">
        <v>4</v>
      </c>
      <c r="M124" s="10">
        <v>602000</v>
      </c>
      <c r="N124" s="10">
        <v>25083.333333333332</v>
      </c>
      <c r="O124" s="10">
        <v>2275</v>
      </c>
      <c r="P124" s="10">
        <f t="shared" si="16"/>
        <v>2275</v>
      </c>
      <c r="Q124" s="16">
        <v>80</v>
      </c>
      <c r="R124" s="16">
        <v>260</v>
      </c>
      <c r="S124" s="16">
        <f t="shared" si="17"/>
        <v>182000</v>
      </c>
      <c r="T124" s="36">
        <f t="shared" si="18"/>
        <v>591500</v>
      </c>
      <c r="U124">
        <f t="shared" si="20"/>
        <v>3612</v>
      </c>
      <c r="V124">
        <f t="shared" si="22"/>
        <v>62708.333333333328</v>
      </c>
      <c r="W124" s="55">
        <f t="shared" si="21"/>
        <v>591500</v>
      </c>
      <c r="X124" s="55">
        <f t="shared" si="19"/>
        <v>409500</v>
      </c>
      <c r="Y124">
        <f>N124*U124</f>
        <v>90601000</v>
      </c>
      <c r="Z124" s="67">
        <f>W124/Y124*100</f>
        <v>0.65286255118596925</v>
      </c>
      <c r="AA124" s="69">
        <v>185302.03924586379</v>
      </c>
      <c r="AB124" s="69">
        <v>1800000</v>
      </c>
      <c r="AC124" s="61">
        <f>(P124/AB124)*100</f>
        <v>0.12638888888888888</v>
      </c>
    </row>
    <row r="125" spans="1:29" x14ac:dyDescent="0.3">
      <c r="A125" s="38">
        <v>43677</v>
      </c>
      <c r="B125" s="5" t="str">
        <f t="shared" si="13"/>
        <v>Jul</v>
      </c>
      <c r="C125" s="10">
        <f t="shared" si="15"/>
        <v>2019</v>
      </c>
      <c r="D125" s="5" t="s">
        <v>13</v>
      </c>
      <c r="E125" s="10">
        <v>251560</v>
      </c>
      <c r="F125" s="10">
        <v>185360.00000000003</v>
      </c>
      <c r="G125" s="10">
        <v>132400</v>
      </c>
      <c r="H125" s="10">
        <v>52960</v>
      </c>
      <c r="I125" s="10">
        <v>39720</v>
      </c>
      <c r="J125" s="5" t="s">
        <v>10</v>
      </c>
      <c r="K125" s="10">
        <v>4</v>
      </c>
      <c r="L125" s="10">
        <v>5</v>
      </c>
      <c r="M125" s="10">
        <v>662000</v>
      </c>
      <c r="N125" s="10">
        <v>27583.333333333332</v>
      </c>
      <c r="O125" s="10">
        <v>1365</v>
      </c>
      <c r="P125" s="10">
        <f t="shared" si="16"/>
        <v>1365</v>
      </c>
      <c r="Q125" s="16">
        <v>80</v>
      </c>
      <c r="R125" s="16">
        <v>260</v>
      </c>
      <c r="S125" s="16">
        <f t="shared" si="17"/>
        <v>109200</v>
      </c>
      <c r="T125" s="36">
        <f t="shared" si="18"/>
        <v>354900</v>
      </c>
      <c r="U125">
        <f t="shared" si="20"/>
        <v>4634</v>
      </c>
      <c r="V125">
        <f t="shared" si="22"/>
        <v>55166.666666666664</v>
      </c>
      <c r="W125" s="55">
        <f t="shared" si="21"/>
        <v>354900</v>
      </c>
      <c r="X125" s="55">
        <f t="shared" si="19"/>
        <v>245700</v>
      </c>
      <c r="Y125">
        <f>N125*U125</f>
        <v>127821166.66666666</v>
      </c>
      <c r="Z125" s="67">
        <f>W125/Y125*100</f>
        <v>0.27765354460072472</v>
      </c>
      <c r="AA125" s="69">
        <v>203770.68103116582</v>
      </c>
      <c r="AB125" s="69">
        <v>1800000</v>
      </c>
      <c r="AC125" s="61">
        <f>(P125/AB125)*100</f>
        <v>7.5833333333333336E-2</v>
      </c>
    </row>
    <row r="126" spans="1:29" x14ac:dyDescent="0.3">
      <c r="A126" s="38">
        <v>43708</v>
      </c>
      <c r="B126" s="4" t="str">
        <f t="shared" si="13"/>
        <v>Aug</v>
      </c>
      <c r="C126" s="10">
        <f t="shared" si="15"/>
        <v>2019</v>
      </c>
      <c r="D126" s="4" t="s">
        <v>13</v>
      </c>
      <c r="E126" s="10">
        <v>310840</v>
      </c>
      <c r="F126" s="10">
        <v>229040</v>
      </c>
      <c r="G126" s="10">
        <v>163600</v>
      </c>
      <c r="H126" s="10">
        <v>65440</v>
      </c>
      <c r="I126" s="10">
        <v>49080</v>
      </c>
      <c r="J126" s="4" t="s">
        <v>7</v>
      </c>
      <c r="K126" s="10">
        <v>1</v>
      </c>
      <c r="L126" s="10">
        <v>3</v>
      </c>
      <c r="M126" s="10">
        <v>818000</v>
      </c>
      <c r="N126" s="10">
        <v>17723.333333333336</v>
      </c>
      <c r="O126" s="10">
        <v>3575</v>
      </c>
      <c r="P126" s="10">
        <f t="shared" si="16"/>
        <v>3575</v>
      </c>
      <c r="Q126" s="16">
        <v>80</v>
      </c>
      <c r="R126" s="16">
        <v>260</v>
      </c>
      <c r="S126" s="16">
        <f t="shared" si="17"/>
        <v>286000</v>
      </c>
      <c r="T126" s="36">
        <f t="shared" si="18"/>
        <v>929500</v>
      </c>
      <c r="U126">
        <f t="shared" si="20"/>
        <v>3272</v>
      </c>
      <c r="V126">
        <f t="shared" si="22"/>
        <v>31015.833333333336</v>
      </c>
      <c r="W126" s="55">
        <f t="shared" si="21"/>
        <v>929500</v>
      </c>
      <c r="X126" s="55">
        <f t="shared" si="19"/>
        <v>643500</v>
      </c>
      <c r="Y126">
        <f>N126*U126</f>
        <v>57990746.666666672</v>
      </c>
      <c r="Z126" s="67">
        <f>W126/Y126*100</f>
        <v>1.6028419246656822</v>
      </c>
      <c r="AA126" s="69">
        <v>245461.36534133533</v>
      </c>
      <c r="AB126" s="69">
        <v>1800000</v>
      </c>
      <c r="AC126" s="61">
        <f>(P126/AB126)*100</f>
        <v>0.19861111111111113</v>
      </c>
    </row>
    <row r="127" spans="1:29" x14ac:dyDescent="0.3">
      <c r="A127" s="38">
        <v>43708</v>
      </c>
      <c r="B127" s="4" t="str">
        <f t="shared" si="13"/>
        <v>Aug</v>
      </c>
      <c r="C127" s="10">
        <f t="shared" si="15"/>
        <v>2019</v>
      </c>
      <c r="D127" s="4" t="s">
        <v>13</v>
      </c>
      <c r="E127" s="10">
        <v>223440</v>
      </c>
      <c r="F127" s="10">
        <v>164640.00000000003</v>
      </c>
      <c r="G127" s="10">
        <v>117600</v>
      </c>
      <c r="H127" s="10">
        <v>47040</v>
      </c>
      <c r="I127" s="10">
        <v>35280</v>
      </c>
      <c r="J127" s="4" t="s">
        <v>8</v>
      </c>
      <c r="K127" s="10">
        <v>4</v>
      </c>
      <c r="L127" s="10">
        <v>8</v>
      </c>
      <c r="M127" s="10">
        <v>588000</v>
      </c>
      <c r="N127" s="10">
        <v>31360</v>
      </c>
      <c r="O127" s="10">
        <v>1495</v>
      </c>
      <c r="P127" s="10">
        <f t="shared" si="16"/>
        <v>1495</v>
      </c>
      <c r="Q127" s="16">
        <v>80</v>
      </c>
      <c r="R127" s="16">
        <v>260</v>
      </c>
      <c r="S127" s="16">
        <f t="shared" si="17"/>
        <v>119600</v>
      </c>
      <c r="T127" s="36">
        <f t="shared" si="18"/>
        <v>388700</v>
      </c>
      <c r="U127">
        <f t="shared" si="20"/>
        <v>2940</v>
      </c>
      <c r="V127">
        <f t="shared" si="22"/>
        <v>65856</v>
      </c>
      <c r="W127" s="55">
        <f t="shared" si="21"/>
        <v>388700</v>
      </c>
      <c r="X127" s="55">
        <f t="shared" si="19"/>
        <v>269100</v>
      </c>
      <c r="Y127">
        <f>N127*U127</f>
        <v>92198400</v>
      </c>
      <c r="Z127" s="67">
        <f>W127/Y127*100</f>
        <v>0.42159083020963489</v>
      </c>
      <c r="AA127" s="69">
        <v>176444.11102775694</v>
      </c>
      <c r="AB127" s="69">
        <v>1800000</v>
      </c>
      <c r="AC127" s="61">
        <f>(P127/AB127)*100</f>
        <v>8.3055555555555549E-2</v>
      </c>
    </row>
    <row r="128" spans="1:29" x14ac:dyDescent="0.3">
      <c r="A128" s="38">
        <v>43708</v>
      </c>
      <c r="B128" s="5" t="str">
        <f t="shared" si="13"/>
        <v>Aug</v>
      </c>
      <c r="C128" s="10">
        <f t="shared" si="15"/>
        <v>2019</v>
      </c>
      <c r="D128" s="5" t="s">
        <v>13</v>
      </c>
      <c r="E128" s="10">
        <v>227240</v>
      </c>
      <c r="F128" s="10">
        <v>167440.00000000003</v>
      </c>
      <c r="G128" s="10">
        <v>119600</v>
      </c>
      <c r="H128" s="10">
        <v>47840</v>
      </c>
      <c r="I128" s="10">
        <v>35880</v>
      </c>
      <c r="J128" s="5" t="s">
        <v>9</v>
      </c>
      <c r="K128" s="10">
        <v>4</v>
      </c>
      <c r="L128" s="10">
        <v>5</v>
      </c>
      <c r="M128" s="10">
        <v>598000</v>
      </c>
      <c r="N128" s="10">
        <v>24916.666666666668</v>
      </c>
      <c r="O128" s="10">
        <v>1300</v>
      </c>
      <c r="P128" s="10">
        <f t="shared" si="16"/>
        <v>1300</v>
      </c>
      <c r="Q128" s="16">
        <v>80</v>
      </c>
      <c r="R128" s="16">
        <v>260</v>
      </c>
      <c r="S128" s="16">
        <f t="shared" si="17"/>
        <v>104000</v>
      </c>
      <c r="T128" s="36">
        <f t="shared" si="18"/>
        <v>338000</v>
      </c>
      <c r="U128">
        <f t="shared" si="20"/>
        <v>3588</v>
      </c>
      <c r="V128">
        <f t="shared" si="22"/>
        <v>62291.666666666672</v>
      </c>
      <c r="W128" s="55">
        <f t="shared" si="21"/>
        <v>338000</v>
      </c>
      <c r="X128" s="55">
        <f t="shared" si="19"/>
        <v>234000</v>
      </c>
      <c r="Y128">
        <f>N128*U128</f>
        <v>89401000</v>
      </c>
      <c r="Z128" s="67">
        <f>W128/Y128*100</f>
        <v>0.3780718336483932</v>
      </c>
      <c r="AA128" s="69">
        <v>179444.86121530383</v>
      </c>
      <c r="AB128" s="69">
        <v>1800000</v>
      </c>
      <c r="AC128" s="61">
        <f>(P128/AB128)*100</f>
        <v>7.2222222222222215E-2</v>
      </c>
    </row>
    <row r="129" spans="1:29" x14ac:dyDescent="0.3">
      <c r="A129" s="38">
        <v>43708</v>
      </c>
      <c r="B129" s="5" t="str">
        <f t="shared" si="13"/>
        <v>Aug</v>
      </c>
      <c r="C129" s="10">
        <f t="shared" si="15"/>
        <v>2019</v>
      </c>
      <c r="D129" s="5" t="s">
        <v>13</v>
      </c>
      <c r="E129" s="10">
        <v>251560</v>
      </c>
      <c r="F129" s="10">
        <v>185360.00000000003</v>
      </c>
      <c r="G129" s="10">
        <v>132400</v>
      </c>
      <c r="H129" s="10">
        <v>52960</v>
      </c>
      <c r="I129" s="10">
        <v>39720</v>
      </c>
      <c r="J129" s="5" t="s">
        <v>10</v>
      </c>
      <c r="K129" s="10">
        <v>6</v>
      </c>
      <c r="L129" s="10">
        <v>8</v>
      </c>
      <c r="M129" s="10">
        <v>662000</v>
      </c>
      <c r="N129" s="10">
        <v>27583.333333333332</v>
      </c>
      <c r="O129" s="10">
        <v>2275</v>
      </c>
      <c r="P129" s="10">
        <f t="shared" si="16"/>
        <v>2275</v>
      </c>
      <c r="Q129" s="16">
        <v>80</v>
      </c>
      <c r="R129" s="16">
        <v>260</v>
      </c>
      <c r="S129" s="16">
        <f t="shared" si="17"/>
        <v>182000</v>
      </c>
      <c r="T129" s="36">
        <f t="shared" si="18"/>
        <v>591500</v>
      </c>
      <c r="U129">
        <f t="shared" si="20"/>
        <v>4634</v>
      </c>
      <c r="V129">
        <f t="shared" si="22"/>
        <v>55166.666666666664</v>
      </c>
      <c r="W129" s="55">
        <f t="shared" si="21"/>
        <v>591500</v>
      </c>
      <c r="X129" s="55">
        <f t="shared" si="19"/>
        <v>409500</v>
      </c>
      <c r="Y129">
        <f>N129*U129</f>
        <v>127821166.66666666</v>
      </c>
      <c r="Z129" s="67">
        <f>W129/Y129*100</f>
        <v>0.46275590766787456</v>
      </c>
      <c r="AA129" s="69">
        <v>198649.6624156039</v>
      </c>
      <c r="AB129" s="69">
        <v>1800000</v>
      </c>
      <c r="AC129" s="61">
        <f>(P129/AB129)*100</f>
        <v>0.12638888888888888</v>
      </c>
    </row>
    <row r="130" spans="1:29" x14ac:dyDescent="0.3">
      <c r="A130" s="38">
        <v>43738</v>
      </c>
      <c r="B130" s="4" t="str">
        <f t="shared" ref="B130:B193" si="23">TEXT(A130, "mmm")</f>
        <v>Sep</v>
      </c>
      <c r="C130" s="10">
        <f t="shared" si="15"/>
        <v>2019</v>
      </c>
      <c r="D130" s="4" t="s">
        <v>14</v>
      </c>
      <c r="E130" s="10">
        <v>227240</v>
      </c>
      <c r="F130" s="10">
        <v>167440.00000000003</v>
      </c>
      <c r="G130" s="10">
        <v>119600</v>
      </c>
      <c r="H130" s="10">
        <v>47840</v>
      </c>
      <c r="I130" s="10">
        <v>35880</v>
      </c>
      <c r="J130" s="4" t="s">
        <v>7</v>
      </c>
      <c r="K130" s="10">
        <v>1</v>
      </c>
      <c r="L130" s="10">
        <v>8</v>
      </c>
      <c r="M130" s="10">
        <v>598000</v>
      </c>
      <c r="N130" s="10">
        <v>14950</v>
      </c>
      <c r="O130" s="10">
        <v>2925</v>
      </c>
      <c r="P130" s="10">
        <f t="shared" si="16"/>
        <v>2925</v>
      </c>
      <c r="Q130" s="16">
        <v>80</v>
      </c>
      <c r="R130" s="16">
        <v>260</v>
      </c>
      <c r="S130" s="16">
        <f t="shared" si="17"/>
        <v>234000</v>
      </c>
      <c r="T130" s="36">
        <f t="shared" si="18"/>
        <v>760500</v>
      </c>
      <c r="U130">
        <f t="shared" si="20"/>
        <v>2392</v>
      </c>
      <c r="V130">
        <f t="shared" si="22"/>
        <v>26162.5</v>
      </c>
      <c r="W130" s="55">
        <f t="shared" ref="W130:W161" si="24">P130*R130</f>
        <v>760500</v>
      </c>
      <c r="X130" s="55">
        <f t="shared" si="19"/>
        <v>526500</v>
      </c>
      <c r="Y130">
        <f>N130*U130</f>
        <v>35760400</v>
      </c>
      <c r="Z130" s="67">
        <f>W130/Y130*100</f>
        <v>2.1266540642722114</v>
      </c>
      <c r="AA130" s="69">
        <v>183084.57711442787</v>
      </c>
      <c r="AB130" s="69">
        <v>1800000</v>
      </c>
      <c r="AC130" s="61">
        <f>(P130/AB130)*100</f>
        <v>0.16250000000000001</v>
      </c>
    </row>
    <row r="131" spans="1:29" x14ac:dyDescent="0.3">
      <c r="A131" s="38">
        <v>43738</v>
      </c>
      <c r="B131" s="4" t="str">
        <f t="shared" si="23"/>
        <v>Sep</v>
      </c>
      <c r="C131" s="10">
        <f t="shared" ref="C131:C193" si="25">YEAR(A131)</f>
        <v>2019</v>
      </c>
      <c r="D131" s="4" t="s">
        <v>14</v>
      </c>
      <c r="E131" s="10">
        <v>288420</v>
      </c>
      <c r="F131" s="10">
        <v>212520</v>
      </c>
      <c r="G131" s="10">
        <v>151800</v>
      </c>
      <c r="H131" s="10">
        <v>60720</v>
      </c>
      <c r="I131" s="10">
        <v>45540</v>
      </c>
      <c r="J131" s="4" t="s">
        <v>8</v>
      </c>
      <c r="K131" s="10">
        <v>2</v>
      </c>
      <c r="L131" s="10">
        <v>3</v>
      </c>
      <c r="M131" s="10">
        <v>759000</v>
      </c>
      <c r="N131" s="10">
        <v>37950</v>
      </c>
      <c r="O131" s="10">
        <v>1040</v>
      </c>
      <c r="P131" s="10">
        <f t="shared" ref="P131:P193" si="26">O131</f>
        <v>1040</v>
      </c>
      <c r="Q131" s="16">
        <v>80</v>
      </c>
      <c r="R131" s="16">
        <v>260</v>
      </c>
      <c r="S131" s="16">
        <f t="shared" ref="S131:S193" si="27">Q131*P131</f>
        <v>83200</v>
      </c>
      <c r="T131" s="36">
        <f t="shared" ref="T131:T193" si="28">R131*P131</f>
        <v>270400</v>
      </c>
      <c r="U131">
        <f t="shared" si="20"/>
        <v>3795</v>
      </c>
      <c r="V131">
        <f t="shared" si="22"/>
        <v>79695</v>
      </c>
      <c r="W131" s="55">
        <f t="shared" si="24"/>
        <v>270400</v>
      </c>
      <c r="X131" s="55">
        <f t="shared" ref="X131:X193" si="29">T131-S131</f>
        <v>187200</v>
      </c>
      <c r="Y131">
        <f>N131*U131</f>
        <v>144020250</v>
      </c>
      <c r="Z131" s="67">
        <f>W131/Y131*100</f>
        <v>0.18775137524063457</v>
      </c>
      <c r="AA131" s="69">
        <v>232376.57864523536</v>
      </c>
      <c r="AB131" s="69">
        <v>1800000</v>
      </c>
      <c r="AC131" s="61">
        <f>(P131/AB131)*100</f>
        <v>5.7777777777777775E-2</v>
      </c>
    </row>
    <row r="132" spans="1:29" x14ac:dyDescent="0.3">
      <c r="A132" s="38">
        <v>43738</v>
      </c>
      <c r="B132" s="5" t="str">
        <f t="shared" si="23"/>
        <v>Sep</v>
      </c>
      <c r="C132" s="10">
        <f t="shared" si="25"/>
        <v>2019</v>
      </c>
      <c r="D132" s="5" t="s">
        <v>14</v>
      </c>
      <c r="E132" s="10">
        <v>248520</v>
      </c>
      <c r="F132" s="10">
        <v>183120.00000000003</v>
      </c>
      <c r="G132" s="10">
        <v>130800</v>
      </c>
      <c r="H132" s="10">
        <v>52320</v>
      </c>
      <c r="I132" s="10">
        <v>39240</v>
      </c>
      <c r="J132" s="5" t="s">
        <v>9</v>
      </c>
      <c r="K132" s="10">
        <v>2</v>
      </c>
      <c r="L132" s="10">
        <v>2</v>
      </c>
      <c r="M132" s="10">
        <v>654000</v>
      </c>
      <c r="N132" s="10">
        <v>20710</v>
      </c>
      <c r="O132" s="10">
        <v>1950</v>
      </c>
      <c r="P132" s="10">
        <f t="shared" si="26"/>
        <v>1950</v>
      </c>
      <c r="Q132" s="16">
        <v>80</v>
      </c>
      <c r="R132" s="16">
        <v>260</v>
      </c>
      <c r="S132" s="16">
        <f t="shared" si="27"/>
        <v>156000</v>
      </c>
      <c r="T132" s="36">
        <f t="shared" si="28"/>
        <v>507000</v>
      </c>
      <c r="U132">
        <f t="shared" si="20"/>
        <v>3924</v>
      </c>
      <c r="V132">
        <f t="shared" si="22"/>
        <v>51775</v>
      </c>
      <c r="W132" s="55">
        <f t="shared" si="24"/>
        <v>507000</v>
      </c>
      <c r="X132" s="55">
        <f t="shared" si="29"/>
        <v>351000</v>
      </c>
      <c r="Y132">
        <f>N132*U132</f>
        <v>81266040</v>
      </c>
      <c r="Z132" s="67">
        <f>W132/Y132*100</f>
        <v>0.62387683711424846</v>
      </c>
      <c r="AA132" s="69">
        <v>200229.62112514355</v>
      </c>
      <c r="AB132" s="69">
        <v>1800000</v>
      </c>
      <c r="AC132" s="61">
        <f>(P132/AB132)*100</f>
        <v>0.10833333333333332</v>
      </c>
    </row>
    <row r="133" spans="1:29" x14ac:dyDescent="0.3">
      <c r="A133" s="38">
        <v>43738</v>
      </c>
      <c r="B133" s="5" t="str">
        <f t="shared" si="23"/>
        <v>Sep</v>
      </c>
      <c r="C133" s="10">
        <f t="shared" si="25"/>
        <v>2019</v>
      </c>
      <c r="D133" s="5" t="s">
        <v>14</v>
      </c>
      <c r="E133" s="10">
        <v>228760</v>
      </c>
      <c r="F133" s="10">
        <v>168560.00000000003</v>
      </c>
      <c r="G133" s="10">
        <v>120400</v>
      </c>
      <c r="H133" s="10">
        <v>48160</v>
      </c>
      <c r="I133" s="10">
        <v>36120</v>
      </c>
      <c r="J133" s="5" t="s">
        <v>10</v>
      </c>
      <c r="K133" s="10">
        <v>2</v>
      </c>
      <c r="L133" s="10">
        <v>3</v>
      </c>
      <c r="M133" s="10">
        <v>602000</v>
      </c>
      <c r="N133" s="10">
        <v>28093.333333333328</v>
      </c>
      <c r="O133" s="10">
        <v>4420</v>
      </c>
      <c r="P133" s="10">
        <f t="shared" si="26"/>
        <v>4420</v>
      </c>
      <c r="Q133" s="16">
        <v>80</v>
      </c>
      <c r="R133" s="16">
        <v>260</v>
      </c>
      <c r="S133" s="16">
        <f t="shared" si="27"/>
        <v>353600</v>
      </c>
      <c r="T133" s="36">
        <f t="shared" si="28"/>
        <v>1149200</v>
      </c>
      <c r="U133">
        <f t="shared" si="20"/>
        <v>4214</v>
      </c>
      <c r="V133">
        <f t="shared" si="22"/>
        <v>56186.666666666657</v>
      </c>
      <c r="W133" s="55">
        <f t="shared" si="24"/>
        <v>1149200</v>
      </c>
      <c r="X133" s="55">
        <f t="shared" si="29"/>
        <v>795600</v>
      </c>
      <c r="Y133">
        <f>N133*U133</f>
        <v>118385306.66666664</v>
      </c>
      <c r="Z133" s="67">
        <f>W133/Y133*100</f>
        <v>0.97072857464969209</v>
      </c>
      <c r="AA133" s="69">
        <v>184309.22311519328</v>
      </c>
      <c r="AB133" s="69">
        <v>1800000</v>
      </c>
      <c r="AC133" s="61">
        <f>(P133/AB133)*100</f>
        <v>0.24555555555555555</v>
      </c>
    </row>
    <row r="134" spans="1:29" x14ac:dyDescent="0.3">
      <c r="A134" s="38">
        <v>43769</v>
      </c>
      <c r="B134" s="4" t="str">
        <f t="shared" si="23"/>
        <v>Oct</v>
      </c>
      <c r="C134" s="10">
        <f t="shared" si="25"/>
        <v>2019</v>
      </c>
      <c r="D134" s="4" t="s">
        <v>14</v>
      </c>
      <c r="E134" s="10">
        <v>239020</v>
      </c>
      <c r="F134" s="10">
        <v>176120.00000000003</v>
      </c>
      <c r="G134" s="10">
        <v>125800</v>
      </c>
      <c r="H134" s="10">
        <v>50320</v>
      </c>
      <c r="I134" s="10">
        <v>37740</v>
      </c>
      <c r="J134" s="4" t="s">
        <v>7</v>
      </c>
      <c r="K134" s="10">
        <v>2</v>
      </c>
      <c r="L134" s="10">
        <v>2</v>
      </c>
      <c r="M134" s="10">
        <v>629000</v>
      </c>
      <c r="N134" s="10">
        <v>16773.333333333332</v>
      </c>
      <c r="O134" s="10">
        <v>4875</v>
      </c>
      <c r="P134" s="10">
        <f t="shared" si="26"/>
        <v>4875</v>
      </c>
      <c r="Q134" s="16">
        <v>80</v>
      </c>
      <c r="R134" s="16">
        <v>260</v>
      </c>
      <c r="S134" s="16">
        <f t="shared" si="27"/>
        <v>390000</v>
      </c>
      <c r="T134" s="36">
        <f t="shared" si="28"/>
        <v>1267500</v>
      </c>
      <c r="U134">
        <f t="shared" si="20"/>
        <v>2516</v>
      </c>
      <c r="V134">
        <f t="shared" si="22"/>
        <v>29353.333333333332</v>
      </c>
      <c r="W134" s="55">
        <f t="shared" si="24"/>
        <v>1267500</v>
      </c>
      <c r="X134" s="55">
        <f t="shared" si="29"/>
        <v>877500</v>
      </c>
      <c r="Y134">
        <f>N134*U134</f>
        <v>42201706.666666664</v>
      </c>
      <c r="Z134" s="67">
        <f>W134/Y134*100</f>
        <v>3.0034330365154269</v>
      </c>
      <c r="AA134" s="69">
        <v>211517.44430432955</v>
      </c>
      <c r="AB134" s="69">
        <v>1800000</v>
      </c>
      <c r="AC134" s="61">
        <f>(P134/AB134)*100</f>
        <v>0.27083333333333337</v>
      </c>
    </row>
    <row r="135" spans="1:29" x14ac:dyDescent="0.3">
      <c r="A135" s="38">
        <v>43769</v>
      </c>
      <c r="B135" s="4" t="str">
        <f t="shared" si="23"/>
        <v>Oct</v>
      </c>
      <c r="C135" s="10">
        <f t="shared" si="25"/>
        <v>2019</v>
      </c>
      <c r="D135" s="4" t="s">
        <v>14</v>
      </c>
      <c r="E135" s="10">
        <v>199880</v>
      </c>
      <c r="F135" s="10">
        <v>147280.00000000003</v>
      </c>
      <c r="G135" s="10">
        <v>105200</v>
      </c>
      <c r="H135" s="10">
        <v>42080</v>
      </c>
      <c r="I135" s="10">
        <v>31560</v>
      </c>
      <c r="J135" s="4" t="s">
        <v>8</v>
      </c>
      <c r="K135" s="10">
        <v>2</v>
      </c>
      <c r="L135" s="10">
        <v>2</v>
      </c>
      <c r="M135" s="10">
        <v>526000</v>
      </c>
      <c r="N135" s="10">
        <v>13150</v>
      </c>
      <c r="O135" s="10">
        <v>1267.5</v>
      </c>
      <c r="P135" s="10">
        <f t="shared" si="26"/>
        <v>1267.5</v>
      </c>
      <c r="Q135" s="16">
        <v>80</v>
      </c>
      <c r="R135" s="16">
        <v>260</v>
      </c>
      <c r="S135" s="16">
        <f t="shared" si="27"/>
        <v>101400</v>
      </c>
      <c r="T135" s="36">
        <f t="shared" si="28"/>
        <v>329550</v>
      </c>
      <c r="U135">
        <f t="shared" si="20"/>
        <v>2630</v>
      </c>
      <c r="V135">
        <f t="shared" si="22"/>
        <v>27615</v>
      </c>
      <c r="W135" s="55">
        <f t="shared" si="24"/>
        <v>329550</v>
      </c>
      <c r="X135" s="55">
        <f t="shared" si="29"/>
        <v>228150</v>
      </c>
      <c r="Y135">
        <f>N135*U135</f>
        <v>34584500</v>
      </c>
      <c r="Z135" s="67">
        <f>W135/Y135*100</f>
        <v>0.95288351718255293</v>
      </c>
      <c r="AA135" s="69">
        <v>176881.04245481297</v>
      </c>
      <c r="AB135" s="69">
        <v>1800000</v>
      </c>
      <c r="AC135" s="61">
        <f>(P135/AB135)*100</f>
        <v>7.0416666666666669E-2</v>
      </c>
    </row>
    <row r="136" spans="1:29" x14ac:dyDescent="0.3">
      <c r="A136" s="38">
        <v>43769</v>
      </c>
      <c r="B136" s="5" t="str">
        <f t="shared" si="23"/>
        <v>Oct</v>
      </c>
      <c r="C136" s="10">
        <f t="shared" si="25"/>
        <v>2019</v>
      </c>
      <c r="D136" s="5" t="s">
        <v>14</v>
      </c>
      <c r="E136" s="10">
        <v>237880</v>
      </c>
      <c r="F136" s="10">
        <v>175280.00000000003</v>
      </c>
      <c r="G136" s="10">
        <v>125200</v>
      </c>
      <c r="H136" s="10">
        <v>50080</v>
      </c>
      <c r="I136" s="10">
        <v>37560</v>
      </c>
      <c r="J136" s="5" t="s">
        <v>9</v>
      </c>
      <c r="K136" s="10">
        <v>1</v>
      </c>
      <c r="L136" s="10">
        <v>7</v>
      </c>
      <c r="M136" s="10">
        <v>626000</v>
      </c>
      <c r="N136" s="10">
        <v>26083.333333333332</v>
      </c>
      <c r="O136" s="10">
        <v>1625</v>
      </c>
      <c r="P136" s="10">
        <f t="shared" si="26"/>
        <v>1625</v>
      </c>
      <c r="Q136" s="16">
        <v>80</v>
      </c>
      <c r="R136" s="16">
        <v>260</v>
      </c>
      <c r="S136" s="16">
        <f t="shared" si="27"/>
        <v>130000</v>
      </c>
      <c r="T136" s="36">
        <f t="shared" si="28"/>
        <v>422500</v>
      </c>
      <c r="U136">
        <f t="shared" si="20"/>
        <v>3756</v>
      </c>
      <c r="V136">
        <f t="shared" si="22"/>
        <v>65208.333333333328</v>
      </c>
      <c r="W136" s="55">
        <f t="shared" si="24"/>
        <v>422500</v>
      </c>
      <c r="X136" s="55">
        <f t="shared" si="29"/>
        <v>292500</v>
      </c>
      <c r="Y136">
        <f>N136*U136</f>
        <v>97969000</v>
      </c>
      <c r="Z136" s="67">
        <f>W136/Y136*100</f>
        <v>0.43125886760097587</v>
      </c>
      <c r="AA136" s="69">
        <v>210508.61706599413</v>
      </c>
      <c r="AB136" s="69">
        <v>1800000</v>
      </c>
      <c r="AC136" s="61">
        <f>(P136/AB136)*100</f>
        <v>9.0277777777777776E-2</v>
      </c>
    </row>
    <row r="137" spans="1:29" x14ac:dyDescent="0.3">
      <c r="A137" s="38">
        <v>43769</v>
      </c>
      <c r="B137" s="5" t="str">
        <f t="shared" si="23"/>
        <v>Oct</v>
      </c>
      <c r="C137" s="10">
        <f t="shared" si="25"/>
        <v>2019</v>
      </c>
      <c r="D137" s="5" t="s">
        <v>14</v>
      </c>
      <c r="E137" s="10">
        <v>227240</v>
      </c>
      <c r="F137" s="10">
        <v>167440.00000000003</v>
      </c>
      <c r="G137" s="10">
        <v>119600</v>
      </c>
      <c r="H137" s="10">
        <v>47840</v>
      </c>
      <c r="I137" s="10">
        <v>35880</v>
      </c>
      <c r="J137" s="5" t="s">
        <v>10</v>
      </c>
      <c r="K137" s="10">
        <v>4</v>
      </c>
      <c r="L137" s="10">
        <v>8</v>
      </c>
      <c r="M137" s="10">
        <v>598000</v>
      </c>
      <c r="N137" s="10">
        <v>18936.666666666668</v>
      </c>
      <c r="O137" s="10">
        <v>4225</v>
      </c>
      <c r="P137" s="10">
        <f t="shared" si="26"/>
        <v>4225</v>
      </c>
      <c r="Q137" s="16">
        <v>80</v>
      </c>
      <c r="R137" s="16">
        <v>260</v>
      </c>
      <c r="S137" s="16">
        <f t="shared" si="27"/>
        <v>338000</v>
      </c>
      <c r="T137" s="36">
        <f t="shared" si="28"/>
        <v>1098500</v>
      </c>
      <c r="U137">
        <f t="shared" si="20"/>
        <v>4186</v>
      </c>
      <c r="V137">
        <f t="shared" si="22"/>
        <v>37873.333333333336</v>
      </c>
      <c r="W137" s="55">
        <f t="shared" si="24"/>
        <v>1098500</v>
      </c>
      <c r="X137" s="55">
        <f t="shared" si="29"/>
        <v>760500</v>
      </c>
      <c r="Y137">
        <f>N137*U137</f>
        <v>79268886.666666672</v>
      </c>
      <c r="Z137" s="67">
        <f>W137/Y137*100</f>
        <v>1.3857896158164786</v>
      </c>
      <c r="AA137" s="69">
        <v>201092.89617486339</v>
      </c>
      <c r="AB137" s="69">
        <v>1800000</v>
      </c>
      <c r="AC137" s="61">
        <f>(P137/AB137)*100</f>
        <v>0.23472222222222222</v>
      </c>
    </row>
    <row r="138" spans="1:29" x14ac:dyDescent="0.3">
      <c r="A138" s="38">
        <v>43799</v>
      </c>
      <c r="B138" s="4" t="str">
        <f t="shared" si="23"/>
        <v>Nov</v>
      </c>
      <c r="C138" s="10">
        <f t="shared" si="25"/>
        <v>2019</v>
      </c>
      <c r="D138" s="4" t="s">
        <v>14</v>
      </c>
      <c r="E138" s="10">
        <v>333640</v>
      </c>
      <c r="F138" s="10">
        <v>245840.00000000006</v>
      </c>
      <c r="G138" s="10">
        <v>175600</v>
      </c>
      <c r="H138" s="10">
        <v>70240</v>
      </c>
      <c r="I138" s="10">
        <v>52680</v>
      </c>
      <c r="J138" s="4" t="s">
        <v>7</v>
      </c>
      <c r="K138" s="10">
        <v>4</v>
      </c>
      <c r="L138" s="10">
        <v>1</v>
      </c>
      <c r="M138" s="10">
        <v>878000</v>
      </c>
      <c r="N138" s="10">
        <v>16096.66666666667</v>
      </c>
      <c r="O138" s="10">
        <v>5200</v>
      </c>
      <c r="P138" s="10">
        <f t="shared" si="26"/>
        <v>5200</v>
      </c>
      <c r="Q138" s="16">
        <v>80</v>
      </c>
      <c r="R138" s="16">
        <v>260</v>
      </c>
      <c r="S138" s="16">
        <f t="shared" si="27"/>
        <v>416000</v>
      </c>
      <c r="T138" s="36">
        <f t="shared" si="28"/>
        <v>1352000</v>
      </c>
      <c r="U138">
        <f t="shared" si="20"/>
        <v>3512</v>
      </c>
      <c r="V138">
        <f t="shared" si="22"/>
        <v>28169.166666666672</v>
      </c>
      <c r="W138" s="55">
        <f t="shared" si="24"/>
        <v>1352000</v>
      </c>
      <c r="X138" s="55">
        <f t="shared" si="29"/>
        <v>936000</v>
      </c>
      <c r="Y138">
        <f>N138*U138</f>
        <v>56531493.333333343</v>
      </c>
      <c r="Z138" s="67">
        <f>W138/Y138*100</f>
        <v>2.3915872733593684</v>
      </c>
      <c r="AA138" s="69">
        <v>261309.52380952382</v>
      </c>
      <c r="AB138" s="69">
        <v>1800000</v>
      </c>
      <c r="AC138" s="61">
        <f>(P138/AB138)*100</f>
        <v>0.28888888888888886</v>
      </c>
    </row>
    <row r="139" spans="1:29" x14ac:dyDescent="0.3">
      <c r="A139" s="38">
        <v>43799</v>
      </c>
      <c r="B139" s="4" t="str">
        <f t="shared" si="23"/>
        <v>Nov</v>
      </c>
      <c r="C139" s="10">
        <f t="shared" si="25"/>
        <v>2019</v>
      </c>
      <c r="D139" s="4" t="s">
        <v>14</v>
      </c>
      <c r="E139" s="10">
        <v>190760</v>
      </c>
      <c r="F139" s="10">
        <v>140560.00000000003</v>
      </c>
      <c r="G139" s="10">
        <v>100400</v>
      </c>
      <c r="H139" s="10">
        <v>40160</v>
      </c>
      <c r="I139" s="10">
        <v>30120</v>
      </c>
      <c r="J139" s="4" t="s">
        <v>8</v>
      </c>
      <c r="K139" s="10">
        <v>1</v>
      </c>
      <c r="L139" s="10">
        <v>3</v>
      </c>
      <c r="M139" s="10">
        <v>502000</v>
      </c>
      <c r="N139" s="10">
        <v>26773.333333333332</v>
      </c>
      <c r="O139" s="10">
        <v>975</v>
      </c>
      <c r="P139" s="10">
        <f t="shared" si="26"/>
        <v>975</v>
      </c>
      <c r="Q139" s="16">
        <v>80</v>
      </c>
      <c r="R139" s="16">
        <v>260</v>
      </c>
      <c r="S139" s="16">
        <f t="shared" si="27"/>
        <v>78000</v>
      </c>
      <c r="T139" s="36">
        <f t="shared" si="28"/>
        <v>253500</v>
      </c>
      <c r="U139">
        <f t="shared" si="20"/>
        <v>2510</v>
      </c>
      <c r="V139">
        <f t="shared" si="22"/>
        <v>56224</v>
      </c>
      <c r="W139" s="55">
        <f t="shared" si="24"/>
        <v>253500</v>
      </c>
      <c r="X139" s="55">
        <f t="shared" si="29"/>
        <v>175500</v>
      </c>
      <c r="Y139">
        <f>N139*U139</f>
        <v>67201066.666666657</v>
      </c>
      <c r="Z139" s="67">
        <f>W139/Y139*100</f>
        <v>0.37722615514039465</v>
      </c>
      <c r="AA139" s="69">
        <v>149404.76190476189</v>
      </c>
      <c r="AB139" s="69">
        <v>1800000</v>
      </c>
      <c r="AC139" s="61">
        <f>(P139/AB139)*100</f>
        <v>5.4166666666666662E-2</v>
      </c>
    </row>
    <row r="140" spans="1:29" x14ac:dyDescent="0.3">
      <c r="A140" s="38">
        <v>43799</v>
      </c>
      <c r="B140" s="5" t="str">
        <f t="shared" si="23"/>
        <v>Nov</v>
      </c>
      <c r="C140" s="10">
        <f t="shared" si="25"/>
        <v>2019</v>
      </c>
      <c r="D140" s="5" t="s">
        <v>14</v>
      </c>
      <c r="E140" s="10">
        <v>248520</v>
      </c>
      <c r="F140" s="10">
        <v>183120.00000000003</v>
      </c>
      <c r="G140" s="10">
        <v>130800</v>
      </c>
      <c r="H140" s="10">
        <v>52320</v>
      </c>
      <c r="I140" s="10">
        <v>39240</v>
      </c>
      <c r="J140" s="5" t="s">
        <v>9</v>
      </c>
      <c r="K140" s="10">
        <v>5</v>
      </c>
      <c r="L140" s="10">
        <v>8</v>
      </c>
      <c r="M140" s="10">
        <v>654000</v>
      </c>
      <c r="N140" s="10">
        <v>34880</v>
      </c>
      <c r="O140" s="10">
        <v>2340</v>
      </c>
      <c r="P140" s="10">
        <f t="shared" si="26"/>
        <v>2340</v>
      </c>
      <c r="Q140" s="16">
        <v>80</v>
      </c>
      <c r="R140" s="16">
        <v>260</v>
      </c>
      <c r="S140" s="16">
        <f t="shared" si="27"/>
        <v>187200</v>
      </c>
      <c r="T140" s="36">
        <f t="shared" si="28"/>
        <v>608400</v>
      </c>
      <c r="U140">
        <f t="shared" si="20"/>
        <v>3924</v>
      </c>
      <c r="V140">
        <f t="shared" si="22"/>
        <v>87200</v>
      </c>
      <c r="W140" s="55">
        <f t="shared" si="24"/>
        <v>608400</v>
      </c>
      <c r="X140" s="55">
        <f t="shared" si="29"/>
        <v>421200</v>
      </c>
      <c r="Y140">
        <f>N140*U140</f>
        <v>136869120</v>
      </c>
      <c r="Z140" s="67">
        <f>W140/Y140*100</f>
        <v>0.44451224644390203</v>
      </c>
      <c r="AA140" s="69">
        <v>194642.85714285713</v>
      </c>
      <c r="AB140" s="69">
        <v>1800000</v>
      </c>
      <c r="AC140" s="61">
        <f>(P140/AB140)*100</f>
        <v>0.13</v>
      </c>
    </row>
    <row r="141" spans="1:29" x14ac:dyDescent="0.3">
      <c r="A141" s="38">
        <v>43799</v>
      </c>
      <c r="B141" s="5" t="str">
        <f t="shared" si="23"/>
        <v>Nov</v>
      </c>
      <c r="C141" s="10">
        <f t="shared" si="25"/>
        <v>2019</v>
      </c>
      <c r="D141" s="5" t="s">
        <v>14</v>
      </c>
      <c r="E141" s="10">
        <v>248520</v>
      </c>
      <c r="F141" s="10">
        <v>183120.00000000003</v>
      </c>
      <c r="G141" s="10">
        <v>130800</v>
      </c>
      <c r="H141" s="10">
        <v>52320</v>
      </c>
      <c r="I141" s="10">
        <v>39240</v>
      </c>
      <c r="J141" s="5" t="s">
        <v>10</v>
      </c>
      <c r="K141" s="10">
        <v>1</v>
      </c>
      <c r="L141" s="10">
        <v>1</v>
      </c>
      <c r="M141" s="10">
        <v>654000</v>
      </c>
      <c r="N141" s="10">
        <v>27250</v>
      </c>
      <c r="O141" s="10">
        <v>4225</v>
      </c>
      <c r="P141" s="10">
        <f t="shared" si="26"/>
        <v>4225</v>
      </c>
      <c r="Q141" s="16">
        <v>80</v>
      </c>
      <c r="R141" s="16">
        <v>260</v>
      </c>
      <c r="S141" s="16">
        <f t="shared" si="27"/>
        <v>338000</v>
      </c>
      <c r="T141" s="36">
        <f t="shared" si="28"/>
        <v>1098500</v>
      </c>
      <c r="U141">
        <f t="shared" si="20"/>
        <v>4578</v>
      </c>
      <c r="V141">
        <f t="shared" si="22"/>
        <v>54500</v>
      </c>
      <c r="W141" s="55">
        <f t="shared" si="24"/>
        <v>1098500</v>
      </c>
      <c r="X141" s="55">
        <f t="shared" si="29"/>
        <v>760500</v>
      </c>
      <c r="Y141">
        <f>N141*U141</f>
        <v>124750500</v>
      </c>
      <c r="Z141" s="67">
        <f>W141/Y141*100</f>
        <v>0.88055759295553926</v>
      </c>
      <c r="AA141" s="69">
        <v>194642.85714285713</v>
      </c>
      <c r="AB141" s="69">
        <v>1800000</v>
      </c>
      <c r="AC141" s="61">
        <f>(P141/AB141)*100</f>
        <v>0.23472222222222222</v>
      </c>
    </row>
    <row r="142" spans="1:29" x14ac:dyDescent="0.3">
      <c r="A142" s="38">
        <v>43830</v>
      </c>
      <c r="B142" s="4" t="str">
        <f t="shared" si="23"/>
        <v>Dec</v>
      </c>
      <c r="C142" s="10">
        <f t="shared" si="25"/>
        <v>2019</v>
      </c>
      <c r="D142" s="4" t="s">
        <v>14</v>
      </c>
      <c r="E142" s="10">
        <v>275500</v>
      </c>
      <c r="F142" s="10">
        <v>203000.00000000003</v>
      </c>
      <c r="G142" s="10">
        <v>145000</v>
      </c>
      <c r="H142" s="10">
        <v>58000</v>
      </c>
      <c r="I142" s="10">
        <v>43500</v>
      </c>
      <c r="J142" s="4" t="s">
        <v>7</v>
      </c>
      <c r="K142" s="10">
        <v>8</v>
      </c>
      <c r="L142" s="10">
        <v>3</v>
      </c>
      <c r="M142" s="10">
        <v>725000</v>
      </c>
      <c r="N142" s="10">
        <v>21750.000000000004</v>
      </c>
      <c r="O142" s="10">
        <v>2968.8750000000005</v>
      </c>
      <c r="P142" s="10">
        <f t="shared" si="26"/>
        <v>2968.8750000000005</v>
      </c>
      <c r="Q142" s="16">
        <v>80</v>
      </c>
      <c r="R142" s="16">
        <v>260</v>
      </c>
      <c r="S142" s="16">
        <f t="shared" si="27"/>
        <v>237510.00000000003</v>
      </c>
      <c r="T142" s="36">
        <f t="shared" si="28"/>
        <v>771907.50000000012</v>
      </c>
      <c r="U142">
        <f t="shared" si="20"/>
        <v>2900</v>
      </c>
      <c r="V142">
        <f t="shared" si="22"/>
        <v>38062.500000000007</v>
      </c>
      <c r="W142" s="55">
        <f t="shared" si="24"/>
        <v>771907.50000000012</v>
      </c>
      <c r="X142" s="55">
        <f t="shared" si="29"/>
        <v>534397.50000000012</v>
      </c>
      <c r="Y142">
        <f>N142*U142</f>
        <v>63075000.000000007</v>
      </c>
      <c r="Z142" s="67">
        <f>W142/Y142*100</f>
        <v>1.2237931034482759</v>
      </c>
      <c r="AA142" s="69">
        <v>199655.76592082618</v>
      </c>
      <c r="AB142" s="69">
        <v>1800000</v>
      </c>
      <c r="AC142" s="61">
        <f>(P142/AB142)*100</f>
        <v>0.16493750000000001</v>
      </c>
    </row>
    <row r="143" spans="1:29" x14ac:dyDescent="0.3">
      <c r="A143" s="38">
        <v>43830</v>
      </c>
      <c r="B143" s="4" t="str">
        <f t="shared" si="23"/>
        <v>Dec</v>
      </c>
      <c r="C143" s="10">
        <f t="shared" si="25"/>
        <v>2019</v>
      </c>
      <c r="D143" s="4" t="s">
        <v>14</v>
      </c>
      <c r="E143" s="10">
        <v>304760</v>
      </c>
      <c r="F143" s="10">
        <v>224560</v>
      </c>
      <c r="G143" s="10">
        <v>160400</v>
      </c>
      <c r="H143" s="10">
        <v>64160</v>
      </c>
      <c r="I143" s="10">
        <v>48120</v>
      </c>
      <c r="J143" s="4" t="s">
        <v>8</v>
      </c>
      <c r="K143" s="10">
        <v>3</v>
      </c>
      <c r="L143" s="10">
        <v>3</v>
      </c>
      <c r="M143" s="10">
        <v>802000</v>
      </c>
      <c r="N143" s="10">
        <v>33416.666666666664</v>
      </c>
      <c r="O143" s="10">
        <v>1365</v>
      </c>
      <c r="P143" s="10">
        <f t="shared" si="26"/>
        <v>1365</v>
      </c>
      <c r="Q143" s="16">
        <v>80</v>
      </c>
      <c r="R143" s="16">
        <v>260</v>
      </c>
      <c r="S143" s="16">
        <f t="shared" si="27"/>
        <v>109200</v>
      </c>
      <c r="T143" s="36">
        <f t="shared" si="28"/>
        <v>354900</v>
      </c>
      <c r="U143">
        <f t="shared" si="20"/>
        <v>4010</v>
      </c>
      <c r="V143">
        <f t="shared" si="22"/>
        <v>70175</v>
      </c>
      <c r="W143" s="55">
        <f t="shared" si="24"/>
        <v>354900</v>
      </c>
      <c r="X143" s="55">
        <f t="shared" si="29"/>
        <v>245700</v>
      </c>
      <c r="Y143">
        <f>N143*U143</f>
        <v>134000833.33333333</v>
      </c>
      <c r="Z143" s="67">
        <f>W143/Y143*100</f>
        <v>0.26484909919714433</v>
      </c>
      <c r="AA143" s="69">
        <v>220860.58519793462</v>
      </c>
      <c r="AB143" s="69">
        <v>1800000</v>
      </c>
      <c r="AC143" s="61">
        <f>(P143/AB143)*100</f>
        <v>7.5833333333333336E-2</v>
      </c>
    </row>
    <row r="144" spans="1:29" x14ac:dyDescent="0.3">
      <c r="A144" s="38">
        <v>43830</v>
      </c>
      <c r="B144" s="5" t="str">
        <f t="shared" si="23"/>
        <v>Dec</v>
      </c>
      <c r="C144" s="10">
        <f t="shared" si="25"/>
        <v>2019</v>
      </c>
      <c r="D144" s="5" t="s">
        <v>14</v>
      </c>
      <c r="E144" s="10">
        <v>285760</v>
      </c>
      <c r="F144" s="10">
        <v>210560</v>
      </c>
      <c r="G144" s="10">
        <v>150400</v>
      </c>
      <c r="H144" s="10">
        <v>60160</v>
      </c>
      <c r="I144" s="10">
        <v>45120</v>
      </c>
      <c r="J144" s="5" t="s">
        <v>9</v>
      </c>
      <c r="K144" s="10">
        <v>5</v>
      </c>
      <c r="L144" s="10">
        <v>2</v>
      </c>
      <c r="M144" s="10">
        <v>752000</v>
      </c>
      <c r="N144" s="10">
        <v>18800</v>
      </c>
      <c r="O144" s="10">
        <v>1833</v>
      </c>
      <c r="P144" s="10">
        <f t="shared" si="26"/>
        <v>1833</v>
      </c>
      <c r="Q144" s="16">
        <v>80</v>
      </c>
      <c r="R144" s="16">
        <v>260</v>
      </c>
      <c r="S144" s="16">
        <f t="shared" si="27"/>
        <v>146640</v>
      </c>
      <c r="T144" s="36">
        <f t="shared" si="28"/>
        <v>476580</v>
      </c>
      <c r="U144">
        <f t="shared" si="20"/>
        <v>4512</v>
      </c>
      <c r="V144">
        <f t="shared" si="22"/>
        <v>47000</v>
      </c>
      <c r="W144" s="55">
        <f t="shared" si="24"/>
        <v>476580</v>
      </c>
      <c r="X144" s="55">
        <f t="shared" si="29"/>
        <v>329940</v>
      </c>
      <c r="Y144">
        <f>N144*U144</f>
        <v>84825600</v>
      </c>
      <c r="Z144" s="67">
        <f>W144/Y144*100</f>
        <v>0.56183510638297873</v>
      </c>
      <c r="AA144" s="69">
        <v>207091.22203098107</v>
      </c>
      <c r="AB144" s="69">
        <v>1800000</v>
      </c>
      <c r="AC144" s="61">
        <f>(P144/AB144)*100</f>
        <v>0.10183333333333333</v>
      </c>
    </row>
    <row r="145" spans="1:29" x14ac:dyDescent="0.3">
      <c r="A145" s="38">
        <v>43830</v>
      </c>
      <c r="B145" s="5" t="str">
        <f t="shared" si="23"/>
        <v>Dec</v>
      </c>
      <c r="C145" s="10">
        <f t="shared" si="25"/>
        <v>2019</v>
      </c>
      <c r="D145" s="5" t="s">
        <v>14</v>
      </c>
      <c r="E145" s="10">
        <v>237880</v>
      </c>
      <c r="F145" s="10">
        <v>175280.00000000003</v>
      </c>
      <c r="G145" s="10">
        <v>125200</v>
      </c>
      <c r="H145" s="10">
        <v>50080</v>
      </c>
      <c r="I145" s="10">
        <v>37560</v>
      </c>
      <c r="J145" s="5" t="s">
        <v>10</v>
      </c>
      <c r="K145" s="10">
        <v>8</v>
      </c>
      <c r="L145" s="10">
        <v>3</v>
      </c>
      <c r="M145" s="10">
        <v>626000</v>
      </c>
      <c r="N145" s="10">
        <v>29213.333333333328</v>
      </c>
      <c r="O145" s="10">
        <v>2848.2999999999993</v>
      </c>
      <c r="P145" s="10">
        <f t="shared" si="26"/>
        <v>2848.2999999999993</v>
      </c>
      <c r="Q145" s="16">
        <v>80</v>
      </c>
      <c r="R145" s="16">
        <v>260</v>
      </c>
      <c r="S145" s="16">
        <f t="shared" si="27"/>
        <v>227863.99999999994</v>
      </c>
      <c r="T145" s="36">
        <f t="shared" si="28"/>
        <v>740557.99999999977</v>
      </c>
      <c r="U145">
        <f t="shared" si="20"/>
        <v>4382</v>
      </c>
      <c r="V145">
        <f t="shared" si="22"/>
        <v>58426.666666666657</v>
      </c>
      <c r="W145" s="55">
        <f t="shared" si="24"/>
        <v>740557.99999999977</v>
      </c>
      <c r="X145" s="55">
        <f t="shared" si="29"/>
        <v>512693.99999999983</v>
      </c>
      <c r="Y145">
        <f>N145*U145</f>
        <v>128012826.66666664</v>
      </c>
      <c r="Z145" s="67">
        <f>W145/Y145*100</f>
        <v>0.57850296668188039</v>
      </c>
      <c r="AA145" s="69">
        <v>172392.42685025817</v>
      </c>
      <c r="AB145" s="69">
        <v>1800000</v>
      </c>
      <c r="AC145" s="61">
        <f>(P145/AB145)*100</f>
        <v>0.15823888888888885</v>
      </c>
    </row>
    <row r="146" spans="1:29" x14ac:dyDescent="0.3">
      <c r="A146" s="39">
        <v>43861</v>
      </c>
      <c r="B146" s="2" t="str">
        <f t="shared" si="23"/>
        <v>Jan</v>
      </c>
      <c r="C146" s="13">
        <f t="shared" si="25"/>
        <v>2020</v>
      </c>
      <c r="D146" s="2" t="s">
        <v>12</v>
      </c>
      <c r="E146" s="10">
        <v>214200</v>
      </c>
      <c r="F146" s="10">
        <v>126000</v>
      </c>
      <c r="G146" s="10">
        <v>157500</v>
      </c>
      <c r="H146" s="10">
        <v>44100.000000000007</v>
      </c>
      <c r="I146" s="10">
        <v>88200.000000000015</v>
      </c>
      <c r="J146" s="2" t="s">
        <v>7</v>
      </c>
      <c r="K146" s="10">
        <v>4</v>
      </c>
      <c r="L146" s="10">
        <v>2</v>
      </c>
      <c r="M146" s="14">
        <v>630000</v>
      </c>
      <c r="N146" s="14">
        <v>26250</v>
      </c>
      <c r="O146" s="14">
        <v>4225</v>
      </c>
      <c r="P146" s="10">
        <f t="shared" si="26"/>
        <v>4225</v>
      </c>
      <c r="Q146" s="17">
        <v>100</v>
      </c>
      <c r="R146" s="18">
        <v>310</v>
      </c>
      <c r="S146" s="18">
        <f t="shared" si="27"/>
        <v>422500</v>
      </c>
      <c r="T146" s="37">
        <f t="shared" si="28"/>
        <v>1309750</v>
      </c>
      <c r="U146">
        <f t="shared" ref="U146:U193" si="30">IF(C146=2020,
   IF(J146="Platform A", M146*5,
   IF(J146="Platform B", M146*6,
   IF(J146="Platform C", M146*7,
   IF(J146="Platform D", M146*8, M146))))/1000,
M146)</f>
        <v>3150</v>
      </c>
      <c r="V146">
        <f>IF(C146=2020,
   IF(J146="Platform A", N146*2,
   IF(J146="Platform B", N146*2.25,
   IF(J146="Platform C", N146*2.8,
   IF(J146="Platform D", N146*2.35, N146)))),
"NA")</f>
        <v>52500</v>
      </c>
      <c r="W146" s="55">
        <f t="shared" si="24"/>
        <v>1309750</v>
      </c>
      <c r="X146" s="55">
        <f t="shared" si="29"/>
        <v>887250</v>
      </c>
      <c r="Y146">
        <f>N146*U146</f>
        <v>82687500</v>
      </c>
      <c r="Z146" s="67">
        <f>W146/Y146*100</f>
        <v>1.5839758125472412</v>
      </c>
      <c r="AA146" s="69">
        <v>223777.68491433348</v>
      </c>
      <c r="AB146" s="69">
        <v>2000000</v>
      </c>
      <c r="AC146" s="61">
        <f>(P146/AB146)*100</f>
        <v>0.21124999999999999</v>
      </c>
    </row>
    <row r="147" spans="1:29" x14ac:dyDescent="0.3">
      <c r="A147" s="39">
        <v>43861</v>
      </c>
      <c r="B147" s="2" t="str">
        <f t="shared" si="23"/>
        <v>Jan</v>
      </c>
      <c r="C147" s="13">
        <f t="shared" si="25"/>
        <v>2020</v>
      </c>
      <c r="D147" s="2" t="s">
        <v>12</v>
      </c>
      <c r="E147" s="10">
        <v>222360</v>
      </c>
      <c r="F147" s="10">
        <v>130800</v>
      </c>
      <c r="G147" s="10">
        <v>163500</v>
      </c>
      <c r="H147" s="10">
        <v>45780.000000000007</v>
      </c>
      <c r="I147" s="10">
        <v>91560.000000000015</v>
      </c>
      <c r="J147" s="2" t="s">
        <v>8</v>
      </c>
      <c r="K147" s="10">
        <v>2</v>
      </c>
      <c r="L147" s="10">
        <v>6</v>
      </c>
      <c r="M147" s="14">
        <v>654000</v>
      </c>
      <c r="N147" s="14">
        <v>20710</v>
      </c>
      <c r="O147" s="14">
        <v>2019.2249999999999</v>
      </c>
      <c r="P147" s="10">
        <f t="shared" si="26"/>
        <v>2019.2249999999999</v>
      </c>
      <c r="Q147" s="17">
        <v>100</v>
      </c>
      <c r="R147" s="18">
        <v>310</v>
      </c>
      <c r="S147" s="18">
        <f t="shared" si="27"/>
        <v>201922.5</v>
      </c>
      <c r="T147" s="37">
        <f t="shared" si="28"/>
        <v>625959.75</v>
      </c>
      <c r="U147">
        <f t="shared" si="30"/>
        <v>3924</v>
      </c>
      <c r="V147">
        <f t="shared" ref="V147:V193" si="31">IF(C147=2020,
   IF(J147="Platform A", N147*2,
   IF(J147="Platform B", N147*2.25,
   IF(J147="Platform C", N147*2.8,
   IF(J147="Platform D", N147*2.35, N147)))),
"NA")</f>
        <v>46597.5</v>
      </c>
      <c r="W147" s="55">
        <f t="shared" si="24"/>
        <v>625959.75</v>
      </c>
      <c r="X147" s="55">
        <f t="shared" si="29"/>
        <v>424037.25</v>
      </c>
      <c r="Y147">
        <f>N147*U147</f>
        <v>81266040</v>
      </c>
      <c r="Z147" s="67">
        <f>W147/Y147*100</f>
        <v>0.77025993883792043</v>
      </c>
      <c r="AA147" s="69">
        <v>232302.5491015462</v>
      </c>
      <c r="AB147" s="69">
        <v>2000000</v>
      </c>
      <c r="AC147" s="61">
        <f>(P147/AB147)*100</f>
        <v>0.10096125</v>
      </c>
    </row>
    <row r="148" spans="1:29" x14ac:dyDescent="0.3">
      <c r="A148" s="39">
        <v>43861</v>
      </c>
      <c r="B148" s="3" t="str">
        <f t="shared" si="23"/>
        <v>Jan</v>
      </c>
      <c r="C148" s="13">
        <f t="shared" si="25"/>
        <v>2020</v>
      </c>
      <c r="D148" s="3" t="s">
        <v>12</v>
      </c>
      <c r="E148" s="10">
        <v>203320.00000000003</v>
      </c>
      <c r="F148" s="10">
        <v>119600</v>
      </c>
      <c r="G148" s="10">
        <v>149500</v>
      </c>
      <c r="H148" s="10">
        <v>41860.000000000007</v>
      </c>
      <c r="I148" s="10">
        <v>83720.000000000015</v>
      </c>
      <c r="J148" s="3" t="s">
        <v>9</v>
      </c>
      <c r="K148" s="10">
        <v>2</v>
      </c>
      <c r="L148" s="10">
        <v>1</v>
      </c>
      <c r="M148" s="14">
        <v>598000</v>
      </c>
      <c r="N148" s="14">
        <v>14950</v>
      </c>
      <c r="O148" s="14">
        <v>2332.1999999999998</v>
      </c>
      <c r="P148" s="10">
        <f t="shared" si="26"/>
        <v>2332.1999999999998</v>
      </c>
      <c r="Q148" s="17">
        <v>100</v>
      </c>
      <c r="R148" s="18">
        <v>310</v>
      </c>
      <c r="S148" s="18">
        <f t="shared" si="27"/>
        <v>233219.99999999997</v>
      </c>
      <c r="T148" s="37">
        <f t="shared" si="28"/>
        <v>722982</v>
      </c>
      <c r="U148">
        <f t="shared" si="30"/>
        <v>4186</v>
      </c>
      <c r="V148">
        <f t="shared" si="31"/>
        <v>41860</v>
      </c>
      <c r="W148" s="55">
        <f t="shared" si="24"/>
        <v>722982</v>
      </c>
      <c r="X148" s="55">
        <f t="shared" si="29"/>
        <v>489762</v>
      </c>
      <c r="Y148">
        <f>N148*U148</f>
        <v>62580700</v>
      </c>
      <c r="Z148" s="67">
        <f>W148/Y148*100</f>
        <v>1.15527950310559</v>
      </c>
      <c r="AA148" s="69">
        <v>212411.19933138319</v>
      </c>
      <c r="AB148" s="69">
        <v>2000000</v>
      </c>
      <c r="AC148" s="61">
        <f>(P148/AB148)*100</f>
        <v>0.11661000000000001</v>
      </c>
    </row>
    <row r="149" spans="1:29" x14ac:dyDescent="0.3">
      <c r="A149" s="39">
        <v>43861</v>
      </c>
      <c r="B149" s="3" t="str">
        <f t="shared" si="23"/>
        <v>Jan</v>
      </c>
      <c r="C149" s="13">
        <f t="shared" si="25"/>
        <v>2020</v>
      </c>
      <c r="D149" s="3" t="s">
        <v>12</v>
      </c>
      <c r="E149" s="10">
        <v>173740.00000000003</v>
      </c>
      <c r="F149" s="10">
        <v>102200</v>
      </c>
      <c r="G149" s="10">
        <v>127750</v>
      </c>
      <c r="H149" s="10">
        <v>35770.000000000007</v>
      </c>
      <c r="I149" s="10">
        <v>71540.000000000015</v>
      </c>
      <c r="J149" s="3" t="s">
        <v>10</v>
      </c>
      <c r="K149" s="10">
        <v>5</v>
      </c>
      <c r="L149" s="10">
        <v>3</v>
      </c>
      <c r="M149" s="14">
        <v>511000</v>
      </c>
      <c r="N149" s="14">
        <v>27253.333333333332</v>
      </c>
      <c r="O149" s="14">
        <v>2657.2</v>
      </c>
      <c r="P149" s="10">
        <f t="shared" si="26"/>
        <v>2657.2</v>
      </c>
      <c r="Q149" s="17">
        <v>100</v>
      </c>
      <c r="R149" s="18">
        <v>310</v>
      </c>
      <c r="S149" s="18">
        <f t="shared" si="27"/>
        <v>265720</v>
      </c>
      <c r="T149" s="37">
        <f t="shared" si="28"/>
        <v>823732</v>
      </c>
      <c r="U149">
        <f t="shared" si="30"/>
        <v>4088</v>
      </c>
      <c r="V149">
        <f t="shared" si="31"/>
        <v>64045.333333333336</v>
      </c>
      <c r="W149" s="55">
        <f t="shared" si="24"/>
        <v>823732</v>
      </c>
      <c r="X149" s="55">
        <f t="shared" si="29"/>
        <v>558012</v>
      </c>
      <c r="Y149">
        <f>N149*U149</f>
        <v>111411626.66666666</v>
      </c>
      <c r="Z149" s="67">
        <f>W149/Y149*100</f>
        <v>0.73935909980430536</v>
      </c>
      <c r="AA149" s="69">
        <v>181508.56665273715</v>
      </c>
      <c r="AB149" s="69">
        <v>2000000</v>
      </c>
      <c r="AC149" s="61">
        <f>(P149/AB149)*100</f>
        <v>0.13285999999999998</v>
      </c>
    </row>
    <row r="150" spans="1:29" x14ac:dyDescent="0.3">
      <c r="A150" s="39">
        <v>43889</v>
      </c>
      <c r="B150" s="2" t="str">
        <f t="shared" si="23"/>
        <v>Feb</v>
      </c>
      <c r="C150" s="13">
        <f t="shared" si="25"/>
        <v>2020</v>
      </c>
      <c r="D150" s="2" t="s">
        <v>12</v>
      </c>
      <c r="E150" s="10">
        <v>222700</v>
      </c>
      <c r="F150" s="10">
        <v>131000</v>
      </c>
      <c r="G150" s="10">
        <v>163750</v>
      </c>
      <c r="H150" s="10">
        <v>45850.000000000007</v>
      </c>
      <c r="I150" s="10">
        <v>91700.000000000015</v>
      </c>
      <c r="J150" s="2" t="s">
        <v>7</v>
      </c>
      <c r="K150" s="10">
        <v>6</v>
      </c>
      <c r="L150" s="10">
        <v>6</v>
      </c>
      <c r="M150" s="14">
        <v>655000</v>
      </c>
      <c r="N150" s="14">
        <v>19650.000000000004</v>
      </c>
      <c r="O150" s="14">
        <v>2925</v>
      </c>
      <c r="P150" s="10">
        <f t="shared" si="26"/>
        <v>2925</v>
      </c>
      <c r="Q150" s="17">
        <v>100</v>
      </c>
      <c r="R150" s="18">
        <v>310</v>
      </c>
      <c r="S150" s="18">
        <f t="shared" si="27"/>
        <v>292500</v>
      </c>
      <c r="T150" s="37">
        <f t="shared" si="28"/>
        <v>906750</v>
      </c>
      <c r="U150">
        <f t="shared" si="30"/>
        <v>3275</v>
      </c>
      <c r="V150">
        <f t="shared" si="31"/>
        <v>39300.000000000007</v>
      </c>
      <c r="W150" s="55">
        <f t="shared" si="24"/>
        <v>906750</v>
      </c>
      <c r="X150" s="55">
        <f t="shared" si="29"/>
        <v>614250</v>
      </c>
      <c r="Y150">
        <f>N150*U150</f>
        <v>64353750.000000015</v>
      </c>
      <c r="Z150" s="67">
        <f>W150/Y150*100</f>
        <v>1.4090087990210358</v>
      </c>
      <c r="AA150" s="69">
        <v>217056.53021442494</v>
      </c>
      <c r="AB150" s="69">
        <v>2000000</v>
      </c>
      <c r="AC150" s="61">
        <f>(P150/AB150)*100</f>
        <v>0.14624999999999999</v>
      </c>
    </row>
    <row r="151" spans="1:29" x14ac:dyDescent="0.3">
      <c r="A151" s="39">
        <v>43889</v>
      </c>
      <c r="B151" s="2" t="str">
        <f t="shared" si="23"/>
        <v>Feb</v>
      </c>
      <c r="C151" s="13">
        <f t="shared" si="25"/>
        <v>2020</v>
      </c>
      <c r="D151" s="2" t="s">
        <v>12</v>
      </c>
      <c r="E151" s="10">
        <v>212840</v>
      </c>
      <c r="F151" s="10">
        <v>125200</v>
      </c>
      <c r="G151" s="10">
        <v>156500</v>
      </c>
      <c r="H151" s="10">
        <v>43820.000000000007</v>
      </c>
      <c r="I151" s="10">
        <v>87640.000000000015</v>
      </c>
      <c r="J151" s="2" t="s">
        <v>8</v>
      </c>
      <c r="K151" s="10">
        <v>6</v>
      </c>
      <c r="L151" s="10">
        <v>6</v>
      </c>
      <c r="M151" s="14">
        <v>626000</v>
      </c>
      <c r="N151" s="14">
        <v>26083.333333333332</v>
      </c>
      <c r="O151" s="14">
        <v>2034.5</v>
      </c>
      <c r="P151" s="10">
        <f t="shared" si="26"/>
        <v>2034.5</v>
      </c>
      <c r="Q151" s="17">
        <v>100</v>
      </c>
      <c r="R151" s="18">
        <v>310</v>
      </c>
      <c r="S151" s="18">
        <f t="shared" si="27"/>
        <v>203450</v>
      </c>
      <c r="T151" s="37">
        <f t="shared" si="28"/>
        <v>630695</v>
      </c>
      <c r="U151">
        <f t="shared" si="30"/>
        <v>3756</v>
      </c>
      <c r="V151">
        <f t="shared" si="31"/>
        <v>58687.5</v>
      </c>
      <c r="W151" s="55">
        <f t="shared" si="24"/>
        <v>630695</v>
      </c>
      <c r="X151" s="55">
        <f t="shared" si="29"/>
        <v>427245</v>
      </c>
      <c r="Y151">
        <f>N151*U151</f>
        <v>97969000</v>
      </c>
      <c r="Z151" s="67">
        <f>W151/Y151*100</f>
        <v>0.64376996805111819</v>
      </c>
      <c r="AA151" s="69">
        <v>207446.39376218323</v>
      </c>
      <c r="AB151" s="69">
        <v>2000000</v>
      </c>
      <c r="AC151" s="61">
        <f>(P151/AB151)*100</f>
        <v>0.101725</v>
      </c>
    </row>
    <row r="152" spans="1:29" x14ac:dyDescent="0.3">
      <c r="A152" s="39">
        <v>43889</v>
      </c>
      <c r="B152" s="3" t="str">
        <f t="shared" si="23"/>
        <v>Feb</v>
      </c>
      <c r="C152" s="13">
        <f t="shared" si="25"/>
        <v>2020</v>
      </c>
      <c r="D152" s="3" t="s">
        <v>12</v>
      </c>
      <c r="E152" s="10">
        <v>222360</v>
      </c>
      <c r="F152" s="10">
        <v>130800</v>
      </c>
      <c r="G152" s="10">
        <v>163500</v>
      </c>
      <c r="H152" s="10">
        <v>45780.000000000007</v>
      </c>
      <c r="I152" s="10">
        <v>91560.000000000015</v>
      </c>
      <c r="J152" s="3" t="s">
        <v>9</v>
      </c>
      <c r="K152" s="10">
        <v>2</v>
      </c>
      <c r="L152" s="10">
        <v>3</v>
      </c>
      <c r="M152" s="14">
        <v>654000</v>
      </c>
      <c r="N152" s="14">
        <v>16350</v>
      </c>
      <c r="O152" s="14">
        <v>1594.125</v>
      </c>
      <c r="P152" s="10">
        <f t="shared" si="26"/>
        <v>1594.125</v>
      </c>
      <c r="Q152" s="17">
        <v>100</v>
      </c>
      <c r="R152" s="18">
        <v>310</v>
      </c>
      <c r="S152" s="18">
        <f t="shared" si="27"/>
        <v>159412.5</v>
      </c>
      <c r="T152" s="37">
        <f t="shared" si="28"/>
        <v>494178.75</v>
      </c>
      <c r="U152">
        <f t="shared" si="30"/>
        <v>4578</v>
      </c>
      <c r="V152">
        <f t="shared" si="31"/>
        <v>45780</v>
      </c>
      <c r="W152" s="55">
        <f t="shared" si="24"/>
        <v>494178.75</v>
      </c>
      <c r="X152" s="55">
        <f t="shared" si="29"/>
        <v>334766.25</v>
      </c>
      <c r="Y152">
        <f>N152*U152</f>
        <v>74850300</v>
      </c>
      <c r="Z152" s="67">
        <f>W152/Y152*100</f>
        <v>0.66022280471821759</v>
      </c>
      <c r="AA152" s="69">
        <v>216725.14619883039</v>
      </c>
      <c r="AB152" s="69">
        <v>2000000</v>
      </c>
      <c r="AC152" s="61">
        <f>(P152/AB152)*100</f>
        <v>7.9706250000000006E-2</v>
      </c>
    </row>
    <row r="153" spans="1:29" x14ac:dyDescent="0.3">
      <c r="A153" s="39">
        <v>43889</v>
      </c>
      <c r="B153" s="3" t="str">
        <f t="shared" si="23"/>
        <v>Feb</v>
      </c>
      <c r="C153" s="13">
        <f t="shared" si="25"/>
        <v>2020</v>
      </c>
      <c r="D153" s="3" t="s">
        <v>12</v>
      </c>
      <c r="E153" s="10">
        <v>214200</v>
      </c>
      <c r="F153" s="10">
        <v>126000</v>
      </c>
      <c r="G153" s="10">
        <v>157500</v>
      </c>
      <c r="H153" s="10">
        <v>44100.000000000007</v>
      </c>
      <c r="I153" s="10">
        <v>88200.000000000015</v>
      </c>
      <c r="J153" s="3" t="s">
        <v>10</v>
      </c>
      <c r="K153" s="10">
        <v>7</v>
      </c>
      <c r="L153" s="10">
        <v>3</v>
      </c>
      <c r="M153" s="14">
        <v>630000</v>
      </c>
      <c r="N153" s="14">
        <v>31500</v>
      </c>
      <c r="O153" s="14">
        <v>4914</v>
      </c>
      <c r="P153" s="10">
        <f t="shared" si="26"/>
        <v>4914</v>
      </c>
      <c r="Q153" s="17">
        <v>100</v>
      </c>
      <c r="R153" s="18">
        <v>310</v>
      </c>
      <c r="S153" s="18">
        <f t="shared" si="27"/>
        <v>491400</v>
      </c>
      <c r="T153" s="37">
        <f t="shared" si="28"/>
        <v>1523340</v>
      </c>
      <c r="U153">
        <f t="shared" si="30"/>
        <v>5040</v>
      </c>
      <c r="V153">
        <f t="shared" si="31"/>
        <v>74025</v>
      </c>
      <c r="W153" s="55">
        <f t="shared" si="24"/>
        <v>1523340</v>
      </c>
      <c r="X153" s="55">
        <f t="shared" si="29"/>
        <v>1031940</v>
      </c>
      <c r="Y153">
        <f>N153*U153</f>
        <v>158760000</v>
      </c>
      <c r="Z153" s="67">
        <f>W153/Y153*100</f>
        <v>0.95952380952380956</v>
      </c>
      <c r="AA153" s="69">
        <v>208771.9298245614</v>
      </c>
      <c r="AB153" s="69">
        <v>2000000</v>
      </c>
      <c r="AC153" s="61">
        <f>(P153/AB153)*100</f>
        <v>0.2457</v>
      </c>
    </row>
    <row r="154" spans="1:29" x14ac:dyDescent="0.3">
      <c r="A154" s="39">
        <v>43921</v>
      </c>
      <c r="B154" s="2" t="str">
        <f t="shared" si="23"/>
        <v>Mar</v>
      </c>
      <c r="C154" s="13">
        <f t="shared" si="25"/>
        <v>2020</v>
      </c>
      <c r="D154" s="2" t="s">
        <v>12</v>
      </c>
      <c r="E154" s="10">
        <v>258060</v>
      </c>
      <c r="F154" s="10">
        <v>151800</v>
      </c>
      <c r="G154" s="10">
        <v>189750</v>
      </c>
      <c r="H154" s="10">
        <v>53130</v>
      </c>
      <c r="I154" s="10">
        <v>106260</v>
      </c>
      <c r="J154" s="2" t="s">
        <v>7</v>
      </c>
      <c r="K154" s="10">
        <v>8</v>
      </c>
      <c r="L154" s="10">
        <v>1</v>
      </c>
      <c r="M154" s="14">
        <v>759000</v>
      </c>
      <c r="N154" s="14">
        <v>37950</v>
      </c>
      <c r="O154" s="14">
        <v>3700.125</v>
      </c>
      <c r="P154" s="10">
        <f t="shared" si="26"/>
        <v>3700.125</v>
      </c>
      <c r="Q154" s="17">
        <v>100</v>
      </c>
      <c r="R154" s="18">
        <v>310</v>
      </c>
      <c r="S154" s="18">
        <f t="shared" si="27"/>
        <v>370012.5</v>
      </c>
      <c r="T154" s="37">
        <f t="shared" si="28"/>
        <v>1147038.75</v>
      </c>
      <c r="U154">
        <f t="shared" si="30"/>
        <v>3795</v>
      </c>
      <c r="V154">
        <f t="shared" si="31"/>
        <v>75900</v>
      </c>
      <c r="W154" s="55">
        <f t="shared" si="24"/>
        <v>1147038.75</v>
      </c>
      <c r="X154" s="55">
        <f t="shared" si="29"/>
        <v>777026.25</v>
      </c>
      <c r="Y154">
        <f>N154*U154</f>
        <v>144020250</v>
      </c>
      <c r="Z154" s="67">
        <f>W154/Y154*100</f>
        <v>0.79644268774703553</v>
      </c>
      <c r="AA154" s="69">
        <v>239476.61469933184</v>
      </c>
      <c r="AB154" s="69">
        <v>2000000</v>
      </c>
      <c r="AC154" s="61">
        <f>(P154/AB154)*100</f>
        <v>0.18500624999999998</v>
      </c>
    </row>
    <row r="155" spans="1:29" x14ac:dyDescent="0.3">
      <c r="A155" s="39">
        <v>43921</v>
      </c>
      <c r="B155" s="2" t="str">
        <f t="shared" si="23"/>
        <v>Mar</v>
      </c>
      <c r="C155" s="13">
        <f t="shared" si="25"/>
        <v>2020</v>
      </c>
      <c r="D155" s="2" t="s">
        <v>12</v>
      </c>
      <c r="E155" s="10">
        <v>222360</v>
      </c>
      <c r="F155" s="10">
        <v>130800</v>
      </c>
      <c r="G155" s="10">
        <v>163500</v>
      </c>
      <c r="H155" s="10">
        <v>45780.000000000007</v>
      </c>
      <c r="I155" s="10">
        <v>91560.000000000015</v>
      </c>
      <c r="J155" s="2" t="s">
        <v>8</v>
      </c>
      <c r="K155" s="10">
        <v>8</v>
      </c>
      <c r="L155" s="10">
        <v>3</v>
      </c>
      <c r="M155" s="14">
        <v>654000</v>
      </c>
      <c r="N155" s="14">
        <v>27250</v>
      </c>
      <c r="O155" s="14">
        <v>1560</v>
      </c>
      <c r="P155" s="10">
        <f t="shared" si="26"/>
        <v>1560</v>
      </c>
      <c r="Q155" s="17">
        <v>100</v>
      </c>
      <c r="R155" s="18">
        <v>310</v>
      </c>
      <c r="S155" s="18">
        <f t="shared" si="27"/>
        <v>156000</v>
      </c>
      <c r="T155" s="37">
        <f t="shared" si="28"/>
        <v>483600</v>
      </c>
      <c r="U155">
        <f t="shared" si="30"/>
        <v>3924</v>
      </c>
      <c r="V155">
        <f t="shared" si="31"/>
        <v>61312.5</v>
      </c>
      <c r="W155" s="55">
        <f t="shared" si="24"/>
        <v>483600</v>
      </c>
      <c r="X155" s="55">
        <f t="shared" si="29"/>
        <v>327600</v>
      </c>
      <c r="Y155">
        <f>N155*U155</f>
        <v>106929000</v>
      </c>
      <c r="Z155" s="67">
        <f>W155/Y155*100</f>
        <v>0.4522627163818983</v>
      </c>
      <c r="AA155" s="69">
        <v>206347.43875278396</v>
      </c>
      <c r="AB155" s="69">
        <v>2000000</v>
      </c>
      <c r="AC155" s="61">
        <f>(P155/AB155)*100</f>
        <v>7.8E-2</v>
      </c>
    </row>
    <row r="156" spans="1:29" x14ac:dyDescent="0.3">
      <c r="A156" s="39">
        <v>43921</v>
      </c>
      <c r="B156" s="3" t="str">
        <f t="shared" si="23"/>
        <v>Mar</v>
      </c>
      <c r="C156" s="13">
        <f t="shared" si="25"/>
        <v>2020</v>
      </c>
      <c r="D156" s="3" t="s">
        <v>12</v>
      </c>
      <c r="E156" s="10">
        <v>212840</v>
      </c>
      <c r="F156" s="10">
        <v>125200</v>
      </c>
      <c r="G156" s="10">
        <v>156500</v>
      </c>
      <c r="H156" s="10">
        <v>43820.000000000007</v>
      </c>
      <c r="I156" s="10">
        <v>87640.000000000015</v>
      </c>
      <c r="J156" s="3" t="s">
        <v>9</v>
      </c>
      <c r="K156" s="10">
        <v>2</v>
      </c>
      <c r="L156" s="10">
        <v>3</v>
      </c>
      <c r="M156" s="14">
        <v>626000</v>
      </c>
      <c r="N156" s="14">
        <v>26083.333333333332</v>
      </c>
      <c r="O156" s="14">
        <v>2543.125</v>
      </c>
      <c r="P156" s="10">
        <f t="shared" si="26"/>
        <v>2543.125</v>
      </c>
      <c r="Q156" s="17">
        <v>100</v>
      </c>
      <c r="R156" s="18">
        <v>310</v>
      </c>
      <c r="S156" s="18">
        <f t="shared" si="27"/>
        <v>254312.5</v>
      </c>
      <c r="T156" s="37">
        <f t="shared" si="28"/>
        <v>788368.75</v>
      </c>
      <c r="U156">
        <f t="shared" si="30"/>
        <v>4382</v>
      </c>
      <c r="V156">
        <f t="shared" si="31"/>
        <v>73033.333333333328</v>
      </c>
      <c r="W156" s="55">
        <f t="shared" si="24"/>
        <v>788368.75</v>
      </c>
      <c r="X156" s="55">
        <f t="shared" si="29"/>
        <v>534056.25</v>
      </c>
      <c r="Y156">
        <f>N156*U156</f>
        <v>114297166.66666666</v>
      </c>
      <c r="Z156" s="67">
        <f>W156/Y156*100</f>
        <v>0.68975353719762678</v>
      </c>
      <c r="AA156" s="69">
        <v>197512.99183370452</v>
      </c>
      <c r="AB156" s="69">
        <v>2000000</v>
      </c>
      <c r="AC156" s="61">
        <f>(P156/AB156)*100</f>
        <v>0.12715625</v>
      </c>
    </row>
    <row r="157" spans="1:29" x14ac:dyDescent="0.3">
      <c r="A157" s="39">
        <v>43921</v>
      </c>
      <c r="B157" s="3" t="str">
        <f t="shared" si="23"/>
        <v>Mar</v>
      </c>
      <c r="C157" s="13">
        <f t="shared" si="25"/>
        <v>2020</v>
      </c>
      <c r="D157" s="3" t="s">
        <v>12</v>
      </c>
      <c r="E157" s="10">
        <v>222700</v>
      </c>
      <c r="F157" s="10">
        <v>131000</v>
      </c>
      <c r="G157" s="10">
        <v>163750</v>
      </c>
      <c r="H157" s="10">
        <v>45850.000000000007</v>
      </c>
      <c r="I157" s="10">
        <v>91700.000000000015</v>
      </c>
      <c r="J157" s="3" t="s">
        <v>10</v>
      </c>
      <c r="K157" s="10">
        <v>4</v>
      </c>
      <c r="L157" s="10">
        <v>2</v>
      </c>
      <c r="M157" s="14">
        <v>655000</v>
      </c>
      <c r="N157" s="14">
        <v>19650.000000000004</v>
      </c>
      <c r="O157" s="14">
        <v>1149.5250000000001</v>
      </c>
      <c r="P157" s="10">
        <f t="shared" si="26"/>
        <v>1149.5250000000001</v>
      </c>
      <c r="Q157" s="17">
        <v>100</v>
      </c>
      <c r="R157" s="18">
        <v>310</v>
      </c>
      <c r="S157" s="18">
        <f t="shared" si="27"/>
        <v>114952.50000000001</v>
      </c>
      <c r="T157" s="37">
        <f t="shared" si="28"/>
        <v>356352.75</v>
      </c>
      <c r="U157">
        <f t="shared" si="30"/>
        <v>5240</v>
      </c>
      <c r="V157">
        <f t="shared" si="31"/>
        <v>46177.500000000007</v>
      </c>
      <c r="W157" s="55">
        <f t="shared" si="24"/>
        <v>356352.75</v>
      </c>
      <c r="X157" s="55">
        <f t="shared" si="29"/>
        <v>241400.25</v>
      </c>
      <c r="Y157">
        <f>N157*U157</f>
        <v>102966000.00000001</v>
      </c>
      <c r="Z157" s="67">
        <f>W157/Y157*100</f>
        <v>0.34608778625954195</v>
      </c>
      <c r="AA157" s="69">
        <v>206662.95471417965</v>
      </c>
      <c r="AB157" s="69">
        <v>2000000</v>
      </c>
      <c r="AC157" s="61">
        <f>(P157/AB157)*100</f>
        <v>5.7476250000000007E-2</v>
      </c>
    </row>
    <row r="158" spans="1:29" x14ac:dyDescent="0.3">
      <c r="A158" s="39">
        <v>43951</v>
      </c>
      <c r="B158" s="2" t="str">
        <f t="shared" si="23"/>
        <v>Apr</v>
      </c>
      <c r="C158" s="13">
        <f t="shared" si="25"/>
        <v>2020</v>
      </c>
      <c r="D158" s="2" t="s">
        <v>12</v>
      </c>
      <c r="E158" s="10">
        <v>212840</v>
      </c>
      <c r="F158" s="10">
        <v>125200</v>
      </c>
      <c r="G158" s="10">
        <v>156500</v>
      </c>
      <c r="H158" s="10">
        <v>43820.000000000007</v>
      </c>
      <c r="I158" s="10">
        <v>87640.000000000015</v>
      </c>
      <c r="J158" s="2" t="s">
        <v>7</v>
      </c>
      <c r="K158" s="10">
        <v>2</v>
      </c>
      <c r="L158" s="10">
        <v>1</v>
      </c>
      <c r="M158" s="14">
        <v>626000</v>
      </c>
      <c r="N158" s="14">
        <v>19823.333333333332</v>
      </c>
      <c r="O158" s="14">
        <v>2705.8850000000002</v>
      </c>
      <c r="P158" s="10">
        <f t="shared" si="26"/>
        <v>2705.8850000000002</v>
      </c>
      <c r="Q158" s="17">
        <v>100</v>
      </c>
      <c r="R158" s="18">
        <v>310</v>
      </c>
      <c r="S158" s="18">
        <f t="shared" si="27"/>
        <v>270588.5</v>
      </c>
      <c r="T158" s="37">
        <f t="shared" si="28"/>
        <v>838824.35000000009</v>
      </c>
      <c r="U158">
        <f t="shared" si="30"/>
        <v>3130</v>
      </c>
      <c r="V158">
        <f t="shared" si="31"/>
        <v>39646.666666666664</v>
      </c>
      <c r="W158" s="55">
        <f t="shared" si="24"/>
        <v>838824.35000000009</v>
      </c>
      <c r="X158" s="55">
        <f t="shared" si="29"/>
        <v>568235.85000000009</v>
      </c>
      <c r="Y158">
        <f>N158*U158</f>
        <v>62047033.333333328</v>
      </c>
      <c r="Z158" s="67">
        <f>W158/Y158*100</f>
        <v>1.3519169329073484</v>
      </c>
      <c r="AA158" s="69">
        <v>189764.62196861627</v>
      </c>
      <c r="AB158" s="69">
        <v>2000000</v>
      </c>
      <c r="AC158" s="61">
        <f>(P158/AB158)*100</f>
        <v>0.13529425</v>
      </c>
    </row>
    <row r="159" spans="1:29" x14ac:dyDescent="0.3">
      <c r="A159" s="39">
        <v>43951</v>
      </c>
      <c r="B159" s="2" t="str">
        <f t="shared" si="23"/>
        <v>Apr</v>
      </c>
      <c r="C159" s="13">
        <f t="shared" si="25"/>
        <v>2020</v>
      </c>
      <c r="D159" s="2" t="s">
        <v>12</v>
      </c>
      <c r="E159" s="10">
        <v>255680</v>
      </c>
      <c r="F159" s="10">
        <v>150400</v>
      </c>
      <c r="G159" s="10">
        <v>188000</v>
      </c>
      <c r="H159" s="10">
        <v>52640</v>
      </c>
      <c r="I159" s="10">
        <v>105280</v>
      </c>
      <c r="J159" s="2" t="s">
        <v>8</v>
      </c>
      <c r="K159" s="10">
        <v>4</v>
      </c>
      <c r="L159" s="10">
        <v>8</v>
      </c>
      <c r="M159" s="14">
        <v>752000</v>
      </c>
      <c r="N159" s="14">
        <v>25066.666666666668</v>
      </c>
      <c r="O159" s="14">
        <v>1170</v>
      </c>
      <c r="P159" s="10">
        <f t="shared" si="26"/>
        <v>1170</v>
      </c>
      <c r="Q159" s="17">
        <v>100</v>
      </c>
      <c r="R159" s="18">
        <v>310</v>
      </c>
      <c r="S159" s="18">
        <f t="shared" si="27"/>
        <v>117000</v>
      </c>
      <c r="T159" s="37">
        <f t="shared" si="28"/>
        <v>362700</v>
      </c>
      <c r="U159">
        <f t="shared" si="30"/>
        <v>4512</v>
      </c>
      <c r="V159">
        <f t="shared" si="31"/>
        <v>56400</v>
      </c>
      <c r="W159" s="55">
        <f t="shared" si="24"/>
        <v>362700</v>
      </c>
      <c r="X159" s="55">
        <f t="shared" si="29"/>
        <v>245700</v>
      </c>
      <c r="Y159">
        <f>N159*U159</f>
        <v>113100800</v>
      </c>
      <c r="Z159" s="67">
        <f>W159/Y159*100</f>
        <v>0.32068738682661835</v>
      </c>
      <c r="AA159" s="69">
        <v>227960.05706134095</v>
      </c>
      <c r="AB159" s="69">
        <v>2000000</v>
      </c>
      <c r="AC159" s="61">
        <f>(P159/AB159)*100</f>
        <v>5.8500000000000003E-2</v>
      </c>
    </row>
    <row r="160" spans="1:29" x14ac:dyDescent="0.3">
      <c r="A160" s="39">
        <v>43951</v>
      </c>
      <c r="B160" s="3" t="str">
        <f t="shared" si="23"/>
        <v>Apr</v>
      </c>
      <c r="C160" s="13">
        <f t="shared" si="25"/>
        <v>2020</v>
      </c>
      <c r="D160" s="3" t="s">
        <v>12</v>
      </c>
      <c r="E160" s="10">
        <v>226780</v>
      </c>
      <c r="F160" s="10">
        <v>133400</v>
      </c>
      <c r="G160" s="10">
        <v>166750</v>
      </c>
      <c r="H160" s="10">
        <v>46690.000000000007</v>
      </c>
      <c r="I160" s="10">
        <v>93380.000000000015</v>
      </c>
      <c r="J160" s="3" t="s">
        <v>9</v>
      </c>
      <c r="K160" s="10">
        <v>2</v>
      </c>
      <c r="L160" s="10">
        <v>7</v>
      </c>
      <c r="M160" s="14">
        <v>667000</v>
      </c>
      <c r="N160" s="14">
        <v>33350</v>
      </c>
      <c r="O160" s="14">
        <v>2925</v>
      </c>
      <c r="P160" s="10">
        <f t="shared" si="26"/>
        <v>2925</v>
      </c>
      <c r="Q160" s="17">
        <v>100</v>
      </c>
      <c r="R160" s="18">
        <v>310</v>
      </c>
      <c r="S160" s="18">
        <f t="shared" si="27"/>
        <v>292500</v>
      </c>
      <c r="T160" s="37">
        <f t="shared" si="28"/>
        <v>906750</v>
      </c>
      <c r="U160">
        <f t="shared" si="30"/>
        <v>4669</v>
      </c>
      <c r="V160">
        <f t="shared" si="31"/>
        <v>93380</v>
      </c>
      <c r="W160" s="55">
        <f t="shared" si="24"/>
        <v>906750</v>
      </c>
      <c r="X160" s="55">
        <f t="shared" si="29"/>
        <v>614250</v>
      </c>
      <c r="Y160">
        <f>N160*U160</f>
        <v>155711150</v>
      </c>
      <c r="Z160" s="67">
        <f>W160/Y160*100</f>
        <v>0.58232824046319098</v>
      </c>
      <c r="AA160" s="69">
        <v>202193.29529243938</v>
      </c>
      <c r="AB160" s="69">
        <v>2000000</v>
      </c>
      <c r="AC160" s="61">
        <f>(P160/AB160)*100</f>
        <v>0.14624999999999999</v>
      </c>
    </row>
    <row r="161" spans="1:29" x14ac:dyDescent="0.3">
      <c r="A161" s="39">
        <v>43951</v>
      </c>
      <c r="B161" s="3" t="str">
        <f t="shared" si="23"/>
        <v>Apr</v>
      </c>
      <c r="C161" s="13">
        <f t="shared" si="25"/>
        <v>2020</v>
      </c>
      <c r="D161" s="3" t="s">
        <v>12</v>
      </c>
      <c r="E161" s="10">
        <v>258060</v>
      </c>
      <c r="F161" s="10">
        <v>151800</v>
      </c>
      <c r="G161" s="10">
        <v>189750</v>
      </c>
      <c r="H161" s="10">
        <v>53130</v>
      </c>
      <c r="I161" s="10">
        <v>106260</v>
      </c>
      <c r="J161" s="3" t="s">
        <v>10</v>
      </c>
      <c r="K161" s="10">
        <v>3</v>
      </c>
      <c r="L161" s="10">
        <v>2</v>
      </c>
      <c r="M161" s="14">
        <v>759000</v>
      </c>
      <c r="N161" s="14">
        <v>13915.000000000002</v>
      </c>
      <c r="O161" s="14">
        <v>1085.3700000000003</v>
      </c>
      <c r="P161" s="10">
        <f t="shared" si="26"/>
        <v>1085.3700000000003</v>
      </c>
      <c r="Q161" s="17">
        <v>100</v>
      </c>
      <c r="R161" s="18">
        <v>310</v>
      </c>
      <c r="S161" s="18">
        <f t="shared" si="27"/>
        <v>108537.00000000003</v>
      </c>
      <c r="T161" s="37">
        <f t="shared" si="28"/>
        <v>336464.70000000013</v>
      </c>
      <c r="U161">
        <f t="shared" si="30"/>
        <v>6072</v>
      </c>
      <c r="V161">
        <f t="shared" si="31"/>
        <v>32700.250000000007</v>
      </c>
      <c r="W161" s="55">
        <f t="shared" si="24"/>
        <v>336464.70000000013</v>
      </c>
      <c r="X161" s="55">
        <f t="shared" si="29"/>
        <v>227927.7000000001</v>
      </c>
      <c r="Y161">
        <f>N161*U161</f>
        <v>84491880.000000015</v>
      </c>
      <c r="Z161" s="67">
        <f>W161/Y161*100</f>
        <v>0.39822134387351782</v>
      </c>
      <c r="AA161" s="69">
        <v>230082.02567760344</v>
      </c>
      <c r="AB161" s="69">
        <v>2000000</v>
      </c>
      <c r="AC161" s="61">
        <f>(P161/AB161)*100</f>
        <v>5.4268500000000025E-2</v>
      </c>
    </row>
    <row r="162" spans="1:29" x14ac:dyDescent="0.3">
      <c r="A162" s="39">
        <v>43982</v>
      </c>
      <c r="B162" s="2" t="str">
        <f t="shared" si="23"/>
        <v>May</v>
      </c>
      <c r="C162" s="13">
        <f t="shared" si="25"/>
        <v>2020</v>
      </c>
      <c r="D162" s="2" t="s">
        <v>13</v>
      </c>
      <c r="E162" s="10">
        <v>170680.00000000003</v>
      </c>
      <c r="F162" s="10">
        <v>100400</v>
      </c>
      <c r="G162" s="10">
        <v>125500</v>
      </c>
      <c r="H162" s="10">
        <v>35140.000000000007</v>
      </c>
      <c r="I162" s="10">
        <v>70280.000000000015</v>
      </c>
      <c r="J162" s="2" t="s">
        <v>7</v>
      </c>
      <c r="K162" s="10">
        <v>4</v>
      </c>
      <c r="L162" s="10">
        <v>8</v>
      </c>
      <c r="M162" s="14">
        <v>502000</v>
      </c>
      <c r="N162" s="14">
        <v>25100</v>
      </c>
      <c r="O162" s="14">
        <v>2447.25</v>
      </c>
      <c r="P162" s="10">
        <f t="shared" si="26"/>
        <v>2447.25</v>
      </c>
      <c r="Q162" s="17">
        <v>100</v>
      </c>
      <c r="R162" s="18">
        <v>310</v>
      </c>
      <c r="S162" s="18">
        <f t="shared" si="27"/>
        <v>244725</v>
      </c>
      <c r="T162" s="37">
        <f t="shared" si="28"/>
        <v>758647.5</v>
      </c>
      <c r="U162">
        <f t="shared" si="30"/>
        <v>2510</v>
      </c>
      <c r="V162">
        <f t="shared" si="31"/>
        <v>50200</v>
      </c>
      <c r="W162" s="55">
        <f t="shared" ref="W162:W193" si="32">P162*R162</f>
        <v>758647.5</v>
      </c>
      <c r="X162" s="55">
        <f t="shared" si="29"/>
        <v>513922.5</v>
      </c>
      <c r="Y162">
        <f>N162*U162</f>
        <v>63001000</v>
      </c>
      <c r="Z162" s="67">
        <f>W162/Y162*100</f>
        <v>1.204183266932271</v>
      </c>
      <c r="AA162" s="69">
        <v>203655.97556319204</v>
      </c>
      <c r="AB162" s="69">
        <v>2000000</v>
      </c>
      <c r="AC162" s="61">
        <f>(P162/AB162)*100</f>
        <v>0.12236250000000001</v>
      </c>
    </row>
    <row r="163" spans="1:29" x14ac:dyDescent="0.3">
      <c r="A163" s="39">
        <v>43982</v>
      </c>
      <c r="B163" s="2" t="str">
        <f t="shared" si="23"/>
        <v>May</v>
      </c>
      <c r="C163" s="13">
        <f t="shared" si="25"/>
        <v>2020</v>
      </c>
      <c r="D163" s="2" t="s">
        <v>13</v>
      </c>
      <c r="E163" s="10">
        <v>168028.00000000003</v>
      </c>
      <c r="F163" s="10">
        <v>98840</v>
      </c>
      <c r="G163" s="10">
        <v>123550</v>
      </c>
      <c r="H163" s="10">
        <v>34594.000000000007</v>
      </c>
      <c r="I163" s="10">
        <v>69188.000000000015</v>
      </c>
      <c r="J163" s="2" t="s">
        <v>8</v>
      </c>
      <c r="K163" s="10">
        <v>4</v>
      </c>
      <c r="L163" s="10">
        <v>4</v>
      </c>
      <c r="M163" s="14">
        <v>494200</v>
      </c>
      <c r="N163" s="14">
        <v>12355</v>
      </c>
      <c r="O163" s="14">
        <v>1927.38</v>
      </c>
      <c r="P163" s="10">
        <f t="shared" si="26"/>
        <v>1927.38</v>
      </c>
      <c r="Q163" s="17">
        <v>100</v>
      </c>
      <c r="R163" s="18">
        <v>310</v>
      </c>
      <c r="S163" s="18">
        <f t="shared" si="27"/>
        <v>192738</v>
      </c>
      <c r="T163" s="37">
        <f t="shared" si="28"/>
        <v>597487.80000000005</v>
      </c>
      <c r="U163">
        <f t="shared" si="30"/>
        <v>2965.2</v>
      </c>
      <c r="V163">
        <f t="shared" si="31"/>
        <v>27798.75</v>
      </c>
      <c r="W163" s="55">
        <f t="shared" si="32"/>
        <v>597487.80000000005</v>
      </c>
      <c r="X163" s="55">
        <f t="shared" si="29"/>
        <v>404749.80000000005</v>
      </c>
      <c r="Y163">
        <f>N163*U163</f>
        <v>36635046</v>
      </c>
      <c r="Z163" s="67">
        <f>W163/Y163*100</f>
        <v>1.6309186564144071</v>
      </c>
      <c r="AA163" s="69">
        <v>200491.59984726994</v>
      </c>
      <c r="AB163" s="69">
        <v>2000000</v>
      </c>
      <c r="AC163" s="61">
        <f>(P163/AB163)*100</f>
        <v>9.6368999999999996E-2</v>
      </c>
    </row>
    <row r="164" spans="1:29" x14ac:dyDescent="0.3">
      <c r="A164" s="39">
        <v>43982</v>
      </c>
      <c r="B164" s="3" t="str">
        <f t="shared" si="23"/>
        <v>May</v>
      </c>
      <c r="C164" s="13">
        <f t="shared" si="25"/>
        <v>2020</v>
      </c>
      <c r="D164" s="3" t="s">
        <v>13</v>
      </c>
      <c r="E164" s="10">
        <v>173740.00000000003</v>
      </c>
      <c r="F164" s="10">
        <v>102200</v>
      </c>
      <c r="G164" s="10">
        <v>127750</v>
      </c>
      <c r="H164" s="10">
        <v>35770.000000000007</v>
      </c>
      <c r="I164" s="10">
        <v>71540.000000000015</v>
      </c>
      <c r="J164" s="3" t="s">
        <v>9</v>
      </c>
      <c r="K164" s="10">
        <v>4</v>
      </c>
      <c r="L164" s="10">
        <v>6</v>
      </c>
      <c r="M164" s="14">
        <v>511000</v>
      </c>
      <c r="N164" s="14">
        <v>9368.3333333333339</v>
      </c>
      <c r="O164" s="14">
        <v>913.41250000000014</v>
      </c>
      <c r="P164" s="10">
        <f t="shared" si="26"/>
        <v>913.41250000000014</v>
      </c>
      <c r="Q164" s="17">
        <v>100</v>
      </c>
      <c r="R164" s="18">
        <v>310</v>
      </c>
      <c r="S164" s="18">
        <f t="shared" si="27"/>
        <v>91341.250000000015</v>
      </c>
      <c r="T164" s="37">
        <f t="shared" si="28"/>
        <v>283157.87500000006</v>
      </c>
      <c r="U164">
        <f t="shared" si="30"/>
        <v>3577</v>
      </c>
      <c r="V164">
        <f t="shared" si="31"/>
        <v>26231.333333333332</v>
      </c>
      <c r="W164" s="55">
        <f t="shared" si="32"/>
        <v>283157.87500000006</v>
      </c>
      <c r="X164" s="55">
        <f t="shared" si="29"/>
        <v>191816.62500000006</v>
      </c>
      <c r="Y164">
        <f>N164*U164</f>
        <v>33510528.333333336</v>
      </c>
      <c r="Z164" s="67">
        <f>W164/Y164*100</f>
        <v>0.84498182834777757</v>
      </c>
      <c r="AA164" s="69">
        <v>207307.17831233295</v>
      </c>
      <c r="AB164" s="69">
        <v>2000000</v>
      </c>
      <c r="AC164" s="61">
        <f>(P164/AB164)*100</f>
        <v>4.5670625000000006E-2</v>
      </c>
    </row>
    <row r="165" spans="1:29" x14ac:dyDescent="0.3">
      <c r="A165" s="39">
        <v>43982</v>
      </c>
      <c r="B165" s="3" t="str">
        <f t="shared" si="23"/>
        <v>May</v>
      </c>
      <c r="C165" s="13">
        <f t="shared" si="25"/>
        <v>2020</v>
      </c>
      <c r="D165" s="3" t="s">
        <v>13</v>
      </c>
      <c r="E165" s="10">
        <v>199920.00000000003</v>
      </c>
      <c r="F165" s="10">
        <v>117600</v>
      </c>
      <c r="G165" s="10">
        <v>147000</v>
      </c>
      <c r="H165" s="10">
        <v>41160.000000000007</v>
      </c>
      <c r="I165" s="10">
        <v>82320.000000000015</v>
      </c>
      <c r="J165" s="3" t="s">
        <v>10</v>
      </c>
      <c r="K165" s="10">
        <v>4</v>
      </c>
      <c r="L165" s="10">
        <v>1</v>
      </c>
      <c r="M165" s="14">
        <v>588000</v>
      </c>
      <c r="N165" s="14">
        <v>14700</v>
      </c>
      <c r="O165" s="14">
        <v>1433.25</v>
      </c>
      <c r="P165" s="10">
        <f t="shared" si="26"/>
        <v>1433.25</v>
      </c>
      <c r="Q165" s="17">
        <v>100</v>
      </c>
      <c r="R165" s="18">
        <v>310</v>
      </c>
      <c r="S165" s="18">
        <f t="shared" si="27"/>
        <v>143325</v>
      </c>
      <c r="T165" s="37">
        <f t="shared" si="28"/>
        <v>444307.5</v>
      </c>
      <c r="U165">
        <f t="shared" si="30"/>
        <v>4704</v>
      </c>
      <c r="V165">
        <f t="shared" si="31"/>
        <v>34545</v>
      </c>
      <c r="W165" s="55">
        <f t="shared" si="32"/>
        <v>444307.5</v>
      </c>
      <c r="X165" s="55">
        <f t="shared" si="29"/>
        <v>300982.5</v>
      </c>
      <c r="Y165">
        <f>N165*U165</f>
        <v>69148800</v>
      </c>
      <c r="Z165" s="67">
        <f>W165/Y165*100</f>
        <v>0.64253826530612246</v>
      </c>
      <c r="AA165" s="69">
        <v>238545.24627720503</v>
      </c>
      <c r="AB165" s="69">
        <v>2000000</v>
      </c>
      <c r="AC165" s="61">
        <f>(P165/AB165)*100</f>
        <v>7.1662500000000004E-2</v>
      </c>
    </row>
    <row r="166" spans="1:29" x14ac:dyDescent="0.3">
      <c r="A166" s="39">
        <v>44012</v>
      </c>
      <c r="B166" s="2" t="str">
        <f t="shared" si="23"/>
        <v>Jun</v>
      </c>
      <c r="C166" s="13">
        <f t="shared" si="25"/>
        <v>2020</v>
      </c>
      <c r="D166" s="2" t="s">
        <v>13</v>
      </c>
      <c r="E166" s="10">
        <v>272680</v>
      </c>
      <c r="F166" s="10">
        <v>160400</v>
      </c>
      <c r="G166" s="10">
        <v>200500</v>
      </c>
      <c r="H166" s="10">
        <v>56140</v>
      </c>
      <c r="I166" s="10">
        <v>112280</v>
      </c>
      <c r="J166" s="2" t="s">
        <v>7</v>
      </c>
      <c r="K166" s="10">
        <v>4</v>
      </c>
      <c r="L166" s="10">
        <v>8</v>
      </c>
      <c r="M166" s="14">
        <v>802000</v>
      </c>
      <c r="N166" s="14">
        <v>17376.666666666668</v>
      </c>
      <c r="O166" s="14">
        <v>4225</v>
      </c>
      <c r="P166" s="10">
        <f t="shared" si="26"/>
        <v>4225</v>
      </c>
      <c r="Q166" s="17">
        <v>100</v>
      </c>
      <c r="R166" s="18">
        <v>310</v>
      </c>
      <c r="S166" s="18">
        <f t="shared" si="27"/>
        <v>422500</v>
      </c>
      <c r="T166" s="37">
        <f t="shared" si="28"/>
        <v>1309750</v>
      </c>
      <c r="U166">
        <f t="shared" si="30"/>
        <v>4010</v>
      </c>
      <c r="V166">
        <f t="shared" si="31"/>
        <v>34753.333333333336</v>
      </c>
      <c r="W166" s="55">
        <f t="shared" si="32"/>
        <v>1309750</v>
      </c>
      <c r="X166" s="55">
        <f t="shared" si="29"/>
        <v>887250</v>
      </c>
      <c r="Y166">
        <f>N166*U166</f>
        <v>69680433.333333343</v>
      </c>
      <c r="Z166" s="67">
        <f>W166/Y166*100</f>
        <v>1.8796524897233224</v>
      </c>
      <c r="AA166" s="69">
        <v>258317.54452444107</v>
      </c>
      <c r="AB166" s="69">
        <v>2000000</v>
      </c>
      <c r="AC166" s="61">
        <f>(P166/AB166)*100</f>
        <v>0.21124999999999999</v>
      </c>
    </row>
    <row r="167" spans="1:29" x14ac:dyDescent="0.3">
      <c r="A167" s="39">
        <v>44012</v>
      </c>
      <c r="B167" s="2" t="str">
        <f t="shared" si="23"/>
        <v>Jun</v>
      </c>
      <c r="C167" s="13">
        <f t="shared" si="25"/>
        <v>2020</v>
      </c>
      <c r="D167" s="2" t="s">
        <v>13</v>
      </c>
      <c r="E167" s="10">
        <v>152320</v>
      </c>
      <c r="F167" s="10">
        <v>89600</v>
      </c>
      <c r="G167" s="10">
        <v>112000</v>
      </c>
      <c r="H167" s="10">
        <v>31360.000000000007</v>
      </c>
      <c r="I167" s="10">
        <v>62720.000000000015</v>
      </c>
      <c r="J167" s="2" t="s">
        <v>8</v>
      </c>
      <c r="K167" s="10">
        <v>2</v>
      </c>
      <c r="L167" s="10">
        <v>1</v>
      </c>
      <c r="M167" s="14">
        <v>448000</v>
      </c>
      <c r="N167" s="14">
        <v>11200</v>
      </c>
      <c r="O167" s="14">
        <v>655.20000000000005</v>
      </c>
      <c r="P167" s="10">
        <f t="shared" si="26"/>
        <v>655.20000000000005</v>
      </c>
      <c r="Q167" s="17">
        <v>100</v>
      </c>
      <c r="R167" s="18">
        <v>310</v>
      </c>
      <c r="S167" s="18">
        <f t="shared" si="27"/>
        <v>65520.000000000007</v>
      </c>
      <c r="T167" s="37">
        <f t="shared" si="28"/>
        <v>203112</v>
      </c>
      <c r="U167">
        <f t="shared" si="30"/>
        <v>2688</v>
      </c>
      <c r="V167">
        <f t="shared" si="31"/>
        <v>25200</v>
      </c>
      <c r="W167" s="55">
        <f t="shared" si="32"/>
        <v>203112</v>
      </c>
      <c r="X167" s="55">
        <f t="shared" si="29"/>
        <v>137592</v>
      </c>
      <c r="Y167">
        <f>N167*U167</f>
        <v>30105600</v>
      </c>
      <c r="Z167" s="67">
        <f>W167/Y167*100</f>
        <v>0.6746651785714286</v>
      </c>
      <c r="AA167" s="69">
        <v>144297.08222811669</v>
      </c>
      <c r="AB167" s="69">
        <v>2000000</v>
      </c>
      <c r="AC167" s="61">
        <f>(P167/AB167)*100</f>
        <v>3.2760000000000004E-2</v>
      </c>
    </row>
    <row r="168" spans="1:29" x14ac:dyDescent="0.3">
      <c r="A168" s="39">
        <v>44012</v>
      </c>
      <c r="B168" s="3" t="str">
        <f t="shared" si="23"/>
        <v>Jun</v>
      </c>
      <c r="C168" s="13">
        <f t="shared" si="25"/>
        <v>2020</v>
      </c>
      <c r="D168" s="3" t="s">
        <v>13</v>
      </c>
      <c r="E168" s="10">
        <v>214200</v>
      </c>
      <c r="F168" s="10">
        <v>126000</v>
      </c>
      <c r="G168" s="10">
        <v>157500</v>
      </c>
      <c r="H168" s="10">
        <v>44100.000000000007</v>
      </c>
      <c r="I168" s="10">
        <v>88200.000000000015</v>
      </c>
      <c r="J168" s="3" t="s">
        <v>9</v>
      </c>
      <c r="K168" s="10">
        <v>3</v>
      </c>
      <c r="L168" s="10">
        <v>5</v>
      </c>
      <c r="M168" s="14">
        <v>630000</v>
      </c>
      <c r="N168" s="14">
        <v>33600</v>
      </c>
      <c r="O168" s="14">
        <v>1625</v>
      </c>
      <c r="P168" s="10">
        <f t="shared" si="26"/>
        <v>1625</v>
      </c>
      <c r="Q168" s="17">
        <v>100</v>
      </c>
      <c r="R168" s="18">
        <v>310</v>
      </c>
      <c r="S168" s="18">
        <f t="shared" si="27"/>
        <v>162500</v>
      </c>
      <c r="T168" s="37">
        <f t="shared" si="28"/>
        <v>503750</v>
      </c>
      <c r="U168">
        <f t="shared" si="30"/>
        <v>4410</v>
      </c>
      <c r="V168">
        <f t="shared" si="31"/>
        <v>94080</v>
      </c>
      <c r="W168" s="55">
        <f t="shared" si="32"/>
        <v>503750</v>
      </c>
      <c r="X168" s="55">
        <f t="shared" si="29"/>
        <v>341250</v>
      </c>
      <c r="Y168">
        <f>N168*U168</f>
        <v>148176000</v>
      </c>
      <c r="Z168" s="67">
        <f>W168/Y168*100</f>
        <v>0.33996733614080554</v>
      </c>
      <c r="AA168" s="69">
        <v>202917.77188328913</v>
      </c>
      <c r="AB168" s="69">
        <v>2000000</v>
      </c>
      <c r="AC168" s="61">
        <f>(P168/AB168)*100</f>
        <v>8.1250000000000003E-2</v>
      </c>
    </row>
    <row r="169" spans="1:29" x14ac:dyDescent="0.3">
      <c r="A169" s="39">
        <v>44012</v>
      </c>
      <c r="B169" s="3" t="str">
        <f t="shared" si="23"/>
        <v>Jun</v>
      </c>
      <c r="C169" s="13">
        <f t="shared" si="25"/>
        <v>2020</v>
      </c>
      <c r="D169" s="3" t="s">
        <v>13</v>
      </c>
      <c r="E169" s="10">
        <v>258060</v>
      </c>
      <c r="F169" s="10">
        <v>151800</v>
      </c>
      <c r="G169" s="10">
        <v>189750</v>
      </c>
      <c r="H169" s="10">
        <v>53130</v>
      </c>
      <c r="I169" s="10">
        <v>106260</v>
      </c>
      <c r="J169" s="3" t="s">
        <v>10</v>
      </c>
      <c r="K169" s="10">
        <v>1</v>
      </c>
      <c r="L169" s="10">
        <v>2</v>
      </c>
      <c r="M169" s="14">
        <v>759000</v>
      </c>
      <c r="N169" s="14">
        <v>37950</v>
      </c>
      <c r="O169" s="14">
        <v>1820</v>
      </c>
      <c r="P169" s="10">
        <f t="shared" si="26"/>
        <v>1820</v>
      </c>
      <c r="Q169" s="17">
        <v>100</v>
      </c>
      <c r="R169" s="18">
        <v>310</v>
      </c>
      <c r="S169" s="18">
        <f t="shared" si="27"/>
        <v>182000</v>
      </c>
      <c r="T169" s="37">
        <f t="shared" si="28"/>
        <v>564200</v>
      </c>
      <c r="U169">
        <f t="shared" si="30"/>
        <v>6072</v>
      </c>
      <c r="V169">
        <f t="shared" si="31"/>
        <v>89182.5</v>
      </c>
      <c r="W169" s="55">
        <f t="shared" si="32"/>
        <v>564200</v>
      </c>
      <c r="X169" s="55">
        <f t="shared" si="29"/>
        <v>382200</v>
      </c>
      <c r="Y169">
        <f>N169*U169</f>
        <v>230432400</v>
      </c>
      <c r="Z169" s="67">
        <f>W169/Y169*100</f>
        <v>0.24484404102895252</v>
      </c>
      <c r="AA169" s="69">
        <v>244467.60136415309</v>
      </c>
      <c r="AB169" s="69">
        <v>2000000</v>
      </c>
      <c r="AC169" s="61">
        <f>(P169/AB169)*100</f>
        <v>9.0999999999999998E-2</v>
      </c>
    </row>
    <row r="170" spans="1:29" x14ac:dyDescent="0.3">
      <c r="A170" s="39">
        <v>44043</v>
      </c>
      <c r="B170" s="2" t="str">
        <f t="shared" si="23"/>
        <v>Jul</v>
      </c>
      <c r="C170" s="13">
        <f t="shared" si="25"/>
        <v>2020</v>
      </c>
      <c r="D170" s="2" t="s">
        <v>13</v>
      </c>
      <c r="E170" s="10">
        <v>228480</v>
      </c>
      <c r="F170" s="10">
        <v>134400</v>
      </c>
      <c r="G170" s="10">
        <v>168000</v>
      </c>
      <c r="H170" s="10">
        <v>47040.000000000007</v>
      </c>
      <c r="I170" s="10">
        <v>94080.000000000015</v>
      </c>
      <c r="J170" s="2" t="s">
        <v>7</v>
      </c>
      <c r="K170" s="10">
        <v>2</v>
      </c>
      <c r="L170" s="10">
        <v>1</v>
      </c>
      <c r="M170" s="14">
        <v>672000</v>
      </c>
      <c r="N170" s="14">
        <v>12320.000000000002</v>
      </c>
      <c r="O170" s="14">
        <v>4875</v>
      </c>
      <c r="P170" s="10">
        <f t="shared" si="26"/>
        <v>4875</v>
      </c>
      <c r="Q170" s="17">
        <v>100</v>
      </c>
      <c r="R170" s="18">
        <v>310</v>
      </c>
      <c r="S170" s="18">
        <f t="shared" si="27"/>
        <v>487500</v>
      </c>
      <c r="T170" s="37">
        <f t="shared" si="28"/>
        <v>1511250</v>
      </c>
      <c r="U170">
        <f t="shared" si="30"/>
        <v>3360</v>
      </c>
      <c r="V170">
        <f t="shared" si="31"/>
        <v>24640.000000000004</v>
      </c>
      <c r="W170" s="55">
        <f t="shared" si="32"/>
        <v>1511250</v>
      </c>
      <c r="X170" s="55">
        <f t="shared" si="29"/>
        <v>1023750</v>
      </c>
      <c r="Y170">
        <f>N170*U170</f>
        <v>41395200.000000007</v>
      </c>
      <c r="Z170" s="67">
        <f>W170/Y170*100</f>
        <v>3.6507855983302404</v>
      </c>
      <c r="AA170" s="69">
        <v>236953.4555712271</v>
      </c>
      <c r="AB170" s="69">
        <v>2000000</v>
      </c>
      <c r="AC170" s="61">
        <f>(P170/AB170)*100</f>
        <v>0.24374999999999999</v>
      </c>
    </row>
    <row r="171" spans="1:29" x14ac:dyDescent="0.3">
      <c r="A171" s="39">
        <v>44043</v>
      </c>
      <c r="B171" s="2" t="str">
        <f t="shared" si="23"/>
        <v>Jul</v>
      </c>
      <c r="C171" s="13">
        <f t="shared" si="25"/>
        <v>2020</v>
      </c>
      <c r="D171" s="2" t="s">
        <v>13</v>
      </c>
      <c r="E171" s="10">
        <v>168504.00000000003</v>
      </c>
      <c r="F171" s="10">
        <v>99120</v>
      </c>
      <c r="G171" s="10">
        <v>123900</v>
      </c>
      <c r="H171" s="10">
        <v>34692.000000000007</v>
      </c>
      <c r="I171" s="10">
        <v>69384.000000000015</v>
      </c>
      <c r="J171" s="2" t="s">
        <v>8</v>
      </c>
      <c r="K171" s="10">
        <v>1</v>
      </c>
      <c r="L171" s="10">
        <v>2</v>
      </c>
      <c r="M171" s="14">
        <v>495600</v>
      </c>
      <c r="N171" s="14">
        <v>12390</v>
      </c>
      <c r="O171" s="14">
        <v>1932.84</v>
      </c>
      <c r="P171" s="10">
        <f t="shared" si="26"/>
        <v>1932.84</v>
      </c>
      <c r="Q171" s="17">
        <v>100</v>
      </c>
      <c r="R171" s="18">
        <v>310</v>
      </c>
      <c r="S171" s="18">
        <f t="shared" si="27"/>
        <v>193284</v>
      </c>
      <c r="T171" s="37">
        <f t="shared" si="28"/>
        <v>599180.4</v>
      </c>
      <c r="U171">
        <f t="shared" si="30"/>
        <v>2973.6</v>
      </c>
      <c r="V171">
        <f t="shared" si="31"/>
        <v>27877.5</v>
      </c>
      <c r="W171" s="55">
        <f t="shared" si="32"/>
        <v>599180.4</v>
      </c>
      <c r="X171" s="55">
        <f t="shared" si="29"/>
        <v>405896.4</v>
      </c>
      <c r="Y171">
        <f>N171*U171</f>
        <v>36842904</v>
      </c>
      <c r="Z171" s="67">
        <f>W171/Y171*100</f>
        <v>1.6263115415657787</v>
      </c>
      <c r="AA171" s="69">
        <v>174753.17348377997</v>
      </c>
      <c r="AB171" s="69">
        <v>2000000</v>
      </c>
      <c r="AC171" s="61">
        <f>(P171/AB171)*100</f>
        <v>9.6641999999999992E-2</v>
      </c>
    </row>
    <row r="172" spans="1:29" x14ac:dyDescent="0.3">
      <c r="A172" s="39">
        <v>44043</v>
      </c>
      <c r="B172" s="3" t="str">
        <f t="shared" si="23"/>
        <v>Jul</v>
      </c>
      <c r="C172" s="13">
        <f t="shared" si="25"/>
        <v>2020</v>
      </c>
      <c r="D172" s="3" t="s">
        <v>13</v>
      </c>
      <c r="E172" s="10">
        <v>222700</v>
      </c>
      <c r="F172" s="10">
        <v>131000</v>
      </c>
      <c r="G172" s="10">
        <v>163750</v>
      </c>
      <c r="H172" s="10">
        <v>45850.000000000007</v>
      </c>
      <c r="I172" s="10">
        <v>91700.000000000015</v>
      </c>
      <c r="J172" s="3" t="s">
        <v>9</v>
      </c>
      <c r="K172" s="10">
        <v>6</v>
      </c>
      <c r="L172" s="10">
        <v>8</v>
      </c>
      <c r="M172" s="14">
        <v>655000</v>
      </c>
      <c r="N172" s="14">
        <v>34933.333333333336</v>
      </c>
      <c r="O172" s="14">
        <v>1365</v>
      </c>
      <c r="P172" s="10">
        <f t="shared" si="26"/>
        <v>1365</v>
      </c>
      <c r="Q172" s="17">
        <v>100</v>
      </c>
      <c r="R172" s="18">
        <v>310</v>
      </c>
      <c r="S172" s="18">
        <f t="shared" si="27"/>
        <v>136500</v>
      </c>
      <c r="T172" s="37">
        <f t="shared" si="28"/>
        <v>423150</v>
      </c>
      <c r="U172">
        <f t="shared" si="30"/>
        <v>4585</v>
      </c>
      <c r="V172">
        <f t="shared" si="31"/>
        <v>97813.333333333328</v>
      </c>
      <c r="W172" s="55">
        <f t="shared" si="32"/>
        <v>423150</v>
      </c>
      <c r="X172" s="55">
        <f t="shared" si="29"/>
        <v>286650</v>
      </c>
      <c r="Y172">
        <f>N172*U172</f>
        <v>160169333.33333334</v>
      </c>
      <c r="Z172" s="67">
        <f>W172/Y172*100</f>
        <v>0.26418914981644426</v>
      </c>
      <c r="AA172" s="69">
        <v>230959.09732016927</v>
      </c>
      <c r="AB172" s="69">
        <v>2000000</v>
      </c>
      <c r="AC172" s="61">
        <f>(P172/AB172)*100</f>
        <v>6.8249999999999991E-2</v>
      </c>
    </row>
    <row r="173" spans="1:29" x14ac:dyDescent="0.3">
      <c r="A173" s="39">
        <v>44043</v>
      </c>
      <c r="B173" s="3" t="str">
        <f t="shared" si="23"/>
        <v>Jul</v>
      </c>
      <c r="C173" s="13">
        <f t="shared" si="25"/>
        <v>2020</v>
      </c>
      <c r="D173" s="3" t="s">
        <v>13</v>
      </c>
      <c r="E173" s="10">
        <v>199920.00000000003</v>
      </c>
      <c r="F173" s="10">
        <v>117600</v>
      </c>
      <c r="G173" s="10">
        <v>147000</v>
      </c>
      <c r="H173" s="10">
        <v>41160.000000000007</v>
      </c>
      <c r="I173" s="10">
        <v>82320.000000000015</v>
      </c>
      <c r="J173" s="3" t="s">
        <v>10</v>
      </c>
      <c r="K173" s="10">
        <v>1</v>
      </c>
      <c r="L173" s="10">
        <v>2</v>
      </c>
      <c r="M173" s="14">
        <v>588000</v>
      </c>
      <c r="N173" s="14">
        <v>29400</v>
      </c>
      <c r="O173" s="14">
        <v>2600</v>
      </c>
      <c r="P173" s="10">
        <f t="shared" si="26"/>
        <v>2600</v>
      </c>
      <c r="Q173" s="17">
        <v>100</v>
      </c>
      <c r="R173" s="18">
        <v>310</v>
      </c>
      <c r="S173" s="18">
        <f t="shared" si="27"/>
        <v>260000</v>
      </c>
      <c r="T173" s="37">
        <f t="shared" si="28"/>
        <v>806000</v>
      </c>
      <c r="U173">
        <f t="shared" si="30"/>
        <v>4704</v>
      </c>
      <c r="V173">
        <f t="shared" si="31"/>
        <v>69090</v>
      </c>
      <c r="W173" s="55">
        <f t="shared" si="32"/>
        <v>806000</v>
      </c>
      <c r="X173" s="55">
        <f t="shared" si="29"/>
        <v>546000</v>
      </c>
      <c r="Y173">
        <f>N173*U173</f>
        <v>138297600</v>
      </c>
      <c r="Z173" s="67">
        <f>W173/Y173*100</f>
        <v>0.58280114766995239</v>
      </c>
      <c r="AA173" s="69">
        <v>207334.27362482369</v>
      </c>
      <c r="AB173" s="69">
        <v>2000000</v>
      </c>
      <c r="AC173" s="61">
        <f>(P173/AB173)*100</f>
        <v>0.13</v>
      </c>
    </row>
    <row r="174" spans="1:29" x14ac:dyDescent="0.3">
      <c r="A174" s="39">
        <v>44074</v>
      </c>
      <c r="B174" s="2" t="str">
        <f t="shared" si="23"/>
        <v>Aug</v>
      </c>
      <c r="C174" s="13">
        <f t="shared" si="25"/>
        <v>2020</v>
      </c>
      <c r="D174" s="2" t="s">
        <v>13</v>
      </c>
      <c r="E174" s="10">
        <v>225080</v>
      </c>
      <c r="F174" s="10">
        <v>132400</v>
      </c>
      <c r="G174" s="10">
        <v>165500</v>
      </c>
      <c r="H174" s="10">
        <v>46340.000000000007</v>
      </c>
      <c r="I174" s="10">
        <v>92680.000000000015</v>
      </c>
      <c r="J174" s="2" t="s">
        <v>7</v>
      </c>
      <c r="K174" s="10">
        <v>3</v>
      </c>
      <c r="L174" s="10">
        <v>6</v>
      </c>
      <c r="M174" s="14">
        <v>662000</v>
      </c>
      <c r="N174" s="14">
        <v>19860.000000000004</v>
      </c>
      <c r="O174" s="14">
        <v>3575</v>
      </c>
      <c r="P174" s="10">
        <f t="shared" si="26"/>
        <v>3575</v>
      </c>
      <c r="Q174" s="17">
        <v>100</v>
      </c>
      <c r="R174" s="18">
        <v>310</v>
      </c>
      <c r="S174" s="18">
        <f t="shared" si="27"/>
        <v>357500</v>
      </c>
      <c r="T174" s="37">
        <f t="shared" si="28"/>
        <v>1108250</v>
      </c>
      <c r="U174">
        <f t="shared" si="30"/>
        <v>3310</v>
      </c>
      <c r="V174">
        <f t="shared" si="31"/>
        <v>39720.000000000007</v>
      </c>
      <c r="W174" s="55">
        <f t="shared" si="32"/>
        <v>1108250</v>
      </c>
      <c r="X174" s="55">
        <f t="shared" si="29"/>
        <v>750750</v>
      </c>
      <c r="Y174">
        <f>N174*U174</f>
        <v>65736600.000000015</v>
      </c>
      <c r="Z174" s="67">
        <f>W174/Y174*100</f>
        <v>1.6858949200293287</v>
      </c>
      <c r="AA174" s="69">
        <v>210418.06895520154</v>
      </c>
      <c r="AB174" s="69">
        <v>2000000</v>
      </c>
      <c r="AC174" s="61">
        <f>(P174/AB174)*100</f>
        <v>0.17874999999999999</v>
      </c>
    </row>
    <row r="175" spans="1:29" x14ac:dyDescent="0.3">
      <c r="A175" s="39">
        <v>44074</v>
      </c>
      <c r="B175" s="2" t="str">
        <f t="shared" si="23"/>
        <v>Aug</v>
      </c>
      <c r="C175" s="13">
        <f t="shared" si="25"/>
        <v>2020</v>
      </c>
      <c r="D175" s="2" t="s">
        <v>13</v>
      </c>
      <c r="E175" s="10">
        <v>168028.00000000003</v>
      </c>
      <c r="F175" s="10">
        <v>98840</v>
      </c>
      <c r="G175" s="10">
        <v>123550</v>
      </c>
      <c r="H175" s="10">
        <v>34594.000000000007</v>
      </c>
      <c r="I175" s="10">
        <v>69188.000000000015</v>
      </c>
      <c r="J175" s="2" t="s">
        <v>8</v>
      </c>
      <c r="K175" s="10">
        <v>8</v>
      </c>
      <c r="L175" s="10">
        <v>7</v>
      </c>
      <c r="M175" s="14">
        <v>494200</v>
      </c>
      <c r="N175" s="14">
        <v>16473.333333333332</v>
      </c>
      <c r="O175" s="14">
        <v>2569.84</v>
      </c>
      <c r="P175" s="10">
        <f t="shared" si="26"/>
        <v>2569.84</v>
      </c>
      <c r="Q175" s="17">
        <v>100</v>
      </c>
      <c r="R175" s="18">
        <v>310</v>
      </c>
      <c r="S175" s="18">
        <f t="shared" si="27"/>
        <v>256984</v>
      </c>
      <c r="T175" s="37">
        <f t="shared" si="28"/>
        <v>796650.4</v>
      </c>
      <c r="U175">
        <f t="shared" si="30"/>
        <v>2965.2</v>
      </c>
      <c r="V175">
        <f t="shared" si="31"/>
        <v>37065</v>
      </c>
      <c r="W175" s="55">
        <f t="shared" si="32"/>
        <v>796650.4</v>
      </c>
      <c r="X175" s="55">
        <f t="shared" si="29"/>
        <v>539666.4</v>
      </c>
      <c r="Y175">
        <f>N175*U175</f>
        <v>48846727.999999993</v>
      </c>
      <c r="Z175" s="67">
        <f>W175/Y175*100</f>
        <v>1.6309186564144076</v>
      </c>
      <c r="AA175" s="69">
        <v>157082.49196021238</v>
      </c>
      <c r="AB175" s="69">
        <v>2000000</v>
      </c>
      <c r="AC175" s="61">
        <f>(P175/AB175)*100</f>
        <v>0.12849200000000002</v>
      </c>
    </row>
    <row r="176" spans="1:29" x14ac:dyDescent="0.3">
      <c r="A176" s="39">
        <v>44074</v>
      </c>
      <c r="B176" s="3" t="str">
        <f t="shared" si="23"/>
        <v>Aug</v>
      </c>
      <c r="C176" s="13">
        <f t="shared" si="25"/>
        <v>2020</v>
      </c>
      <c r="D176" s="3" t="s">
        <v>13</v>
      </c>
      <c r="E176" s="10">
        <v>258060</v>
      </c>
      <c r="F176" s="10">
        <v>151800</v>
      </c>
      <c r="G176" s="10">
        <v>189750</v>
      </c>
      <c r="H176" s="10">
        <v>53130</v>
      </c>
      <c r="I176" s="10">
        <v>106260</v>
      </c>
      <c r="J176" s="3" t="s">
        <v>9</v>
      </c>
      <c r="K176" s="10">
        <v>4</v>
      </c>
      <c r="L176" s="10">
        <v>3</v>
      </c>
      <c r="M176" s="14">
        <v>759000</v>
      </c>
      <c r="N176" s="14">
        <v>13915.000000000002</v>
      </c>
      <c r="O176" s="14">
        <v>1356.7125000000003</v>
      </c>
      <c r="P176" s="10">
        <f t="shared" si="26"/>
        <v>1356.7125000000003</v>
      </c>
      <c r="Q176" s="17">
        <v>100</v>
      </c>
      <c r="R176" s="18">
        <v>310</v>
      </c>
      <c r="S176" s="18">
        <f t="shared" si="27"/>
        <v>135671.25000000003</v>
      </c>
      <c r="T176" s="37">
        <f t="shared" si="28"/>
        <v>420580.87500000012</v>
      </c>
      <c r="U176">
        <f t="shared" si="30"/>
        <v>5313</v>
      </c>
      <c r="V176">
        <f t="shared" si="31"/>
        <v>38962</v>
      </c>
      <c r="W176" s="55">
        <f t="shared" si="32"/>
        <v>420580.87500000012</v>
      </c>
      <c r="X176" s="55">
        <f t="shared" si="29"/>
        <v>284909.62500000012</v>
      </c>
      <c r="Y176">
        <f>N176*U176</f>
        <v>73930395.000000015</v>
      </c>
      <c r="Z176" s="67">
        <f>W176/Y176*100</f>
        <v>0.56888763410502552</v>
      </c>
      <c r="AA176" s="69">
        <v>241249.71954229299</v>
      </c>
      <c r="AB176" s="69">
        <v>2000000</v>
      </c>
      <c r="AC176" s="61">
        <f>(P176/AB176)*100</f>
        <v>6.783562500000001E-2</v>
      </c>
    </row>
    <row r="177" spans="1:29" x14ac:dyDescent="0.3">
      <c r="A177" s="39">
        <v>44074</v>
      </c>
      <c r="B177" s="3" t="str">
        <f t="shared" si="23"/>
        <v>Aug</v>
      </c>
      <c r="C177" s="13">
        <f t="shared" si="25"/>
        <v>2020</v>
      </c>
      <c r="D177" s="3" t="s">
        <v>13</v>
      </c>
      <c r="E177" s="10">
        <v>258060</v>
      </c>
      <c r="F177" s="10">
        <v>151800</v>
      </c>
      <c r="G177" s="10">
        <v>189750</v>
      </c>
      <c r="H177" s="10">
        <v>53130</v>
      </c>
      <c r="I177" s="10">
        <v>106260</v>
      </c>
      <c r="J177" s="3" t="s">
        <v>10</v>
      </c>
      <c r="K177" s="10">
        <v>3</v>
      </c>
      <c r="L177" s="10">
        <v>6</v>
      </c>
      <c r="M177" s="14">
        <v>759000</v>
      </c>
      <c r="N177" s="14">
        <v>18975</v>
      </c>
      <c r="O177" s="14">
        <v>2590.0875000000005</v>
      </c>
      <c r="P177" s="10">
        <f t="shared" si="26"/>
        <v>2590.0875000000005</v>
      </c>
      <c r="Q177" s="17">
        <v>100</v>
      </c>
      <c r="R177" s="18">
        <v>310</v>
      </c>
      <c r="S177" s="18">
        <f t="shared" si="27"/>
        <v>259008.75000000006</v>
      </c>
      <c r="T177" s="37">
        <f t="shared" si="28"/>
        <v>802927.12500000012</v>
      </c>
      <c r="U177">
        <f t="shared" si="30"/>
        <v>6072</v>
      </c>
      <c r="V177">
        <f t="shared" si="31"/>
        <v>44591.25</v>
      </c>
      <c r="W177" s="55">
        <f t="shared" si="32"/>
        <v>802927.12500000012</v>
      </c>
      <c r="X177" s="55">
        <f t="shared" si="29"/>
        <v>543918.375</v>
      </c>
      <c r="Y177">
        <f>N177*U177</f>
        <v>115216200</v>
      </c>
      <c r="Z177" s="67">
        <f>W177/Y177*100</f>
        <v>0.69688735177865624</v>
      </c>
      <c r="AA177" s="69">
        <v>241249.71954229299</v>
      </c>
      <c r="AB177" s="69">
        <v>2000000</v>
      </c>
      <c r="AC177" s="61">
        <f>(P177/AB177)*100</f>
        <v>0.12950437500000003</v>
      </c>
    </row>
    <row r="178" spans="1:29" x14ac:dyDescent="0.3">
      <c r="A178" s="39">
        <v>44104</v>
      </c>
      <c r="B178" s="2" t="str">
        <f t="shared" si="23"/>
        <v>Sep</v>
      </c>
      <c r="C178" s="13">
        <f t="shared" si="25"/>
        <v>2020</v>
      </c>
      <c r="D178" s="2" t="s">
        <v>14</v>
      </c>
      <c r="E178" s="10">
        <v>204680.00000000003</v>
      </c>
      <c r="F178" s="10">
        <v>120400</v>
      </c>
      <c r="G178" s="10">
        <v>150500</v>
      </c>
      <c r="H178" s="10">
        <v>42140.000000000007</v>
      </c>
      <c r="I178" s="10">
        <v>84280.000000000015</v>
      </c>
      <c r="J178" s="2" t="s">
        <v>7</v>
      </c>
      <c r="K178" s="10">
        <v>4</v>
      </c>
      <c r="L178" s="10">
        <v>7</v>
      </c>
      <c r="M178" s="14">
        <v>602000</v>
      </c>
      <c r="N178" s="14">
        <v>32106.666666666668</v>
      </c>
      <c r="O178" s="14">
        <v>4382.5600000000004</v>
      </c>
      <c r="P178" s="10">
        <f t="shared" si="26"/>
        <v>4382.5600000000004</v>
      </c>
      <c r="Q178" s="17">
        <v>100</v>
      </c>
      <c r="R178" s="18">
        <v>310</v>
      </c>
      <c r="S178" s="18">
        <f t="shared" si="27"/>
        <v>438256.00000000006</v>
      </c>
      <c r="T178" s="37">
        <f t="shared" si="28"/>
        <v>1358593.6</v>
      </c>
      <c r="U178">
        <f t="shared" si="30"/>
        <v>3010</v>
      </c>
      <c r="V178">
        <f t="shared" si="31"/>
        <v>64213.333333333336</v>
      </c>
      <c r="W178" s="55">
        <f t="shared" si="32"/>
        <v>1358593.6</v>
      </c>
      <c r="X178" s="55">
        <f t="shared" si="29"/>
        <v>920337.60000000009</v>
      </c>
      <c r="Y178">
        <f>N178*U178</f>
        <v>96641066.666666672</v>
      </c>
      <c r="Z178" s="67">
        <f>W178/Y178*100</f>
        <v>1.4058139534883722</v>
      </c>
      <c r="AA178" s="69">
        <v>220941.27806563041</v>
      </c>
      <c r="AB178" s="69">
        <v>2000000</v>
      </c>
      <c r="AC178" s="61">
        <f>(P178/AB178)*100</f>
        <v>0.21912800000000004</v>
      </c>
    </row>
    <row r="179" spans="1:29" x14ac:dyDescent="0.3">
      <c r="A179" s="39">
        <v>44104</v>
      </c>
      <c r="B179" s="2" t="str">
        <f t="shared" si="23"/>
        <v>Sep</v>
      </c>
      <c r="C179" s="13">
        <f t="shared" si="25"/>
        <v>2020</v>
      </c>
      <c r="D179" s="2" t="s">
        <v>14</v>
      </c>
      <c r="E179" s="10">
        <v>225080</v>
      </c>
      <c r="F179" s="10">
        <v>132400</v>
      </c>
      <c r="G179" s="10">
        <v>165500</v>
      </c>
      <c r="H179" s="10">
        <v>46340.000000000007</v>
      </c>
      <c r="I179" s="10">
        <v>92680.000000000015</v>
      </c>
      <c r="J179" s="2" t="s">
        <v>8</v>
      </c>
      <c r="K179" s="10">
        <v>2</v>
      </c>
      <c r="L179" s="10">
        <v>4</v>
      </c>
      <c r="M179" s="14">
        <v>662000</v>
      </c>
      <c r="N179" s="14">
        <v>33100</v>
      </c>
      <c r="O179" s="14">
        <v>975</v>
      </c>
      <c r="P179" s="10">
        <f t="shared" si="26"/>
        <v>975</v>
      </c>
      <c r="Q179" s="17">
        <v>100</v>
      </c>
      <c r="R179" s="18">
        <v>310</v>
      </c>
      <c r="S179" s="18">
        <f t="shared" si="27"/>
        <v>97500</v>
      </c>
      <c r="T179" s="37">
        <f t="shared" si="28"/>
        <v>302250</v>
      </c>
      <c r="U179">
        <f t="shared" si="30"/>
        <v>3972</v>
      </c>
      <c r="V179">
        <f t="shared" si="31"/>
        <v>74475</v>
      </c>
      <c r="W179" s="55">
        <f t="shared" si="32"/>
        <v>302250</v>
      </c>
      <c r="X179" s="55">
        <f t="shared" si="29"/>
        <v>204750</v>
      </c>
      <c r="Y179">
        <f>N179*U179</f>
        <v>131473200</v>
      </c>
      <c r="Z179" s="67">
        <f>W179/Y179*100</f>
        <v>0.22989476182218127</v>
      </c>
      <c r="AA179" s="69">
        <v>242962.00345423142</v>
      </c>
      <c r="AB179" s="69">
        <v>2000000</v>
      </c>
      <c r="AC179" s="61">
        <f>(P179/AB179)*100</f>
        <v>4.8749999999999995E-2</v>
      </c>
    </row>
    <row r="180" spans="1:29" x14ac:dyDescent="0.3">
      <c r="A180" s="39">
        <v>44104</v>
      </c>
      <c r="B180" s="3" t="str">
        <f t="shared" si="23"/>
        <v>Sep</v>
      </c>
      <c r="C180" s="13">
        <f t="shared" si="25"/>
        <v>2020</v>
      </c>
      <c r="D180" s="3" t="s">
        <v>14</v>
      </c>
      <c r="E180" s="10">
        <v>178840.00000000003</v>
      </c>
      <c r="F180" s="10">
        <v>105200</v>
      </c>
      <c r="G180" s="10">
        <v>131500</v>
      </c>
      <c r="H180" s="10">
        <v>36820.000000000007</v>
      </c>
      <c r="I180" s="10">
        <v>73640.000000000015</v>
      </c>
      <c r="J180" s="3" t="s">
        <v>9</v>
      </c>
      <c r="K180" s="10">
        <v>1</v>
      </c>
      <c r="L180" s="10">
        <v>1</v>
      </c>
      <c r="M180" s="14">
        <v>526000</v>
      </c>
      <c r="N180" s="14">
        <v>11396.666666666666</v>
      </c>
      <c r="O180" s="14">
        <v>1555.645</v>
      </c>
      <c r="P180" s="10">
        <f t="shared" si="26"/>
        <v>1555.645</v>
      </c>
      <c r="Q180" s="17">
        <v>100</v>
      </c>
      <c r="R180" s="18">
        <v>310</v>
      </c>
      <c r="S180" s="18">
        <f t="shared" si="27"/>
        <v>155564.5</v>
      </c>
      <c r="T180" s="37">
        <f t="shared" si="28"/>
        <v>482249.95</v>
      </c>
      <c r="U180">
        <f t="shared" si="30"/>
        <v>3682</v>
      </c>
      <c r="V180">
        <f t="shared" si="31"/>
        <v>31910.666666666664</v>
      </c>
      <c r="W180" s="55">
        <f t="shared" si="32"/>
        <v>482249.95</v>
      </c>
      <c r="X180" s="55">
        <f t="shared" si="29"/>
        <v>326685.45</v>
      </c>
      <c r="Y180">
        <f>N180*U180</f>
        <v>41962526.666666664</v>
      </c>
      <c r="Z180" s="67">
        <f>W180/Y180*100</f>
        <v>1.1492395437262359</v>
      </c>
      <c r="AA180" s="69">
        <v>193048.35924006908</v>
      </c>
      <c r="AB180" s="69">
        <v>2000000</v>
      </c>
      <c r="AC180" s="61">
        <f>(P180/AB180)*100</f>
        <v>7.7782249999999997E-2</v>
      </c>
    </row>
    <row r="181" spans="1:29" x14ac:dyDescent="0.3">
      <c r="A181" s="39">
        <v>44104</v>
      </c>
      <c r="B181" s="3" t="str">
        <f t="shared" si="23"/>
        <v>Sep</v>
      </c>
      <c r="C181" s="13">
        <f t="shared" si="25"/>
        <v>2020</v>
      </c>
      <c r="D181" s="3" t="s">
        <v>14</v>
      </c>
      <c r="E181" s="10">
        <v>178840.00000000003</v>
      </c>
      <c r="F181" s="10">
        <v>105200</v>
      </c>
      <c r="G181" s="10">
        <v>131500</v>
      </c>
      <c r="H181" s="10">
        <v>36820.000000000007</v>
      </c>
      <c r="I181" s="10">
        <v>73640.000000000015</v>
      </c>
      <c r="J181" s="3" t="s">
        <v>10</v>
      </c>
      <c r="K181" s="10">
        <v>6</v>
      </c>
      <c r="L181" s="10">
        <v>1</v>
      </c>
      <c r="M181" s="14">
        <v>526000</v>
      </c>
      <c r="N181" s="14">
        <v>28053.333333333332</v>
      </c>
      <c r="O181" s="14">
        <v>4376.32</v>
      </c>
      <c r="P181" s="10">
        <f t="shared" si="26"/>
        <v>4376.32</v>
      </c>
      <c r="Q181" s="17">
        <v>100</v>
      </c>
      <c r="R181" s="18">
        <v>310</v>
      </c>
      <c r="S181" s="18">
        <f t="shared" si="27"/>
        <v>437632</v>
      </c>
      <c r="T181" s="37">
        <f t="shared" si="28"/>
        <v>1356659.2</v>
      </c>
      <c r="U181">
        <f t="shared" si="30"/>
        <v>4208</v>
      </c>
      <c r="V181">
        <f t="shared" si="31"/>
        <v>65925.333333333328</v>
      </c>
      <c r="W181" s="55">
        <f t="shared" si="32"/>
        <v>1356659.2</v>
      </c>
      <c r="X181" s="55">
        <f t="shared" si="29"/>
        <v>919027.19999999995</v>
      </c>
      <c r="Y181">
        <f>N181*U181</f>
        <v>118048426.66666666</v>
      </c>
      <c r="Z181" s="67">
        <f>W181/Y181*100</f>
        <v>1.1492395437262357</v>
      </c>
      <c r="AA181" s="69">
        <v>193048.35924006908</v>
      </c>
      <c r="AB181" s="69">
        <v>2000000</v>
      </c>
      <c r="AC181" s="61">
        <f>(P181/AB181)*100</f>
        <v>0.21881599999999998</v>
      </c>
    </row>
    <row r="182" spans="1:29" x14ac:dyDescent="0.3">
      <c r="A182" s="39">
        <v>44135</v>
      </c>
      <c r="B182" s="2" t="str">
        <f t="shared" si="23"/>
        <v>Oct</v>
      </c>
      <c r="C182" s="13">
        <f t="shared" si="25"/>
        <v>2020</v>
      </c>
      <c r="D182" s="2" t="s">
        <v>14</v>
      </c>
      <c r="E182" s="10">
        <v>203320.00000000003</v>
      </c>
      <c r="F182" s="10">
        <v>119600</v>
      </c>
      <c r="G182" s="10">
        <v>149500</v>
      </c>
      <c r="H182" s="10">
        <v>41860.000000000007</v>
      </c>
      <c r="I182" s="10">
        <v>83720.000000000015</v>
      </c>
      <c r="J182" s="2" t="s">
        <v>7</v>
      </c>
      <c r="K182" s="10">
        <v>4</v>
      </c>
      <c r="L182" s="10">
        <v>2</v>
      </c>
      <c r="M182" s="14">
        <v>598000</v>
      </c>
      <c r="N182" s="14">
        <v>24916.666666666668</v>
      </c>
      <c r="O182" s="14">
        <v>6175</v>
      </c>
      <c r="P182" s="10">
        <f t="shared" si="26"/>
        <v>6175</v>
      </c>
      <c r="Q182" s="17">
        <v>100</v>
      </c>
      <c r="R182" s="18">
        <v>310</v>
      </c>
      <c r="S182" s="18">
        <f t="shared" si="27"/>
        <v>617500</v>
      </c>
      <c r="T182" s="37">
        <f t="shared" si="28"/>
        <v>1914250</v>
      </c>
      <c r="U182">
        <f t="shared" si="30"/>
        <v>2990</v>
      </c>
      <c r="V182">
        <f t="shared" si="31"/>
        <v>49833.333333333336</v>
      </c>
      <c r="W182" s="55">
        <f t="shared" si="32"/>
        <v>1914250</v>
      </c>
      <c r="X182" s="55">
        <f t="shared" si="29"/>
        <v>1296750</v>
      </c>
      <c r="Y182">
        <f>N182*U182</f>
        <v>74500833.333333343</v>
      </c>
      <c r="Z182" s="67">
        <f>W182/Y182*100</f>
        <v>2.5694343463719642</v>
      </c>
      <c r="AA182" s="69">
        <v>689438.57225100743</v>
      </c>
      <c r="AB182" s="69">
        <v>2000000</v>
      </c>
      <c r="AC182" s="61">
        <f>(P182/AB182)*100</f>
        <v>0.30874999999999997</v>
      </c>
    </row>
    <row r="183" spans="1:29" x14ac:dyDescent="0.3">
      <c r="A183" s="39">
        <v>44135</v>
      </c>
      <c r="B183" s="2" t="str">
        <f t="shared" si="23"/>
        <v>Oct</v>
      </c>
      <c r="C183" s="13">
        <f t="shared" si="25"/>
        <v>2020</v>
      </c>
      <c r="D183" s="2" t="s">
        <v>14</v>
      </c>
      <c r="E183" s="10">
        <v>203320.00000000003</v>
      </c>
      <c r="F183" s="10">
        <v>119600</v>
      </c>
      <c r="G183" s="10">
        <v>149500</v>
      </c>
      <c r="H183" s="10">
        <v>41860.000000000007</v>
      </c>
      <c r="I183" s="10">
        <v>83720.000000000015</v>
      </c>
      <c r="J183" s="2" t="s">
        <v>8</v>
      </c>
      <c r="K183" s="10">
        <v>8</v>
      </c>
      <c r="L183" s="10">
        <v>7</v>
      </c>
      <c r="M183" s="14">
        <v>598000</v>
      </c>
      <c r="N183" s="14">
        <v>17940.000000000004</v>
      </c>
      <c r="O183" s="14">
        <v>780</v>
      </c>
      <c r="P183" s="10">
        <f t="shared" si="26"/>
        <v>780</v>
      </c>
      <c r="Q183" s="17">
        <v>100</v>
      </c>
      <c r="R183" s="18">
        <v>310</v>
      </c>
      <c r="S183" s="18">
        <f t="shared" si="27"/>
        <v>78000</v>
      </c>
      <c r="T183" s="37">
        <f t="shared" si="28"/>
        <v>241800</v>
      </c>
      <c r="U183">
        <f t="shared" si="30"/>
        <v>3588</v>
      </c>
      <c r="V183">
        <f t="shared" si="31"/>
        <v>40365.000000000007</v>
      </c>
      <c r="W183" s="55">
        <f t="shared" si="32"/>
        <v>241800</v>
      </c>
      <c r="X183" s="55">
        <f t="shared" si="29"/>
        <v>163800</v>
      </c>
      <c r="Y183">
        <f>N183*U183</f>
        <v>64368720.000000015</v>
      </c>
      <c r="Z183" s="67">
        <f>W183/Y183*100</f>
        <v>0.37564829625321111</v>
      </c>
      <c r="AA183" s="69">
        <v>689438.57225100743</v>
      </c>
      <c r="AB183" s="69">
        <v>2000000</v>
      </c>
      <c r="AC183" s="61">
        <f>(P183/AB183)*100</f>
        <v>3.9E-2</v>
      </c>
    </row>
    <row r="184" spans="1:29" x14ac:dyDescent="0.3">
      <c r="A184" s="39">
        <v>44135</v>
      </c>
      <c r="B184" s="3" t="str">
        <f t="shared" si="23"/>
        <v>Oct</v>
      </c>
      <c r="C184" s="13">
        <f t="shared" si="25"/>
        <v>2020</v>
      </c>
      <c r="D184" s="3" t="s">
        <v>14</v>
      </c>
      <c r="E184" s="10">
        <v>170680.00000000003</v>
      </c>
      <c r="F184" s="10">
        <v>100400</v>
      </c>
      <c r="G184" s="10">
        <v>125500</v>
      </c>
      <c r="H184" s="10">
        <v>35140.000000000007</v>
      </c>
      <c r="I184" s="10">
        <v>70280.000000000015</v>
      </c>
      <c r="J184" s="3" t="s">
        <v>9</v>
      </c>
      <c r="K184" s="10">
        <v>8</v>
      </c>
      <c r="L184" s="10">
        <v>5</v>
      </c>
      <c r="M184" s="14">
        <v>502000</v>
      </c>
      <c r="N184" s="14">
        <v>10876.666666666668</v>
      </c>
      <c r="O184" s="14">
        <v>1300</v>
      </c>
      <c r="P184" s="10">
        <f t="shared" si="26"/>
        <v>1300</v>
      </c>
      <c r="Q184" s="17">
        <v>100</v>
      </c>
      <c r="R184" s="18">
        <v>310</v>
      </c>
      <c r="S184" s="18">
        <f t="shared" si="27"/>
        <v>130000</v>
      </c>
      <c r="T184" s="37">
        <f t="shared" si="28"/>
        <v>403000</v>
      </c>
      <c r="U184">
        <f t="shared" si="30"/>
        <v>3514</v>
      </c>
      <c r="V184">
        <f t="shared" si="31"/>
        <v>30454.666666666668</v>
      </c>
      <c r="W184" s="55">
        <f t="shared" si="32"/>
        <v>403000</v>
      </c>
      <c r="X184" s="55">
        <f t="shared" si="29"/>
        <v>273000</v>
      </c>
      <c r="Y184">
        <f>N184*U184</f>
        <v>38220606.666666672</v>
      </c>
      <c r="Z184" s="67">
        <f>W184/Y184*100</f>
        <v>1.0544050321196714</v>
      </c>
      <c r="AA184" s="69">
        <v>578759.47035118018</v>
      </c>
      <c r="AB184" s="69">
        <v>2000000</v>
      </c>
      <c r="AC184" s="61">
        <f>(P184/AB184)*100</f>
        <v>6.5000000000000002E-2</v>
      </c>
    </row>
    <row r="185" spans="1:29" x14ac:dyDescent="0.3">
      <c r="A185" s="39">
        <v>44135</v>
      </c>
      <c r="B185" s="3" t="str">
        <f t="shared" si="23"/>
        <v>Oct</v>
      </c>
      <c r="C185" s="13">
        <f t="shared" si="25"/>
        <v>2020</v>
      </c>
      <c r="D185" s="3" t="s">
        <v>14</v>
      </c>
      <c r="E185" s="10">
        <v>170680.00000000003</v>
      </c>
      <c r="F185" s="10">
        <v>100400</v>
      </c>
      <c r="G185" s="10">
        <v>125500</v>
      </c>
      <c r="H185" s="10">
        <v>35140.000000000007</v>
      </c>
      <c r="I185" s="10">
        <v>70280.000000000015</v>
      </c>
      <c r="J185" s="3" t="s">
        <v>10</v>
      </c>
      <c r="K185" s="10">
        <v>4</v>
      </c>
      <c r="L185" s="10">
        <v>2</v>
      </c>
      <c r="M185" s="14">
        <v>502000</v>
      </c>
      <c r="N185" s="14">
        <v>20916.666666666668</v>
      </c>
      <c r="O185" s="14">
        <v>1950</v>
      </c>
      <c r="P185" s="10">
        <f t="shared" si="26"/>
        <v>1950</v>
      </c>
      <c r="Q185" s="17">
        <v>100</v>
      </c>
      <c r="R185" s="18">
        <v>310</v>
      </c>
      <c r="S185" s="18">
        <f t="shared" si="27"/>
        <v>195000</v>
      </c>
      <c r="T185" s="37">
        <f t="shared" si="28"/>
        <v>604500</v>
      </c>
      <c r="U185">
        <f t="shared" si="30"/>
        <v>4016</v>
      </c>
      <c r="V185">
        <f t="shared" si="31"/>
        <v>49154.166666666672</v>
      </c>
      <c r="W185" s="55">
        <f t="shared" si="32"/>
        <v>604500</v>
      </c>
      <c r="X185" s="55">
        <f t="shared" si="29"/>
        <v>409500</v>
      </c>
      <c r="Y185">
        <f>N185*U185</f>
        <v>84001333.333333343</v>
      </c>
      <c r="Z185" s="67">
        <f>W185/Y185*100</f>
        <v>0.71963143442167576</v>
      </c>
      <c r="AA185" s="69">
        <v>578759.47035118018</v>
      </c>
      <c r="AB185" s="69">
        <v>2000000</v>
      </c>
      <c r="AC185" s="61">
        <f>(P185/AB185)*100</f>
        <v>9.7499999999999989E-2</v>
      </c>
    </row>
    <row r="186" spans="1:29" x14ac:dyDescent="0.3">
      <c r="A186" s="39">
        <v>44165</v>
      </c>
      <c r="B186" s="2" t="str">
        <f t="shared" si="23"/>
        <v>Nov</v>
      </c>
      <c r="C186" s="13">
        <f t="shared" si="25"/>
        <v>2020</v>
      </c>
      <c r="D186" s="2" t="s">
        <v>14</v>
      </c>
      <c r="E186" s="10">
        <v>222360</v>
      </c>
      <c r="F186" s="10">
        <v>130800</v>
      </c>
      <c r="G186" s="10">
        <v>163500</v>
      </c>
      <c r="H186" s="10">
        <v>45780.000000000007</v>
      </c>
      <c r="I186" s="10">
        <v>91560.000000000015</v>
      </c>
      <c r="J186" s="2" t="s">
        <v>7</v>
      </c>
      <c r="K186" s="10">
        <v>1</v>
      </c>
      <c r="L186" s="10">
        <v>1</v>
      </c>
      <c r="M186" s="14">
        <v>654000</v>
      </c>
      <c r="N186" s="14">
        <v>11990</v>
      </c>
      <c r="O186" s="14">
        <v>4225</v>
      </c>
      <c r="P186" s="10">
        <f t="shared" si="26"/>
        <v>4225</v>
      </c>
      <c r="Q186" s="17">
        <v>100</v>
      </c>
      <c r="R186" s="18">
        <v>310</v>
      </c>
      <c r="S186" s="18">
        <f t="shared" si="27"/>
        <v>422500</v>
      </c>
      <c r="T186" s="37">
        <f t="shared" si="28"/>
        <v>1309750</v>
      </c>
      <c r="U186">
        <f t="shared" si="30"/>
        <v>3270</v>
      </c>
      <c r="V186">
        <f t="shared" si="31"/>
        <v>23980</v>
      </c>
      <c r="W186" s="55">
        <f t="shared" si="32"/>
        <v>1309750</v>
      </c>
      <c r="X186" s="55">
        <f t="shared" si="29"/>
        <v>887250</v>
      </c>
      <c r="Y186">
        <f>N186*U186</f>
        <v>39207300</v>
      </c>
      <c r="Z186" s="67">
        <f>W186/Y186*100</f>
        <v>3.3405768823662938</v>
      </c>
      <c r="AA186" s="69">
        <v>194642.85714285713</v>
      </c>
      <c r="AB186" s="69">
        <v>2000000</v>
      </c>
      <c r="AC186" s="61">
        <f>(P186/AB186)*100</f>
        <v>0.21124999999999999</v>
      </c>
    </row>
    <row r="187" spans="1:29" x14ac:dyDescent="0.3">
      <c r="A187" s="39">
        <v>44165</v>
      </c>
      <c r="B187" s="2" t="str">
        <f t="shared" si="23"/>
        <v>Nov</v>
      </c>
      <c r="C187" s="13">
        <f t="shared" si="25"/>
        <v>2020</v>
      </c>
      <c r="D187" s="2" t="s">
        <v>14</v>
      </c>
      <c r="E187" s="10">
        <v>203320.00000000003</v>
      </c>
      <c r="F187" s="10">
        <v>119600</v>
      </c>
      <c r="G187" s="10">
        <v>149500</v>
      </c>
      <c r="H187" s="10">
        <v>41860.000000000007</v>
      </c>
      <c r="I187" s="10">
        <v>83720.000000000015</v>
      </c>
      <c r="J187" s="2" t="s">
        <v>8</v>
      </c>
      <c r="K187" s="10">
        <v>4</v>
      </c>
      <c r="L187" s="10">
        <v>7</v>
      </c>
      <c r="M187" s="14">
        <v>598000</v>
      </c>
      <c r="N187" s="14">
        <v>19933.333333333332</v>
      </c>
      <c r="O187" s="14">
        <v>1040</v>
      </c>
      <c r="P187" s="10">
        <f t="shared" si="26"/>
        <v>1040</v>
      </c>
      <c r="Q187" s="17">
        <v>100</v>
      </c>
      <c r="R187" s="18">
        <v>310</v>
      </c>
      <c r="S187" s="18">
        <f t="shared" si="27"/>
        <v>104000</v>
      </c>
      <c r="T187" s="37">
        <f t="shared" si="28"/>
        <v>322400</v>
      </c>
      <c r="U187">
        <f t="shared" si="30"/>
        <v>3588</v>
      </c>
      <c r="V187">
        <f t="shared" si="31"/>
        <v>44850</v>
      </c>
      <c r="W187" s="55">
        <f t="shared" si="32"/>
        <v>322400</v>
      </c>
      <c r="X187" s="55">
        <f t="shared" si="29"/>
        <v>218400</v>
      </c>
      <c r="Y187">
        <f>N187*U187</f>
        <v>71520800</v>
      </c>
      <c r="Z187" s="67">
        <f>W187/Y187*100</f>
        <v>0.45077795550385341</v>
      </c>
      <c r="AA187" s="69">
        <v>177976.19047619047</v>
      </c>
      <c r="AB187" s="69">
        <v>2000000</v>
      </c>
      <c r="AC187" s="61">
        <f>(P187/AB187)*100</f>
        <v>5.1999999999999998E-2</v>
      </c>
    </row>
    <row r="188" spans="1:29" x14ac:dyDescent="0.3">
      <c r="A188" s="39">
        <v>44165</v>
      </c>
      <c r="B188" s="3" t="str">
        <f t="shared" si="23"/>
        <v>Nov</v>
      </c>
      <c r="C188" s="13">
        <f t="shared" si="25"/>
        <v>2020</v>
      </c>
      <c r="D188" s="3" t="s">
        <v>14</v>
      </c>
      <c r="E188" s="10">
        <v>272680</v>
      </c>
      <c r="F188" s="10">
        <v>160400</v>
      </c>
      <c r="G188" s="10">
        <v>200500</v>
      </c>
      <c r="H188" s="10">
        <v>56140</v>
      </c>
      <c r="I188" s="10">
        <v>112280</v>
      </c>
      <c r="J188" s="3" t="s">
        <v>9</v>
      </c>
      <c r="K188" s="10">
        <v>1</v>
      </c>
      <c r="L188" s="10">
        <v>3</v>
      </c>
      <c r="M188" s="14">
        <v>802000</v>
      </c>
      <c r="N188" s="14">
        <v>37426.666666666664</v>
      </c>
      <c r="O188" s="14">
        <v>3649.1</v>
      </c>
      <c r="P188" s="10">
        <f t="shared" si="26"/>
        <v>3649.1</v>
      </c>
      <c r="Q188" s="17">
        <v>100</v>
      </c>
      <c r="R188" s="18">
        <v>310</v>
      </c>
      <c r="S188" s="18">
        <f t="shared" si="27"/>
        <v>364910</v>
      </c>
      <c r="T188" s="37">
        <f t="shared" si="28"/>
        <v>1131221</v>
      </c>
      <c r="U188">
        <f t="shared" si="30"/>
        <v>5614</v>
      </c>
      <c r="V188">
        <f t="shared" si="31"/>
        <v>104794.66666666666</v>
      </c>
      <c r="W188" s="55">
        <f t="shared" si="32"/>
        <v>1131221</v>
      </c>
      <c r="X188" s="55">
        <f t="shared" si="29"/>
        <v>766311</v>
      </c>
      <c r="Y188">
        <f>N188*U188</f>
        <v>210113306.66666666</v>
      </c>
      <c r="Z188" s="67">
        <f>W188/Y188*100</f>
        <v>0.53838617741360884</v>
      </c>
      <c r="AA188" s="69">
        <v>238690.47619047618</v>
      </c>
      <c r="AB188" s="69">
        <v>2000000</v>
      </c>
      <c r="AC188" s="61">
        <f>(P188/AB188)*100</f>
        <v>0.18245499999999998</v>
      </c>
    </row>
    <row r="189" spans="1:29" x14ac:dyDescent="0.3">
      <c r="A189" s="39">
        <v>44165</v>
      </c>
      <c r="B189" s="3" t="str">
        <f t="shared" si="23"/>
        <v>Nov</v>
      </c>
      <c r="C189" s="13">
        <f t="shared" si="25"/>
        <v>2020</v>
      </c>
      <c r="D189" s="3" t="s">
        <v>14</v>
      </c>
      <c r="E189" s="10">
        <v>272680</v>
      </c>
      <c r="F189" s="10">
        <v>160400</v>
      </c>
      <c r="G189" s="10">
        <v>200500</v>
      </c>
      <c r="H189" s="10">
        <v>56140</v>
      </c>
      <c r="I189" s="10">
        <v>112280</v>
      </c>
      <c r="J189" s="3" t="s">
        <v>10</v>
      </c>
      <c r="K189" s="10">
        <v>1</v>
      </c>
      <c r="L189" s="10">
        <v>3</v>
      </c>
      <c r="M189" s="14">
        <v>802000</v>
      </c>
      <c r="N189" s="14">
        <v>40100</v>
      </c>
      <c r="O189" s="14">
        <v>6255.6</v>
      </c>
      <c r="P189" s="10">
        <f t="shared" si="26"/>
        <v>6255.6</v>
      </c>
      <c r="Q189" s="17">
        <v>100</v>
      </c>
      <c r="R189" s="18">
        <v>310</v>
      </c>
      <c r="S189" s="18">
        <f t="shared" si="27"/>
        <v>625560</v>
      </c>
      <c r="T189" s="37">
        <f t="shared" si="28"/>
        <v>1939236</v>
      </c>
      <c r="U189">
        <f t="shared" si="30"/>
        <v>6416</v>
      </c>
      <c r="V189">
        <f t="shared" si="31"/>
        <v>94235</v>
      </c>
      <c r="W189" s="55">
        <f t="shared" si="32"/>
        <v>1939236</v>
      </c>
      <c r="X189" s="55">
        <f t="shared" si="29"/>
        <v>1313676</v>
      </c>
      <c r="Y189">
        <f>N189*U189</f>
        <v>257281600</v>
      </c>
      <c r="Z189" s="67">
        <f>W189/Y189*100</f>
        <v>0.75374064837905241</v>
      </c>
      <c r="AA189" s="69">
        <v>238690.47619047618</v>
      </c>
      <c r="AB189" s="69">
        <v>2000000</v>
      </c>
      <c r="AC189" s="61">
        <f>(P189/AB189)*100</f>
        <v>0.31278</v>
      </c>
    </row>
    <row r="190" spans="1:29" x14ac:dyDescent="0.3">
      <c r="A190" s="39">
        <v>44196</v>
      </c>
      <c r="B190" s="2" t="str">
        <f t="shared" si="23"/>
        <v>Dec</v>
      </c>
      <c r="C190" s="13">
        <f t="shared" si="25"/>
        <v>2020</v>
      </c>
      <c r="D190" s="2" t="s">
        <v>14</v>
      </c>
      <c r="E190" s="10">
        <v>272680</v>
      </c>
      <c r="F190" s="10">
        <v>160400</v>
      </c>
      <c r="G190" s="10">
        <v>200500</v>
      </c>
      <c r="H190" s="10">
        <v>56140</v>
      </c>
      <c r="I190" s="10">
        <v>112280</v>
      </c>
      <c r="J190" s="2" t="s">
        <v>7</v>
      </c>
      <c r="K190" s="10">
        <v>2</v>
      </c>
      <c r="L190" s="10">
        <v>3</v>
      </c>
      <c r="M190" s="14">
        <v>802000</v>
      </c>
      <c r="N190" s="14">
        <v>17376.666666666668</v>
      </c>
      <c r="O190" s="14">
        <v>4225</v>
      </c>
      <c r="P190" s="10">
        <f t="shared" si="26"/>
        <v>4225</v>
      </c>
      <c r="Q190" s="17">
        <v>100</v>
      </c>
      <c r="R190" s="18">
        <v>310</v>
      </c>
      <c r="S190" s="18">
        <f t="shared" si="27"/>
        <v>422500</v>
      </c>
      <c r="T190" s="37">
        <f t="shared" si="28"/>
        <v>1309750</v>
      </c>
      <c r="U190">
        <f t="shared" si="30"/>
        <v>4010</v>
      </c>
      <c r="V190">
        <f t="shared" si="31"/>
        <v>34753.333333333336</v>
      </c>
      <c r="W190" s="55">
        <f t="shared" si="32"/>
        <v>1309750</v>
      </c>
      <c r="X190" s="55">
        <f t="shared" si="29"/>
        <v>887250</v>
      </c>
      <c r="Y190">
        <f>N190*U190</f>
        <v>69680433.333333343</v>
      </c>
      <c r="Z190" s="67">
        <f>W190/Y190*100</f>
        <v>1.8796524897233224</v>
      </c>
      <c r="AA190" s="69">
        <v>256857.57347400149</v>
      </c>
      <c r="AB190" s="69">
        <v>2000000</v>
      </c>
      <c r="AC190" s="61">
        <f>(P190/AB190)*100</f>
        <v>0.21124999999999999</v>
      </c>
    </row>
    <row r="191" spans="1:29" x14ac:dyDescent="0.3">
      <c r="A191" s="39">
        <v>44196</v>
      </c>
      <c r="B191" s="2" t="str">
        <f t="shared" si="23"/>
        <v>Dec</v>
      </c>
      <c r="C191" s="13">
        <f t="shared" si="25"/>
        <v>2020</v>
      </c>
      <c r="D191" s="2" t="s">
        <v>14</v>
      </c>
      <c r="E191" s="10">
        <v>222360</v>
      </c>
      <c r="F191" s="10">
        <v>130800</v>
      </c>
      <c r="G191" s="10">
        <v>163500</v>
      </c>
      <c r="H191" s="10">
        <v>45780.000000000007</v>
      </c>
      <c r="I191" s="10">
        <v>91560.000000000015</v>
      </c>
      <c r="J191" s="2" t="s">
        <v>8</v>
      </c>
      <c r="K191" s="10">
        <v>4</v>
      </c>
      <c r="L191" s="10">
        <v>4</v>
      </c>
      <c r="M191" s="14">
        <v>654000</v>
      </c>
      <c r="N191" s="14">
        <v>14170.000000000002</v>
      </c>
      <c r="O191" s="14">
        <v>1170</v>
      </c>
      <c r="P191" s="10">
        <f t="shared" si="26"/>
        <v>1170</v>
      </c>
      <c r="Q191" s="17">
        <v>100</v>
      </c>
      <c r="R191" s="18">
        <v>310</v>
      </c>
      <c r="S191" s="18">
        <f t="shared" si="27"/>
        <v>117000</v>
      </c>
      <c r="T191" s="37">
        <f t="shared" si="28"/>
        <v>362700</v>
      </c>
      <c r="U191">
        <f t="shared" si="30"/>
        <v>3924</v>
      </c>
      <c r="V191">
        <f t="shared" si="31"/>
        <v>31882.500000000004</v>
      </c>
      <c r="W191" s="55">
        <f t="shared" si="32"/>
        <v>362700</v>
      </c>
      <c r="X191" s="55">
        <f t="shared" si="29"/>
        <v>245700</v>
      </c>
      <c r="Y191">
        <f>N191*U191</f>
        <v>55603080.000000007</v>
      </c>
      <c r="Z191" s="67">
        <f>W191/Y191*100</f>
        <v>0.6523019947815839</v>
      </c>
      <c r="AA191" s="69">
        <v>209457.42275810096</v>
      </c>
      <c r="AB191" s="69">
        <v>2000000</v>
      </c>
      <c r="AC191" s="61">
        <f>(P191/AB191)*100</f>
        <v>5.8500000000000003E-2</v>
      </c>
    </row>
    <row r="192" spans="1:29" x14ac:dyDescent="0.3">
      <c r="A192" s="39">
        <v>44196</v>
      </c>
      <c r="B192" s="3" t="str">
        <f t="shared" si="23"/>
        <v>Dec</v>
      </c>
      <c r="C192" s="13">
        <f t="shared" si="25"/>
        <v>2020</v>
      </c>
      <c r="D192" s="3" t="s">
        <v>14</v>
      </c>
      <c r="E192" s="10">
        <v>228480</v>
      </c>
      <c r="F192" s="10">
        <v>134400</v>
      </c>
      <c r="G192" s="10">
        <v>168000</v>
      </c>
      <c r="H192" s="10">
        <v>47040.000000000007</v>
      </c>
      <c r="I192" s="10">
        <v>94080.000000000015</v>
      </c>
      <c r="J192" s="3" t="s">
        <v>9</v>
      </c>
      <c r="K192" s="10">
        <v>1</v>
      </c>
      <c r="L192" s="10">
        <v>3</v>
      </c>
      <c r="M192" s="14">
        <v>672000</v>
      </c>
      <c r="N192" s="14">
        <v>21280</v>
      </c>
      <c r="O192" s="14">
        <v>4225</v>
      </c>
      <c r="P192" s="10">
        <f t="shared" si="26"/>
        <v>4225</v>
      </c>
      <c r="Q192" s="17">
        <v>100</v>
      </c>
      <c r="R192" s="18">
        <v>310</v>
      </c>
      <c r="S192" s="18">
        <f t="shared" si="27"/>
        <v>422500</v>
      </c>
      <c r="T192" s="37">
        <f t="shared" si="28"/>
        <v>1309750</v>
      </c>
      <c r="U192">
        <f t="shared" si="30"/>
        <v>4704</v>
      </c>
      <c r="V192">
        <f t="shared" si="31"/>
        <v>59583.999999999993</v>
      </c>
      <c r="W192" s="55">
        <f t="shared" si="32"/>
        <v>1309750</v>
      </c>
      <c r="X192" s="55">
        <f t="shared" si="29"/>
        <v>887250</v>
      </c>
      <c r="Y192">
        <f>N192*U192</f>
        <v>100101120</v>
      </c>
      <c r="Z192" s="67">
        <f>W192/Y192*100</f>
        <v>1.3084269186998108</v>
      </c>
      <c r="AA192" s="69">
        <v>215222.30595327806</v>
      </c>
      <c r="AB192" s="69">
        <v>2000000</v>
      </c>
      <c r="AC192" s="61">
        <f>(P192/AB192)*100</f>
        <v>0.21124999999999999</v>
      </c>
    </row>
    <row r="193" spans="1:29" x14ac:dyDescent="0.3">
      <c r="A193" s="45">
        <v>44196</v>
      </c>
      <c r="B193" s="46" t="str">
        <f t="shared" si="23"/>
        <v>Dec</v>
      </c>
      <c r="C193" s="47">
        <f t="shared" si="25"/>
        <v>2020</v>
      </c>
      <c r="D193" s="46" t="s">
        <v>14</v>
      </c>
      <c r="E193" s="48">
        <v>178840.00000000003</v>
      </c>
      <c r="F193" s="48">
        <v>105200</v>
      </c>
      <c r="G193" s="48">
        <v>131500</v>
      </c>
      <c r="H193" s="48">
        <v>36820.000000000007</v>
      </c>
      <c r="I193" s="48">
        <v>73640.000000000015</v>
      </c>
      <c r="J193" s="46" t="s">
        <v>10</v>
      </c>
      <c r="K193" s="48">
        <v>1</v>
      </c>
      <c r="L193" s="48">
        <v>3</v>
      </c>
      <c r="M193" s="49">
        <v>526000</v>
      </c>
      <c r="N193" s="49">
        <v>15780.000000000002</v>
      </c>
      <c r="O193" s="49">
        <v>4225</v>
      </c>
      <c r="P193" s="48">
        <f t="shared" si="26"/>
        <v>4225</v>
      </c>
      <c r="Q193" s="50">
        <v>100</v>
      </c>
      <c r="R193" s="51">
        <v>310</v>
      </c>
      <c r="S193" s="51">
        <f t="shared" si="27"/>
        <v>422500</v>
      </c>
      <c r="T193" s="52">
        <f t="shared" si="28"/>
        <v>1309750</v>
      </c>
      <c r="U193">
        <f t="shared" si="30"/>
        <v>4208</v>
      </c>
      <c r="V193">
        <f t="shared" si="31"/>
        <v>37083.000000000007</v>
      </c>
      <c r="W193" s="55">
        <f t="shared" si="32"/>
        <v>1309750</v>
      </c>
      <c r="X193" s="55">
        <f t="shared" si="29"/>
        <v>887250</v>
      </c>
      <c r="Y193">
        <f>N193*U193</f>
        <v>66402240.000000007</v>
      </c>
      <c r="Z193" s="67">
        <f>W193/Y193*100</f>
        <v>1.9724485198089701</v>
      </c>
      <c r="AA193" s="69">
        <v>168462.69781461943</v>
      </c>
      <c r="AB193" s="69">
        <v>2000000</v>
      </c>
      <c r="AC193" s="61">
        <f>(P193/AB193)*100</f>
        <v>0.21124999999999999</v>
      </c>
    </row>
    <row r="194" spans="1:29" x14ac:dyDescent="0.3">
      <c r="C194"/>
      <c r="N194"/>
      <c r="Z194"/>
      <c r="AA194"/>
      <c r="AB194"/>
      <c r="AC194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CBE3-B302-416A-A837-A9C17E927FE2}">
  <sheetPr>
    <tabColor theme="1"/>
  </sheetPr>
  <dimension ref="A1:X193"/>
  <sheetViews>
    <sheetView topLeftCell="L1" workbookViewId="0">
      <selection activeCell="V2" sqref="V2"/>
    </sheetView>
  </sheetViews>
  <sheetFormatPr defaultRowHeight="14.4" x14ac:dyDescent="0.3"/>
  <cols>
    <col min="1" max="1" width="11.33203125" customWidth="1"/>
    <col min="2" max="2" width="10.21875" customWidth="1"/>
    <col min="3" max="3" width="13.21875" customWidth="1"/>
    <col min="4" max="4" width="12.88671875" customWidth="1"/>
    <col min="5" max="5" width="14.6640625" bestFit="1" customWidth="1"/>
    <col min="6" max="6" width="18.88671875" bestFit="1" customWidth="1"/>
    <col min="7" max="7" width="11.88671875" bestFit="1" customWidth="1"/>
    <col min="8" max="8" width="13.109375" customWidth="1"/>
    <col min="9" max="10" width="22.5546875" bestFit="1" customWidth="1"/>
    <col min="11" max="11" width="22.5546875" customWidth="1"/>
    <col min="12" max="12" width="16.88671875" bestFit="1" customWidth="1"/>
    <col min="13" max="13" width="12.21875" bestFit="1" customWidth="1"/>
    <col min="14" max="14" width="13.77734375" customWidth="1"/>
    <col min="15" max="15" width="18.21875" style="63" customWidth="1"/>
    <col min="16" max="16" width="20.88671875" style="63" bestFit="1" customWidth="1"/>
    <col min="17" max="17" width="15.5546875" style="63" bestFit="1" customWidth="1"/>
    <col min="19" max="19" width="11.6640625" style="63" customWidth="1"/>
    <col min="20" max="20" width="21" style="65" customWidth="1"/>
    <col min="21" max="21" width="23.77734375" bestFit="1" customWidth="1"/>
    <col min="22" max="22" width="13.88671875" style="65" customWidth="1"/>
    <col min="23" max="23" width="21.77734375" customWidth="1"/>
    <col min="24" max="24" width="24.5546875" bestFit="1" customWidth="1"/>
    <col min="25" max="25" width="21.33203125" bestFit="1" customWidth="1"/>
  </cols>
  <sheetData>
    <row r="1" spans="1:24" ht="19.8" customHeight="1" x14ac:dyDescent="0.3">
      <c r="A1" s="26" t="s">
        <v>46</v>
      </c>
      <c r="B1" s="26" t="s">
        <v>6</v>
      </c>
      <c r="C1" s="26" t="s">
        <v>5</v>
      </c>
      <c r="D1" s="27" t="s">
        <v>21</v>
      </c>
      <c r="E1" s="27" t="s">
        <v>48</v>
      </c>
      <c r="F1" s="26" t="s">
        <v>2</v>
      </c>
      <c r="G1" s="26" t="s">
        <v>31</v>
      </c>
      <c r="H1" s="26" t="s">
        <v>3</v>
      </c>
      <c r="I1" s="26" t="s">
        <v>32</v>
      </c>
      <c r="J1" s="26" t="s">
        <v>15</v>
      </c>
      <c r="K1" s="26" t="s">
        <v>61</v>
      </c>
      <c r="L1" s="26" t="s">
        <v>33</v>
      </c>
      <c r="M1" s="26" t="s">
        <v>34</v>
      </c>
      <c r="N1" s="26" t="s">
        <v>35</v>
      </c>
      <c r="O1" s="62" t="s">
        <v>36</v>
      </c>
      <c r="P1" s="62" t="s">
        <v>37</v>
      </c>
      <c r="Q1" s="62" t="s">
        <v>38</v>
      </c>
      <c r="R1" s="26" t="s">
        <v>39</v>
      </c>
      <c r="S1" s="62" t="s">
        <v>40</v>
      </c>
      <c r="T1" s="64" t="s">
        <v>41</v>
      </c>
      <c r="U1" s="26" t="s">
        <v>42</v>
      </c>
      <c r="V1" s="64" t="s">
        <v>43</v>
      </c>
      <c r="W1" s="26" t="s">
        <v>44</v>
      </c>
      <c r="X1" s="26" t="s">
        <v>45</v>
      </c>
    </row>
    <row r="2" spans="1:24" x14ac:dyDescent="0.3">
      <c r="A2" s="4" t="s">
        <v>12</v>
      </c>
      <c r="B2" s="4" t="s">
        <v>7</v>
      </c>
      <c r="C2" s="4" t="s">
        <v>49</v>
      </c>
      <c r="D2" s="10">
        <v>2017</v>
      </c>
      <c r="E2" s="10">
        <v>489000</v>
      </c>
      <c r="F2" s="10">
        <v>12546.666666666666</v>
      </c>
      <c r="G2" s="35">
        <f t="shared" ref="G2:G33" si="0">(E2/F2)/100</f>
        <v>0.3897449521785335</v>
      </c>
      <c r="H2" s="10">
        <v>2925</v>
      </c>
      <c r="I2">
        <f>(H2/F2)*100</f>
        <v>23.312964930924547</v>
      </c>
      <c r="J2" s="10">
        <f>I2</f>
        <v>23.312964930924547</v>
      </c>
      <c r="K2" s="53">
        <v>1222.5</v>
      </c>
      <c r="L2">
        <f>(Table3[[#This Row],[Ad Spend ($)]]/Table3[[#This Row],[Impression]])*1000</f>
        <v>1222500</v>
      </c>
      <c r="M2">
        <v>18820</v>
      </c>
      <c r="N2">
        <f>Table3[[#This Row],[Impression]]*Table3[[#This Row],[CPI]]</f>
        <v>597802500</v>
      </c>
      <c r="O2" s="63">
        <v>175500</v>
      </c>
      <c r="P2" s="63">
        <v>526500</v>
      </c>
      <c r="Q2" s="63">
        <v>351000</v>
      </c>
      <c r="R2">
        <v>3.4325837935103631E-2</v>
      </c>
      <c r="S2" s="63">
        <v>150538.7378142637</v>
      </c>
      <c r="T2" s="65">
        <v>10188.93888888889</v>
      </c>
      <c r="U2">
        <v>1250000</v>
      </c>
      <c r="V2" s="65">
        <v>0.23400000000000001</v>
      </c>
    </row>
    <row r="3" spans="1:24" x14ac:dyDescent="0.3">
      <c r="A3" s="4" t="s">
        <v>12</v>
      </c>
      <c r="B3" s="4" t="s">
        <v>8</v>
      </c>
      <c r="C3" s="4" t="s">
        <v>49</v>
      </c>
      <c r="D3" s="10">
        <v>2017</v>
      </c>
      <c r="E3" s="10">
        <v>399000</v>
      </c>
      <c r="F3" s="10">
        <v>18532</v>
      </c>
      <c r="G3" s="35">
        <f t="shared" si="0"/>
        <v>0.21530325922728252</v>
      </c>
      <c r="H3" s="10">
        <v>1365</v>
      </c>
      <c r="I3">
        <f t="shared" ref="I3:I33" si="1">(H3/F3)*100</f>
        <v>7.3656378156701923</v>
      </c>
      <c r="J3" s="10">
        <f t="shared" ref="J3:J66" si="2">I3</f>
        <v>7.3656378156701923</v>
      </c>
      <c r="K3" s="53">
        <v>1396.5</v>
      </c>
      <c r="L3">
        <f>(Table3[[#This Row],[Ad Spend ($)]]/Table3[[#This Row],[Impression]])*1000</f>
        <v>1396500</v>
      </c>
      <c r="M3">
        <v>38917.200000000004</v>
      </c>
      <c r="N3">
        <f>Table3[[#This Row],[Impression]]*Table3[[#This Row],[CPI]]</f>
        <v>557203500</v>
      </c>
      <c r="O3" s="63">
        <v>81900</v>
      </c>
      <c r="P3" s="63">
        <v>245700</v>
      </c>
      <c r="Q3" s="63">
        <v>163800</v>
      </c>
      <c r="R3">
        <v>9.4938403639143187E-3</v>
      </c>
      <c r="S3" s="63">
        <v>122832.22165212929</v>
      </c>
      <c r="T3" s="65">
        <v>21069.339666666667</v>
      </c>
      <c r="U3">
        <v>1250000</v>
      </c>
      <c r="V3" s="65">
        <v>0.10920000000000001</v>
      </c>
    </row>
    <row r="4" spans="1:24" x14ac:dyDescent="0.3">
      <c r="A4" s="4" t="s">
        <v>12</v>
      </c>
      <c r="B4" s="5" t="s">
        <v>9</v>
      </c>
      <c r="C4" s="5" t="s">
        <v>49</v>
      </c>
      <c r="D4" s="10">
        <v>2017</v>
      </c>
      <c r="E4" s="10">
        <v>521000</v>
      </c>
      <c r="F4" s="10">
        <v>20963.333333333332</v>
      </c>
      <c r="G4" s="35">
        <f t="shared" si="0"/>
        <v>0.2485291779297186</v>
      </c>
      <c r="H4" s="10">
        <v>1625</v>
      </c>
      <c r="I4">
        <f t="shared" si="1"/>
        <v>7.7516298298616642</v>
      </c>
      <c r="J4" s="10">
        <f t="shared" si="2"/>
        <v>7.7516298298616642</v>
      </c>
      <c r="K4" s="53">
        <v>2344.5</v>
      </c>
      <c r="L4">
        <f>(Table3[[#This Row],[Ad Spend ($)]]/Table3[[#This Row],[Impression]])*1000</f>
        <v>2344500</v>
      </c>
      <c r="M4">
        <v>37734</v>
      </c>
      <c r="N4">
        <f>Table3[[#This Row],[Impression]]*Table3[[#This Row],[CPI]]</f>
        <v>1221484500</v>
      </c>
      <c r="O4" s="63">
        <v>97500</v>
      </c>
      <c r="P4" s="63">
        <v>292500</v>
      </c>
      <c r="Q4" s="63">
        <v>195000</v>
      </c>
      <c r="R4">
        <v>5.9513472782047319E-3</v>
      </c>
      <c r="S4" s="63">
        <v>160389.9435608004</v>
      </c>
      <c r="T4" s="65">
        <v>30643.152500000004</v>
      </c>
      <c r="U4">
        <v>1250000</v>
      </c>
      <c r="V4" s="65">
        <v>0.13</v>
      </c>
    </row>
    <row r="5" spans="1:24" x14ac:dyDescent="0.3">
      <c r="A5" s="4" t="s">
        <v>12</v>
      </c>
      <c r="B5" s="5" t="s">
        <v>10</v>
      </c>
      <c r="C5" s="5" t="s">
        <v>49</v>
      </c>
      <c r="D5" s="10">
        <v>2017</v>
      </c>
      <c r="E5" s="10">
        <v>540000</v>
      </c>
      <c r="F5" s="10">
        <v>22443.333333333332</v>
      </c>
      <c r="G5" s="35">
        <f t="shared" si="0"/>
        <v>0.24060597059260361</v>
      </c>
      <c r="H5" s="10">
        <v>2091.83</v>
      </c>
      <c r="I5">
        <f t="shared" si="1"/>
        <v>9.3204960641615919</v>
      </c>
      <c r="J5" s="10">
        <f t="shared" si="2"/>
        <v>9.3204960641615919</v>
      </c>
      <c r="K5" s="53">
        <v>2970</v>
      </c>
      <c r="L5">
        <f>(Table3[[#This Row],[Ad Spend ($)]]/Table3[[#This Row],[Impression]])*1000</f>
        <v>2970000</v>
      </c>
      <c r="M5">
        <v>33665</v>
      </c>
      <c r="N5">
        <f>Table3[[#This Row],[Impression]]*Table3[[#This Row],[CPI]]</f>
        <v>1603800000</v>
      </c>
      <c r="O5" s="63">
        <v>125509.79999999999</v>
      </c>
      <c r="P5" s="63">
        <v>376529.39999999997</v>
      </c>
      <c r="Q5" s="63">
        <v>251019.59999999998</v>
      </c>
      <c r="R5">
        <v>5.6487854934312671E-3</v>
      </c>
      <c r="S5" s="63">
        <v>166239.09697280655</v>
      </c>
      <c r="T5" s="65">
        <v>40096.885277777779</v>
      </c>
      <c r="U5">
        <v>1250000</v>
      </c>
      <c r="V5" s="65">
        <v>0.16734640000000001</v>
      </c>
    </row>
    <row r="6" spans="1:24" x14ac:dyDescent="0.3">
      <c r="A6" s="4" t="s">
        <v>12</v>
      </c>
      <c r="B6" s="4" t="s">
        <v>7</v>
      </c>
      <c r="C6" s="4" t="s">
        <v>50</v>
      </c>
      <c r="D6" s="10">
        <v>2017</v>
      </c>
      <c r="E6" s="10">
        <v>585000</v>
      </c>
      <c r="F6" s="10">
        <v>24498.333333333332</v>
      </c>
      <c r="G6" s="35">
        <f t="shared" si="0"/>
        <v>0.23879175454112528</v>
      </c>
      <c r="H6" s="10">
        <v>4225</v>
      </c>
      <c r="I6">
        <f t="shared" si="1"/>
        <v>17.24607116130349</v>
      </c>
      <c r="J6" s="10">
        <f t="shared" si="2"/>
        <v>17.24607116130349</v>
      </c>
      <c r="K6" s="53">
        <v>1462.5</v>
      </c>
      <c r="L6">
        <f>(Table3[[#This Row],[Ad Spend ($)]]/Table3[[#This Row],[Impression]])*1000</f>
        <v>1462500</v>
      </c>
      <c r="M6">
        <v>36747.5</v>
      </c>
      <c r="N6">
        <f>Table3[[#This Row],[Impression]]*Table3[[#This Row],[CPI]]</f>
        <v>855562500</v>
      </c>
      <c r="O6" s="63">
        <v>253500</v>
      </c>
      <c r="P6" s="63">
        <v>760500</v>
      </c>
      <c r="Q6" s="63">
        <v>507000</v>
      </c>
      <c r="R6">
        <v>2.122593373698891E-2</v>
      </c>
      <c r="S6" s="63">
        <v>167653.80206343142</v>
      </c>
      <c r="T6" s="65">
        <v>21370.712777777779</v>
      </c>
      <c r="U6">
        <v>1250000</v>
      </c>
      <c r="V6" s="65">
        <v>0.33800000000000002</v>
      </c>
    </row>
    <row r="7" spans="1:24" x14ac:dyDescent="0.3">
      <c r="A7" s="4" t="s">
        <v>12</v>
      </c>
      <c r="B7" s="4" t="s">
        <v>8</v>
      </c>
      <c r="C7" s="4" t="s">
        <v>50</v>
      </c>
      <c r="D7" s="10">
        <v>2017</v>
      </c>
      <c r="E7" s="10">
        <v>393600</v>
      </c>
      <c r="F7" s="10">
        <v>16639</v>
      </c>
      <c r="G7" s="35">
        <f t="shared" si="0"/>
        <v>0.23655267744455796</v>
      </c>
      <c r="H7" s="10">
        <v>1170</v>
      </c>
      <c r="I7">
        <f t="shared" si="1"/>
        <v>7.0316725764769519</v>
      </c>
      <c r="J7" s="10">
        <f t="shared" si="2"/>
        <v>7.0316725764769519</v>
      </c>
      <c r="K7" s="53">
        <v>1377.6</v>
      </c>
      <c r="L7">
        <f>(Table3[[#This Row],[Ad Spend ($)]]/Table3[[#This Row],[Impression]])*1000</f>
        <v>1377600</v>
      </c>
      <c r="M7">
        <v>34941.9</v>
      </c>
      <c r="N7">
        <f>Table3[[#This Row],[Impression]]*Table3[[#This Row],[CPI]]</f>
        <v>542223360</v>
      </c>
      <c r="O7" s="63">
        <v>70200</v>
      </c>
      <c r="P7" s="63">
        <v>210600</v>
      </c>
      <c r="Q7" s="63">
        <v>140400</v>
      </c>
      <c r="R7">
        <v>9.1877254919123935E-3</v>
      </c>
      <c r="S7" s="63">
        <v>112800.91708062668</v>
      </c>
      <c r="T7" s="65">
        <v>20320.656066666663</v>
      </c>
      <c r="U7">
        <v>1250000</v>
      </c>
      <c r="V7" s="65">
        <v>9.3600000000000003E-2</v>
      </c>
    </row>
    <row r="8" spans="1:24" x14ac:dyDescent="0.3">
      <c r="A8" s="4" t="s">
        <v>12</v>
      </c>
      <c r="B8" s="5" t="s">
        <v>9</v>
      </c>
      <c r="C8" s="5" t="s">
        <v>50</v>
      </c>
      <c r="D8" s="10">
        <v>2017</v>
      </c>
      <c r="E8" s="10">
        <v>537000</v>
      </c>
      <c r="F8" s="10">
        <v>23178.333333333332</v>
      </c>
      <c r="G8" s="35">
        <f t="shared" si="0"/>
        <v>0.23168188681958729</v>
      </c>
      <c r="H8" s="10">
        <v>2398.63</v>
      </c>
      <c r="I8">
        <f t="shared" si="1"/>
        <v>10.348587042496584</v>
      </c>
      <c r="J8" s="10">
        <f t="shared" si="2"/>
        <v>10.348587042496584</v>
      </c>
      <c r="K8" s="53">
        <v>2416.5</v>
      </c>
      <c r="L8">
        <f>(Table3[[#This Row],[Ad Spend ($)]]/Table3[[#This Row],[Impression]])*1000</f>
        <v>2416500</v>
      </c>
      <c r="M8">
        <v>41721</v>
      </c>
      <c r="N8">
        <f>Table3[[#This Row],[Impression]]*Table3[[#This Row],[CPI]]</f>
        <v>1297660500</v>
      </c>
      <c r="O8" s="63">
        <v>143917.80000000002</v>
      </c>
      <c r="P8" s="63">
        <v>431753.4</v>
      </c>
      <c r="Q8" s="63">
        <v>287835.59999999998</v>
      </c>
      <c r="R8">
        <v>7.7084447243922424E-3</v>
      </c>
      <c r="S8" s="63">
        <v>153897.59266335497</v>
      </c>
      <c r="T8" s="65">
        <v>36394.619000000006</v>
      </c>
      <c r="U8">
        <v>1250000</v>
      </c>
      <c r="V8" s="65">
        <v>0.19189040000000002</v>
      </c>
    </row>
    <row r="9" spans="1:24" x14ac:dyDescent="0.3">
      <c r="A9" s="4" t="s">
        <v>12</v>
      </c>
      <c r="B9" s="5" t="s">
        <v>10</v>
      </c>
      <c r="C9" s="5" t="s">
        <v>50</v>
      </c>
      <c r="D9" s="10">
        <v>2017</v>
      </c>
      <c r="E9" s="10">
        <v>578000</v>
      </c>
      <c r="F9" s="10">
        <v>24036.666666666668</v>
      </c>
      <c r="G9" s="35">
        <f t="shared" si="0"/>
        <v>0.24046595479129107</v>
      </c>
      <c r="H9" s="10">
        <v>2351.1799999999998</v>
      </c>
      <c r="I9">
        <f t="shared" si="1"/>
        <v>9.7816391623907908</v>
      </c>
      <c r="J9" s="10">
        <f t="shared" si="2"/>
        <v>9.7816391623907908</v>
      </c>
      <c r="K9" s="53">
        <v>3179</v>
      </c>
      <c r="L9">
        <f>(Table3[[#This Row],[Ad Spend ($)]]/Table3[[#This Row],[Impression]])*1000</f>
        <v>3179000</v>
      </c>
      <c r="M9">
        <v>36055</v>
      </c>
      <c r="N9">
        <f>Table3[[#This Row],[Impression]]*Table3[[#This Row],[CPI]]</f>
        <v>1837462000</v>
      </c>
      <c r="O9" s="63">
        <v>141070.79999999999</v>
      </c>
      <c r="P9" s="63">
        <v>423212.39999999997</v>
      </c>
      <c r="Q9" s="63">
        <v>282141.59999999998</v>
      </c>
      <c r="R9">
        <v>5.5385185568743072E-3</v>
      </c>
      <c r="S9" s="63">
        <v>165647.68819258694</v>
      </c>
      <c r="T9" s="65">
        <v>46129.568222222224</v>
      </c>
      <c r="U9">
        <v>1250000</v>
      </c>
      <c r="V9" s="65">
        <v>0.18809439999999999</v>
      </c>
    </row>
    <row r="10" spans="1:24" x14ac:dyDescent="0.3">
      <c r="A10" s="4" t="s">
        <v>12</v>
      </c>
      <c r="B10" s="4" t="s">
        <v>7</v>
      </c>
      <c r="C10" s="4" t="s">
        <v>51</v>
      </c>
      <c r="D10" s="10">
        <v>2017</v>
      </c>
      <c r="E10" s="10">
        <v>665000</v>
      </c>
      <c r="F10" s="10">
        <v>23145</v>
      </c>
      <c r="G10" s="35">
        <f t="shared" si="0"/>
        <v>0.28731907539425361</v>
      </c>
      <c r="H10" s="10">
        <v>3120</v>
      </c>
      <c r="I10">
        <f t="shared" si="1"/>
        <v>13.480233311730395</v>
      </c>
      <c r="J10" s="10">
        <f t="shared" si="2"/>
        <v>13.480233311730395</v>
      </c>
      <c r="K10" s="53">
        <v>1662.5</v>
      </c>
      <c r="L10">
        <f>(Table3[[#This Row],[Ad Spend ($)]]/Table3[[#This Row],[Impression]])*1000</f>
        <v>1662500</v>
      </c>
      <c r="M10">
        <v>34717.5</v>
      </c>
      <c r="N10">
        <f>Table3[[#This Row],[Impression]]*Table3[[#This Row],[CPI]]</f>
        <v>1105562500</v>
      </c>
      <c r="O10" s="63">
        <v>187200</v>
      </c>
      <c r="P10" s="63">
        <v>561600</v>
      </c>
      <c r="Q10" s="63">
        <v>374400</v>
      </c>
      <c r="R10">
        <v>1.4595139826234413E-2</v>
      </c>
      <c r="S10" s="63">
        <v>195415.80957978254</v>
      </c>
      <c r="T10" s="65">
        <v>19690.608749999999</v>
      </c>
      <c r="U10">
        <v>1250000</v>
      </c>
      <c r="V10" s="65">
        <v>0.24959999999999999</v>
      </c>
    </row>
    <row r="11" spans="1:24" x14ac:dyDescent="0.3">
      <c r="A11" s="4" t="s">
        <v>12</v>
      </c>
      <c r="B11" s="4" t="s">
        <v>8</v>
      </c>
      <c r="C11" s="4" t="s">
        <v>51</v>
      </c>
      <c r="D11" s="10">
        <v>2017</v>
      </c>
      <c r="E11" s="10">
        <v>427800</v>
      </c>
      <c r="F11" s="10">
        <v>20138</v>
      </c>
      <c r="G11" s="35">
        <f t="shared" si="0"/>
        <v>0.21243420399245211</v>
      </c>
      <c r="H11" s="10">
        <v>975</v>
      </c>
      <c r="I11">
        <f t="shared" si="1"/>
        <v>4.8415930082431222</v>
      </c>
      <c r="J11" s="10">
        <f t="shared" si="2"/>
        <v>4.8415930082431222</v>
      </c>
      <c r="K11" s="53">
        <v>1497.3</v>
      </c>
      <c r="L11">
        <f>(Table3[[#This Row],[Ad Spend ($)]]/Table3[[#This Row],[Impression]])*1000</f>
        <v>1497300</v>
      </c>
      <c r="M11">
        <v>42289.8</v>
      </c>
      <c r="N11">
        <f>Table3[[#This Row],[Impression]]*Table3[[#This Row],[CPI]]</f>
        <v>640544940</v>
      </c>
      <c r="O11" s="63">
        <v>58500</v>
      </c>
      <c r="P11" s="63">
        <v>175500</v>
      </c>
      <c r="Q11" s="63">
        <v>117000</v>
      </c>
      <c r="R11">
        <v>5.8203883088476733E-3</v>
      </c>
      <c r="S11" s="63">
        <v>125712.60652365559</v>
      </c>
      <c r="T11" s="65">
        <v>23985.3649</v>
      </c>
      <c r="U11">
        <v>1250000</v>
      </c>
      <c r="V11" s="65">
        <v>7.8E-2</v>
      </c>
    </row>
    <row r="12" spans="1:24" x14ac:dyDescent="0.3">
      <c r="A12" s="4" t="s">
        <v>12</v>
      </c>
      <c r="B12" s="5" t="s">
        <v>9</v>
      </c>
      <c r="C12" s="5" t="s">
        <v>51</v>
      </c>
      <c r="D12" s="10">
        <v>2017</v>
      </c>
      <c r="E12" s="10">
        <v>483000</v>
      </c>
      <c r="F12" s="10">
        <v>20113.333333333332</v>
      </c>
      <c r="G12" s="35">
        <f t="shared" si="0"/>
        <v>0.24013921113689096</v>
      </c>
      <c r="H12" s="10">
        <v>2245.9124999999999</v>
      </c>
      <c r="I12">
        <f t="shared" si="1"/>
        <v>11.166286874378521</v>
      </c>
      <c r="J12" s="10">
        <f t="shared" si="2"/>
        <v>11.166286874378521</v>
      </c>
      <c r="K12" s="53">
        <v>2173.5</v>
      </c>
      <c r="L12">
        <f>(Table3[[#This Row],[Ad Spend ($)]]/Table3[[#This Row],[Impression]])*1000</f>
        <v>2173500</v>
      </c>
      <c r="M12">
        <v>36204</v>
      </c>
      <c r="N12">
        <f>Table3[[#This Row],[Impression]]*Table3[[#This Row],[CPI]]</f>
        <v>1049800500</v>
      </c>
      <c r="O12" s="63">
        <v>134754.75</v>
      </c>
      <c r="P12" s="63">
        <v>404264.25</v>
      </c>
      <c r="Q12" s="63">
        <v>269509.5</v>
      </c>
      <c r="R12">
        <v>9.2474425460691689E-3</v>
      </c>
      <c r="S12" s="63">
        <v>141933.58801057891</v>
      </c>
      <c r="T12" s="65">
        <v>30800.552999999996</v>
      </c>
      <c r="U12">
        <v>1250000</v>
      </c>
      <c r="V12" s="65">
        <v>0.17967299999999997</v>
      </c>
    </row>
    <row r="13" spans="1:24" x14ac:dyDescent="0.3">
      <c r="A13" s="4" t="s">
        <v>12</v>
      </c>
      <c r="B13" s="5" t="s">
        <v>10</v>
      </c>
      <c r="C13" s="5" t="s">
        <v>51</v>
      </c>
      <c r="D13" s="10">
        <v>2017</v>
      </c>
      <c r="E13" s="10">
        <v>466000</v>
      </c>
      <c r="F13" s="10">
        <v>18316.666666666668</v>
      </c>
      <c r="G13" s="35">
        <f t="shared" si="0"/>
        <v>0.25441310282074608</v>
      </c>
      <c r="H13" s="10">
        <v>1687.4</v>
      </c>
      <c r="I13">
        <f t="shared" si="1"/>
        <v>9.2123748862602373</v>
      </c>
      <c r="J13" s="10">
        <f t="shared" si="2"/>
        <v>9.2123748862602373</v>
      </c>
      <c r="K13" s="53">
        <v>2563</v>
      </c>
      <c r="L13">
        <f>(Table3[[#This Row],[Ad Spend ($)]]/Table3[[#This Row],[Impression]])*1000</f>
        <v>2563000</v>
      </c>
      <c r="M13">
        <v>27475</v>
      </c>
      <c r="N13">
        <f>Table3[[#This Row],[Impression]]*Table3[[#This Row],[CPI]]</f>
        <v>1194358000</v>
      </c>
      <c r="O13" s="63">
        <v>101244</v>
      </c>
      <c r="P13" s="63">
        <v>303732</v>
      </c>
      <c r="Q13" s="63">
        <v>202488</v>
      </c>
      <c r="R13">
        <v>6.4698692139166696E-3</v>
      </c>
      <c r="S13" s="63">
        <v>136937.99588598293</v>
      </c>
      <c r="T13" s="65">
        <v>34282.389166666675</v>
      </c>
      <c r="U13">
        <v>1250000</v>
      </c>
      <c r="V13" s="65">
        <v>0.134992</v>
      </c>
    </row>
    <row r="14" spans="1:24" x14ac:dyDescent="0.3">
      <c r="A14" s="4" t="s">
        <v>12</v>
      </c>
      <c r="B14" s="4" t="s">
        <v>7</v>
      </c>
      <c r="C14" s="4" t="s">
        <v>52</v>
      </c>
      <c r="D14" s="10">
        <v>2017</v>
      </c>
      <c r="E14" s="10">
        <v>621000</v>
      </c>
      <c r="F14" s="10">
        <v>18580</v>
      </c>
      <c r="G14" s="35">
        <f t="shared" si="0"/>
        <v>0.33423035522066741</v>
      </c>
      <c r="H14" s="10">
        <v>2730</v>
      </c>
      <c r="I14">
        <f t="shared" si="1"/>
        <v>14.693218514531756</v>
      </c>
      <c r="J14" s="10">
        <f t="shared" si="2"/>
        <v>14.693218514531756</v>
      </c>
      <c r="K14" s="53">
        <v>1552.5</v>
      </c>
      <c r="L14">
        <f>(Table3[[#This Row],[Ad Spend ($)]]/Table3[[#This Row],[Impression]])*1000</f>
        <v>1552500</v>
      </c>
      <c r="M14">
        <v>27870</v>
      </c>
      <c r="N14">
        <f>Table3[[#This Row],[Impression]]*Table3[[#This Row],[CPI]]</f>
        <v>964102500</v>
      </c>
      <c r="O14" s="63">
        <v>163800</v>
      </c>
      <c r="P14" s="63">
        <v>491400</v>
      </c>
      <c r="Q14" s="63">
        <v>327600</v>
      </c>
      <c r="R14">
        <v>1.7035615669022324E-2</v>
      </c>
      <c r="S14" s="63">
        <v>172771.95585644071</v>
      </c>
      <c r="T14" s="65">
        <v>16695.678333333333</v>
      </c>
      <c r="U14">
        <v>1250000</v>
      </c>
      <c r="V14" s="65">
        <v>0.21840000000000001</v>
      </c>
    </row>
    <row r="15" spans="1:24" x14ac:dyDescent="0.3">
      <c r="A15" s="4" t="s">
        <v>12</v>
      </c>
      <c r="B15" s="4" t="s">
        <v>8</v>
      </c>
      <c r="C15" s="4" t="s">
        <v>52</v>
      </c>
      <c r="D15" s="10">
        <v>2017</v>
      </c>
      <c r="E15" s="10">
        <v>375600</v>
      </c>
      <c r="F15" s="10">
        <v>15520</v>
      </c>
      <c r="G15" s="35">
        <f t="shared" si="0"/>
        <v>0.24201030927835052</v>
      </c>
      <c r="H15" s="10">
        <v>975</v>
      </c>
      <c r="I15">
        <f t="shared" si="1"/>
        <v>6.2822164948453612</v>
      </c>
      <c r="J15" s="10">
        <f t="shared" si="2"/>
        <v>6.2822164948453612</v>
      </c>
      <c r="K15" s="53">
        <v>1314.6</v>
      </c>
      <c r="L15">
        <f>(Table3[[#This Row],[Ad Spend ($)]]/Table3[[#This Row],[Impression]])*1000</f>
        <v>1314600</v>
      </c>
      <c r="M15">
        <v>32592</v>
      </c>
      <c r="N15">
        <f>Table3[[#This Row],[Impression]]*Table3[[#This Row],[CPI]]</f>
        <v>493763759.99999994</v>
      </c>
      <c r="O15" s="63">
        <v>58500</v>
      </c>
      <c r="P15" s="63">
        <v>175500</v>
      </c>
      <c r="Q15" s="63">
        <v>117000</v>
      </c>
      <c r="R15">
        <v>8.6018482357535751E-3</v>
      </c>
      <c r="S15" s="63">
        <v>104497.82064360568</v>
      </c>
      <c r="T15" s="65">
        <v>19524.418666666665</v>
      </c>
      <c r="U15">
        <v>1250000</v>
      </c>
      <c r="V15" s="65">
        <v>7.8E-2</v>
      </c>
    </row>
    <row r="16" spans="1:24" x14ac:dyDescent="0.3">
      <c r="A16" s="4" t="s">
        <v>12</v>
      </c>
      <c r="B16" s="5" t="s">
        <v>9</v>
      </c>
      <c r="C16" s="5" t="s">
        <v>52</v>
      </c>
      <c r="D16" s="10">
        <v>2017</v>
      </c>
      <c r="E16" s="10">
        <v>620000</v>
      </c>
      <c r="F16" s="10">
        <v>24003.333333333332</v>
      </c>
      <c r="G16" s="35">
        <f t="shared" si="0"/>
        <v>0.25829745868629361</v>
      </c>
      <c r="H16" s="10">
        <v>1430</v>
      </c>
      <c r="I16">
        <f t="shared" si="1"/>
        <v>5.9575059019580614</v>
      </c>
      <c r="J16" s="10">
        <f t="shared" si="2"/>
        <v>5.9575059019580614</v>
      </c>
      <c r="K16" s="53">
        <v>2790</v>
      </c>
      <c r="L16">
        <f>(Table3[[#This Row],[Ad Spend ($)]]/Table3[[#This Row],[Impression]])*1000</f>
        <v>2790000</v>
      </c>
      <c r="M16">
        <v>43206</v>
      </c>
      <c r="N16">
        <f>Table3[[#This Row],[Impression]]*Table3[[#This Row],[CPI]]</f>
        <v>1729800000</v>
      </c>
      <c r="O16" s="63">
        <v>85800</v>
      </c>
      <c r="P16" s="63">
        <v>257400</v>
      </c>
      <c r="Q16" s="63">
        <v>171600</v>
      </c>
      <c r="R16">
        <v>3.8435521948116526E-3</v>
      </c>
      <c r="S16" s="63">
        <v>172493.74014652695</v>
      </c>
      <c r="T16" s="65">
        <v>38824.191500000001</v>
      </c>
      <c r="U16">
        <v>1250000</v>
      </c>
      <c r="V16" s="65">
        <v>0.1144</v>
      </c>
    </row>
    <row r="17" spans="1:22" x14ac:dyDescent="0.3">
      <c r="A17" s="4" t="s">
        <v>12</v>
      </c>
      <c r="B17" s="5" t="s">
        <v>10</v>
      </c>
      <c r="C17" s="5" t="s">
        <v>52</v>
      </c>
      <c r="D17" s="10">
        <v>2017</v>
      </c>
      <c r="E17" s="10">
        <v>540000</v>
      </c>
      <c r="F17" s="10">
        <v>21146.666666666668</v>
      </c>
      <c r="G17" s="35">
        <f t="shared" si="0"/>
        <v>0.25535939470365698</v>
      </c>
      <c r="H17" s="10">
        <v>2214.5500000000002</v>
      </c>
      <c r="I17">
        <f t="shared" si="1"/>
        <v>10.472336065573771</v>
      </c>
      <c r="J17" s="10">
        <f t="shared" si="2"/>
        <v>10.472336065573771</v>
      </c>
      <c r="K17" s="53">
        <v>2970</v>
      </c>
      <c r="L17">
        <f>(Table3[[#This Row],[Ad Spend ($)]]/Table3[[#This Row],[Impression]])*1000</f>
        <v>2970000</v>
      </c>
      <c r="M17">
        <v>31720</v>
      </c>
      <c r="N17">
        <f>Table3[[#This Row],[Impression]]*Table3[[#This Row],[CPI]]</f>
        <v>1603800000</v>
      </c>
      <c r="O17" s="63">
        <v>132873</v>
      </c>
      <c r="P17" s="63">
        <v>398619.00000000006</v>
      </c>
      <c r="Q17" s="63">
        <v>265746.00000000006</v>
      </c>
      <c r="R17">
        <v>6.3468703427719828E-3</v>
      </c>
      <c r="S17" s="63">
        <v>150236.48335342671</v>
      </c>
      <c r="T17" s="65">
        <v>41804.492888888883</v>
      </c>
      <c r="U17">
        <v>1250000</v>
      </c>
      <c r="V17" s="65">
        <v>0.17716400000000002</v>
      </c>
    </row>
    <row r="18" spans="1:22" x14ac:dyDescent="0.3">
      <c r="A18" s="4" t="s">
        <v>13</v>
      </c>
      <c r="B18" s="4" t="s">
        <v>7</v>
      </c>
      <c r="C18" s="4" t="s">
        <v>53</v>
      </c>
      <c r="D18" s="10">
        <v>2017</v>
      </c>
      <c r="E18" s="10">
        <v>461000</v>
      </c>
      <c r="F18" s="10">
        <v>17093.333333333332</v>
      </c>
      <c r="G18" s="35">
        <f t="shared" si="0"/>
        <v>0.26969578783151327</v>
      </c>
      <c r="H18" s="10">
        <v>2275</v>
      </c>
      <c r="I18">
        <f t="shared" si="1"/>
        <v>13.309282371294854</v>
      </c>
      <c r="J18" s="10">
        <f t="shared" si="2"/>
        <v>13.309282371294854</v>
      </c>
      <c r="K18" s="53">
        <v>1152.5</v>
      </c>
      <c r="L18">
        <f>(Table3[[#This Row],[Ad Spend ($)]]/Table3[[#This Row],[Impression]])*1000</f>
        <v>1152500</v>
      </c>
      <c r="M18">
        <v>25640</v>
      </c>
      <c r="N18">
        <f>Table3[[#This Row],[Impression]]*Table3[[#This Row],[CPI]]</f>
        <v>531302500</v>
      </c>
      <c r="O18" s="63">
        <v>136500</v>
      </c>
      <c r="P18" s="63">
        <v>409500</v>
      </c>
      <c r="Q18" s="63">
        <v>273000</v>
      </c>
      <c r="R18">
        <v>2.078673168618719E-2</v>
      </c>
      <c r="S18" s="63">
        <v>143078.8330229671</v>
      </c>
      <c r="T18" s="65">
        <v>13768.679999999998</v>
      </c>
      <c r="U18">
        <v>1250000</v>
      </c>
      <c r="V18" s="65">
        <v>0.182</v>
      </c>
    </row>
    <row r="19" spans="1:22" x14ac:dyDescent="0.3">
      <c r="A19" s="4" t="s">
        <v>13</v>
      </c>
      <c r="B19" s="4" t="s">
        <v>8</v>
      </c>
      <c r="C19" s="4" t="s">
        <v>53</v>
      </c>
      <c r="D19" s="10">
        <v>2017</v>
      </c>
      <c r="E19" s="10">
        <v>409200</v>
      </c>
      <c r="F19" s="10">
        <v>17329</v>
      </c>
      <c r="G19" s="35">
        <f t="shared" si="0"/>
        <v>0.23613595706618962</v>
      </c>
      <c r="H19" s="10">
        <v>1365</v>
      </c>
      <c r="I19">
        <f t="shared" si="1"/>
        <v>7.8769692423105777</v>
      </c>
      <c r="J19" s="10">
        <f t="shared" si="2"/>
        <v>7.8769692423105777</v>
      </c>
      <c r="K19" s="53">
        <v>1432.2</v>
      </c>
      <c r="L19">
        <f>(Table3[[#This Row],[Ad Spend ($)]]/Table3[[#This Row],[Impression]])*1000</f>
        <v>1432200</v>
      </c>
      <c r="M19">
        <v>36390.9</v>
      </c>
      <c r="N19">
        <f>Table3[[#This Row],[Impression]]*Table3[[#This Row],[CPI]]</f>
        <v>586056240</v>
      </c>
      <c r="O19" s="63">
        <v>81900</v>
      </c>
      <c r="P19" s="63">
        <v>245700</v>
      </c>
      <c r="Q19" s="63">
        <v>163800</v>
      </c>
      <c r="R19">
        <v>9.8998356627279984E-3</v>
      </c>
      <c r="S19" s="63">
        <v>127001.86219739293</v>
      </c>
      <c r="T19" s="65">
        <v>19541.9133</v>
      </c>
      <c r="U19">
        <v>1250000</v>
      </c>
      <c r="V19" s="65">
        <v>0.10920000000000001</v>
      </c>
    </row>
    <row r="20" spans="1:22" x14ac:dyDescent="0.3">
      <c r="A20" s="4" t="s">
        <v>13</v>
      </c>
      <c r="B20" s="5" t="s">
        <v>9</v>
      </c>
      <c r="C20" s="5" t="s">
        <v>53</v>
      </c>
      <c r="D20" s="10">
        <v>2017</v>
      </c>
      <c r="E20" s="10">
        <v>567000</v>
      </c>
      <c r="F20" s="10">
        <v>19373.333333333332</v>
      </c>
      <c r="G20" s="35">
        <f t="shared" si="0"/>
        <v>0.29267033723331043</v>
      </c>
      <c r="H20" s="10">
        <v>1690</v>
      </c>
      <c r="I20">
        <f t="shared" si="1"/>
        <v>8.7233310392291816</v>
      </c>
      <c r="J20" s="10">
        <f t="shared" si="2"/>
        <v>8.7233310392291816</v>
      </c>
      <c r="K20" s="53">
        <v>2551.5</v>
      </c>
      <c r="L20">
        <f>(Table3[[#This Row],[Ad Spend ($)]]/Table3[[#This Row],[Impression]])*1000</f>
        <v>2551500</v>
      </c>
      <c r="M20">
        <v>34872</v>
      </c>
      <c r="N20">
        <f>Table3[[#This Row],[Impression]]*Table3[[#This Row],[CPI]]</f>
        <v>1446700500</v>
      </c>
      <c r="O20" s="63">
        <v>101400</v>
      </c>
      <c r="P20" s="63">
        <v>304200</v>
      </c>
      <c r="Q20" s="63">
        <v>202800</v>
      </c>
      <c r="R20">
        <v>6.1540254245003043E-3</v>
      </c>
      <c r="S20" s="63">
        <v>175977.65363128492</v>
      </c>
      <c r="T20" s="65">
        <v>28089.396000000001</v>
      </c>
      <c r="U20">
        <v>1250000</v>
      </c>
      <c r="V20" s="65">
        <v>0.13519999999999999</v>
      </c>
    </row>
    <row r="21" spans="1:22" x14ac:dyDescent="0.3">
      <c r="A21" s="4" t="s">
        <v>13</v>
      </c>
      <c r="B21" s="5" t="s">
        <v>10</v>
      </c>
      <c r="C21" s="5" t="s">
        <v>53</v>
      </c>
      <c r="D21" s="10">
        <v>2017</v>
      </c>
      <c r="E21" s="10">
        <v>496000</v>
      </c>
      <c r="F21" s="10">
        <v>21886.666666666668</v>
      </c>
      <c r="G21" s="35">
        <f t="shared" si="0"/>
        <v>0.22662199208041425</v>
      </c>
      <c r="H21" s="10">
        <v>1430</v>
      </c>
      <c r="I21">
        <f t="shared" si="1"/>
        <v>6.5336582394151685</v>
      </c>
      <c r="J21" s="10">
        <f t="shared" si="2"/>
        <v>6.5336582394151685</v>
      </c>
      <c r="K21" s="53">
        <v>2728</v>
      </c>
      <c r="L21">
        <f>(Table3[[#This Row],[Ad Spend ($)]]/Table3[[#This Row],[Impression]])*1000</f>
        <v>2728000</v>
      </c>
      <c r="M21">
        <v>32830</v>
      </c>
      <c r="N21">
        <f>Table3[[#This Row],[Impression]]*Table3[[#This Row],[CPI]]</f>
        <v>1353088000</v>
      </c>
      <c r="O21" s="63">
        <v>85800</v>
      </c>
      <c r="P21" s="63">
        <v>257400</v>
      </c>
      <c r="Q21" s="63">
        <v>171600</v>
      </c>
      <c r="R21">
        <v>4.3110648207284833E-3</v>
      </c>
      <c r="S21" s="63">
        <v>153941.65114835507</v>
      </c>
      <c r="T21" s="65">
        <v>38785.362000000001</v>
      </c>
      <c r="U21">
        <v>1250000</v>
      </c>
      <c r="V21" s="65">
        <v>0.1144</v>
      </c>
    </row>
    <row r="22" spans="1:22" x14ac:dyDescent="0.3">
      <c r="A22" s="4" t="s">
        <v>13</v>
      </c>
      <c r="B22" s="4" t="s">
        <v>7</v>
      </c>
      <c r="C22" s="4" t="s">
        <v>54</v>
      </c>
      <c r="D22" s="10">
        <v>2017</v>
      </c>
      <c r="E22" s="10">
        <v>584000</v>
      </c>
      <c r="F22" s="10">
        <v>20251.666666666668</v>
      </c>
      <c r="G22" s="35">
        <f t="shared" si="0"/>
        <v>0.28837132746276029</v>
      </c>
      <c r="H22" s="10">
        <v>2470</v>
      </c>
      <c r="I22">
        <f t="shared" si="1"/>
        <v>12.196527034811949</v>
      </c>
      <c r="J22" s="10">
        <f t="shared" si="2"/>
        <v>12.196527034811949</v>
      </c>
      <c r="K22" s="53">
        <v>1460</v>
      </c>
      <c r="L22">
        <f>(Table3[[#This Row],[Ad Spend ($)]]/Table3[[#This Row],[Impression]])*1000</f>
        <v>1460000</v>
      </c>
      <c r="M22">
        <v>30377.5</v>
      </c>
      <c r="N22">
        <f>Table3[[#This Row],[Impression]]*Table3[[#This Row],[CPI]]</f>
        <v>852640000</v>
      </c>
      <c r="O22" s="63">
        <v>148200</v>
      </c>
      <c r="P22" s="63">
        <v>444600</v>
      </c>
      <c r="Q22" s="63">
        <v>296400</v>
      </c>
      <c r="R22">
        <v>1.5036814152507882E-2</v>
      </c>
      <c r="S22" s="63">
        <v>176098.10031158911</v>
      </c>
      <c r="T22" s="65">
        <v>16790.319305555557</v>
      </c>
      <c r="U22">
        <v>1250000</v>
      </c>
      <c r="V22" s="65">
        <v>0.1976</v>
      </c>
    </row>
    <row r="23" spans="1:22" x14ac:dyDescent="0.3">
      <c r="A23" s="4" t="s">
        <v>13</v>
      </c>
      <c r="B23" s="4" t="s">
        <v>8</v>
      </c>
      <c r="C23" s="4" t="s">
        <v>54</v>
      </c>
      <c r="D23" s="10">
        <v>2017</v>
      </c>
      <c r="E23" s="10">
        <v>409800</v>
      </c>
      <c r="F23" s="10">
        <v>16842</v>
      </c>
      <c r="G23" s="35">
        <f t="shared" si="0"/>
        <v>0.24332027075169219</v>
      </c>
      <c r="H23" s="10">
        <v>1300</v>
      </c>
      <c r="I23">
        <f t="shared" si="1"/>
        <v>7.7187982424890151</v>
      </c>
      <c r="J23" s="10">
        <f t="shared" si="2"/>
        <v>7.7187982424890151</v>
      </c>
      <c r="K23" s="53">
        <v>1434.3</v>
      </c>
      <c r="L23">
        <f>(Table3[[#This Row],[Ad Spend ($)]]/Table3[[#This Row],[Impression]])*1000</f>
        <v>1434300</v>
      </c>
      <c r="M23">
        <v>35368.200000000004</v>
      </c>
      <c r="N23">
        <f>Table3[[#This Row],[Impression]]*Table3[[#This Row],[CPI]]</f>
        <v>587776140</v>
      </c>
      <c r="O23" s="63">
        <v>78000</v>
      </c>
      <c r="P23" s="63">
        <v>234000</v>
      </c>
      <c r="Q23" s="63">
        <v>156000</v>
      </c>
      <c r="R23">
        <v>9.6868415509169838E-3</v>
      </c>
      <c r="S23" s="63">
        <v>123570.20806111167</v>
      </c>
      <c r="T23" s="65">
        <v>19548.790099999998</v>
      </c>
      <c r="U23">
        <v>1250000</v>
      </c>
      <c r="V23" s="65">
        <v>0.104</v>
      </c>
    </row>
    <row r="24" spans="1:22" x14ac:dyDescent="0.3">
      <c r="A24" s="4" t="s">
        <v>13</v>
      </c>
      <c r="B24" s="5" t="s">
        <v>9</v>
      </c>
      <c r="C24" s="5" t="s">
        <v>54</v>
      </c>
      <c r="D24" s="10">
        <v>2017</v>
      </c>
      <c r="E24" s="10">
        <v>442000</v>
      </c>
      <c r="F24" s="10">
        <v>19373.333333333332</v>
      </c>
      <c r="G24" s="35">
        <f t="shared" si="0"/>
        <v>0.22814865794907088</v>
      </c>
      <c r="H24" s="10">
        <v>2160.73</v>
      </c>
      <c r="I24">
        <f t="shared" si="1"/>
        <v>11.153114246386787</v>
      </c>
      <c r="J24" s="10">
        <f t="shared" si="2"/>
        <v>11.153114246386787</v>
      </c>
      <c r="K24" s="53">
        <v>1989</v>
      </c>
      <c r="L24">
        <f>(Table3[[#This Row],[Ad Spend ($)]]/Table3[[#This Row],[Impression]])*1000</f>
        <v>1989000</v>
      </c>
      <c r="M24">
        <v>34872</v>
      </c>
      <c r="N24">
        <f>Table3[[#This Row],[Impression]]*Table3[[#This Row],[CPI]]</f>
        <v>879138000</v>
      </c>
      <c r="O24" s="63">
        <v>129643.8</v>
      </c>
      <c r="P24" s="63">
        <v>388931.4</v>
      </c>
      <c r="Q24" s="63">
        <v>259287.60000000003</v>
      </c>
      <c r="R24">
        <v>1.0093316060078539E-2</v>
      </c>
      <c r="S24" s="63">
        <v>133279.72660568901</v>
      </c>
      <c r="T24" s="65">
        <v>28911.794000000002</v>
      </c>
      <c r="U24">
        <v>1250000</v>
      </c>
      <c r="V24" s="65">
        <v>0.1728584</v>
      </c>
    </row>
    <row r="25" spans="1:22" x14ac:dyDescent="0.3">
      <c r="A25" s="4" t="s">
        <v>13</v>
      </c>
      <c r="B25" s="5" t="s">
        <v>10</v>
      </c>
      <c r="C25" s="5" t="s">
        <v>54</v>
      </c>
      <c r="D25" s="10">
        <v>2017</v>
      </c>
      <c r="E25" s="10">
        <v>554000</v>
      </c>
      <c r="F25" s="10">
        <v>22553.333333333332</v>
      </c>
      <c r="G25" s="35">
        <f t="shared" si="0"/>
        <v>0.24563996452852499</v>
      </c>
      <c r="H25" s="10">
        <v>1430</v>
      </c>
      <c r="I25">
        <f t="shared" si="1"/>
        <v>6.3405261602128293</v>
      </c>
      <c r="J25" s="10">
        <f t="shared" si="2"/>
        <v>6.3405261602128293</v>
      </c>
      <c r="K25" s="53">
        <v>3047</v>
      </c>
      <c r="L25">
        <f>(Table3[[#This Row],[Ad Spend ($)]]/Table3[[#This Row],[Impression]])*1000</f>
        <v>3047000</v>
      </c>
      <c r="M25">
        <v>33830</v>
      </c>
      <c r="N25">
        <f>Table3[[#This Row],[Impression]]*Table3[[#This Row],[CPI]]</f>
        <v>1688038000</v>
      </c>
      <c r="O25" s="63">
        <v>85800</v>
      </c>
      <c r="P25" s="63">
        <v>257400</v>
      </c>
      <c r="Q25" s="63">
        <v>171600</v>
      </c>
      <c r="R25">
        <v>3.7456340953013105E-3</v>
      </c>
      <c r="S25" s="63">
        <v>167051.9650216102</v>
      </c>
      <c r="T25" s="65">
        <v>41136.904111111107</v>
      </c>
      <c r="U25">
        <v>1250000</v>
      </c>
      <c r="V25" s="65">
        <v>0.1144</v>
      </c>
    </row>
    <row r="26" spans="1:22" x14ac:dyDescent="0.3">
      <c r="A26" s="4" t="s">
        <v>13</v>
      </c>
      <c r="B26" s="4" t="s">
        <v>7</v>
      </c>
      <c r="C26" s="4" t="s">
        <v>55</v>
      </c>
      <c r="D26" s="10">
        <v>2017</v>
      </c>
      <c r="E26" s="10">
        <v>613000</v>
      </c>
      <c r="F26" s="10">
        <v>20640</v>
      </c>
      <c r="G26" s="35">
        <f t="shared" si="0"/>
        <v>0.29699612403100778</v>
      </c>
      <c r="H26" s="10">
        <v>1625</v>
      </c>
      <c r="I26">
        <f t="shared" si="1"/>
        <v>7.8730620155038764</v>
      </c>
      <c r="J26" s="10">
        <f t="shared" si="2"/>
        <v>7.8730620155038764</v>
      </c>
      <c r="K26" s="53">
        <v>1532.5</v>
      </c>
      <c r="L26">
        <f>(Table3[[#This Row],[Ad Spend ($)]]/Table3[[#This Row],[Impression]])*1000</f>
        <v>1532500</v>
      </c>
      <c r="M26">
        <v>30960</v>
      </c>
      <c r="N26">
        <f>Table3[[#This Row],[Impression]]*Table3[[#This Row],[CPI]]</f>
        <v>939422500</v>
      </c>
      <c r="O26" s="63">
        <v>97500</v>
      </c>
      <c r="P26" s="63">
        <v>292500</v>
      </c>
      <c r="Q26" s="63">
        <v>195000</v>
      </c>
      <c r="R26">
        <v>9.2473159072802465E-3</v>
      </c>
      <c r="S26" s="63">
        <v>174114.75099412989</v>
      </c>
      <c r="T26" s="65">
        <v>18166.64</v>
      </c>
      <c r="U26">
        <v>1250000</v>
      </c>
      <c r="V26" s="65">
        <v>0.13</v>
      </c>
    </row>
    <row r="27" spans="1:22" x14ac:dyDescent="0.3">
      <c r="A27" s="4" t="s">
        <v>13</v>
      </c>
      <c r="B27" s="4" t="s">
        <v>8</v>
      </c>
      <c r="C27" s="4" t="s">
        <v>55</v>
      </c>
      <c r="D27" s="10">
        <v>2017</v>
      </c>
      <c r="E27" s="10">
        <v>419400</v>
      </c>
      <c r="F27" s="10">
        <v>18135</v>
      </c>
      <c r="G27" s="35">
        <f t="shared" si="0"/>
        <v>0.23126550868486351</v>
      </c>
      <c r="H27" s="10">
        <v>1170</v>
      </c>
      <c r="I27">
        <f t="shared" si="1"/>
        <v>6.4516129032258061</v>
      </c>
      <c r="J27" s="10">
        <f t="shared" si="2"/>
        <v>6.4516129032258061</v>
      </c>
      <c r="K27" s="53">
        <v>1467.9</v>
      </c>
      <c r="L27">
        <f>(Table3[[#This Row],[Ad Spend ($)]]/Table3[[#This Row],[Impression]])*1000</f>
        <v>1467900</v>
      </c>
      <c r="M27">
        <v>38083.5</v>
      </c>
      <c r="N27">
        <f>Table3[[#This Row],[Impression]]*Table3[[#This Row],[CPI]]</f>
        <v>615637260</v>
      </c>
      <c r="O27" s="63">
        <v>70200</v>
      </c>
      <c r="P27" s="63">
        <v>210600</v>
      </c>
      <c r="Q27" s="63">
        <v>140400</v>
      </c>
      <c r="R27">
        <v>7.9112359328336063E-3</v>
      </c>
      <c r="S27" s="63">
        <v>119125.1656883166</v>
      </c>
      <c r="T27" s="65">
        <v>22346.551500000001</v>
      </c>
      <c r="U27">
        <v>1250000</v>
      </c>
      <c r="V27" s="65">
        <v>9.3600000000000003E-2</v>
      </c>
    </row>
    <row r="28" spans="1:22" x14ac:dyDescent="0.3">
      <c r="A28" s="4" t="s">
        <v>13</v>
      </c>
      <c r="B28" s="5" t="s">
        <v>9</v>
      </c>
      <c r="C28" s="5" t="s">
        <v>55</v>
      </c>
      <c r="D28" s="10">
        <v>2017</v>
      </c>
      <c r="E28" s="10">
        <v>438000</v>
      </c>
      <c r="F28" s="10">
        <v>18548.333333333332</v>
      </c>
      <c r="G28" s="35">
        <f t="shared" si="0"/>
        <v>0.23613981489801422</v>
      </c>
      <c r="H28" s="10">
        <v>2286.6999999999998</v>
      </c>
      <c r="I28">
        <f t="shared" si="1"/>
        <v>12.328331386467786</v>
      </c>
      <c r="J28" s="10">
        <f t="shared" si="2"/>
        <v>12.328331386467786</v>
      </c>
      <c r="K28" s="53">
        <v>1971</v>
      </c>
      <c r="L28">
        <f>(Table3[[#This Row],[Ad Spend ($)]]/Table3[[#This Row],[Impression]])*1000</f>
        <v>1971000</v>
      </c>
      <c r="M28">
        <v>33387</v>
      </c>
      <c r="N28">
        <f>Table3[[#This Row],[Impression]]*Table3[[#This Row],[CPI]]</f>
        <v>863298000</v>
      </c>
      <c r="O28" s="63">
        <v>137202</v>
      </c>
      <c r="P28" s="63">
        <v>411605.99999999994</v>
      </c>
      <c r="Q28" s="63">
        <v>274403.99999999994</v>
      </c>
      <c r="R28">
        <v>1.1258750124628115E-2</v>
      </c>
      <c r="S28" s="63">
        <v>124408.25601211892</v>
      </c>
      <c r="T28" s="65">
        <v>29386.124499999998</v>
      </c>
      <c r="U28">
        <v>1250000</v>
      </c>
      <c r="V28" s="65">
        <v>0.18293599999999999</v>
      </c>
    </row>
    <row r="29" spans="1:22" x14ac:dyDescent="0.3">
      <c r="A29" s="4" t="s">
        <v>13</v>
      </c>
      <c r="B29" s="5" t="s">
        <v>10</v>
      </c>
      <c r="C29" s="5" t="s">
        <v>55</v>
      </c>
      <c r="D29" s="10">
        <v>2017</v>
      </c>
      <c r="E29" s="10">
        <v>642000</v>
      </c>
      <c r="F29" s="10">
        <v>29316.666666666668</v>
      </c>
      <c r="G29" s="35">
        <f t="shared" si="0"/>
        <v>0.21898806139852187</v>
      </c>
      <c r="H29" s="10">
        <v>1170</v>
      </c>
      <c r="I29">
        <f t="shared" si="1"/>
        <v>3.9909039226833429</v>
      </c>
      <c r="J29" s="10">
        <f t="shared" si="2"/>
        <v>3.9909039226833429</v>
      </c>
      <c r="K29" s="53">
        <v>3531</v>
      </c>
      <c r="L29">
        <f>(Table3[[#This Row],[Ad Spend ($)]]/Table3[[#This Row],[Impression]])*1000</f>
        <v>3531000</v>
      </c>
      <c r="M29">
        <v>43975</v>
      </c>
      <c r="N29">
        <f>Table3[[#This Row],[Impression]]*Table3[[#This Row],[CPI]]</f>
        <v>2266902000</v>
      </c>
      <c r="O29" s="63">
        <v>70200</v>
      </c>
      <c r="P29" s="63">
        <v>210600</v>
      </c>
      <c r="Q29" s="63">
        <v>140400</v>
      </c>
      <c r="R29">
        <v>2.0344455000934629E-3</v>
      </c>
      <c r="S29" s="63">
        <v>182351.82730543456</v>
      </c>
      <c r="T29" s="65">
        <v>56767.816111111119</v>
      </c>
      <c r="U29">
        <v>1250000</v>
      </c>
      <c r="V29" s="65">
        <v>9.3600000000000003E-2</v>
      </c>
    </row>
    <row r="30" spans="1:22" x14ac:dyDescent="0.3">
      <c r="A30" s="4" t="s">
        <v>13</v>
      </c>
      <c r="B30" s="4" t="s">
        <v>7</v>
      </c>
      <c r="C30" s="4" t="s">
        <v>56</v>
      </c>
      <c r="D30" s="10">
        <v>2017</v>
      </c>
      <c r="E30" s="10">
        <v>707000</v>
      </c>
      <c r="F30" s="10">
        <v>13800</v>
      </c>
      <c r="G30" s="35">
        <f t="shared" si="0"/>
        <v>0.51231884057971011</v>
      </c>
      <c r="H30" s="10">
        <v>1820</v>
      </c>
      <c r="I30">
        <f t="shared" si="1"/>
        <v>13.188405797101449</v>
      </c>
      <c r="J30" s="10">
        <f t="shared" si="2"/>
        <v>13.188405797101449</v>
      </c>
      <c r="K30" s="53">
        <v>1767.5</v>
      </c>
      <c r="L30">
        <f>(Table3[[#This Row],[Ad Spend ($)]]/Table3[[#This Row],[Impression]])*1000</f>
        <v>1767500</v>
      </c>
      <c r="M30">
        <v>20700</v>
      </c>
      <c r="N30">
        <f>Table3[[#This Row],[Impression]]*Table3[[#This Row],[CPI]]</f>
        <v>1249622500</v>
      </c>
      <c r="O30" s="63">
        <v>109200</v>
      </c>
      <c r="P30" s="63">
        <v>327600</v>
      </c>
      <c r="Q30" s="63">
        <v>218400</v>
      </c>
      <c r="R30">
        <v>1.3430908308222127E-2</v>
      </c>
      <c r="S30" s="63">
        <v>196134.64028111706</v>
      </c>
      <c r="T30" s="65">
        <v>12436.1</v>
      </c>
      <c r="U30">
        <v>1250000</v>
      </c>
      <c r="V30" s="65">
        <v>0.14560000000000001</v>
      </c>
    </row>
    <row r="31" spans="1:22" x14ac:dyDescent="0.3">
      <c r="A31" s="4" t="s">
        <v>13</v>
      </c>
      <c r="B31" s="4" t="s">
        <v>8</v>
      </c>
      <c r="C31" s="4" t="s">
        <v>56</v>
      </c>
      <c r="D31" s="10">
        <v>2017</v>
      </c>
      <c r="E31" s="10">
        <v>397800</v>
      </c>
      <c r="F31" s="10">
        <v>16134</v>
      </c>
      <c r="G31" s="35">
        <f t="shared" si="0"/>
        <v>0.24656005950167348</v>
      </c>
      <c r="H31" s="10">
        <v>975</v>
      </c>
      <c r="I31">
        <f t="shared" si="1"/>
        <v>6.0431387132763108</v>
      </c>
      <c r="J31" s="10">
        <f t="shared" si="2"/>
        <v>6.0431387132763108</v>
      </c>
      <c r="K31" s="53">
        <v>1392.3</v>
      </c>
      <c r="L31">
        <f>(Table3[[#This Row],[Ad Spend ($)]]/Table3[[#This Row],[Impression]])*1000</f>
        <v>1392300</v>
      </c>
      <c r="M31">
        <v>33881.4</v>
      </c>
      <c r="N31">
        <f>Table3[[#This Row],[Impression]]*Table3[[#This Row],[CPI]]</f>
        <v>553856940</v>
      </c>
      <c r="O31" s="63">
        <v>58500</v>
      </c>
      <c r="P31" s="63">
        <v>175500</v>
      </c>
      <c r="Q31" s="63">
        <v>117000</v>
      </c>
      <c r="R31">
        <v>7.812719732742484E-3</v>
      </c>
      <c r="S31" s="63">
        <v>110356.94470131311</v>
      </c>
      <c r="T31" s="65">
        <v>20355.192199999998</v>
      </c>
      <c r="U31">
        <v>1250000</v>
      </c>
      <c r="V31" s="65">
        <v>7.8E-2</v>
      </c>
    </row>
    <row r="32" spans="1:22" x14ac:dyDescent="0.3">
      <c r="A32" s="4" t="s">
        <v>13</v>
      </c>
      <c r="B32" s="5" t="s">
        <v>9</v>
      </c>
      <c r="C32" s="5" t="s">
        <v>56</v>
      </c>
      <c r="D32" s="10">
        <v>2017</v>
      </c>
      <c r="E32" s="10">
        <v>512000</v>
      </c>
      <c r="F32" s="10">
        <v>19210</v>
      </c>
      <c r="G32" s="35">
        <f t="shared" si="0"/>
        <v>0.26652785007808433</v>
      </c>
      <c r="H32" s="10">
        <v>1625</v>
      </c>
      <c r="I32">
        <f t="shared" si="1"/>
        <v>8.4591358667360748</v>
      </c>
      <c r="J32" s="10">
        <f t="shared" si="2"/>
        <v>8.4591358667360748</v>
      </c>
      <c r="K32" s="53">
        <v>2304</v>
      </c>
      <c r="L32">
        <f>(Table3[[#This Row],[Ad Spend ($)]]/Table3[[#This Row],[Impression]])*1000</f>
        <v>2304000</v>
      </c>
      <c r="M32">
        <v>34578</v>
      </c>
      <c r="N32">
        <f>Table3[[#This Row],[Impression]]*Table3[[#This Row],[CPI]]</f>
        <v>1179648000</v>
      </c>
      <c r="O32" s="63">
        <v>97500</v>
      </c>
      <c r="P32" s="63">
        <v>292500</v>
      </c>
      <c r="Q32" s="63">
        <v>195000</v>
      </c>
      <c r="R32">
        <v>6.6086998958875586E-3</v>
      </c>
      <c r="S32" s="63">
        <v>142038.09876086554</v>
      </c>
      <c r="T32" s="65">
        <v>31160.541000000001</v>
      </c>
      <c r="U32">
        <v>1250000</v>
      </c>
      <c r="V32" s="65">
        <v>0.13</v>
      </c>
    </row>
    <row r="33" spans="1:22" x14ac:dyDescent="0.3">
      <c r="A33" s="4" t="s">
        <v>13</v>
      </c>
      <c r="B33" s="5" t="s">
        <v>10</v>
      </c>
      <c r="C33" s="5" t="s">
        <v>56</v>
      </c>
      <c r="D33" s="10">
        <v>2017</v>
      </c>
      <c r="E33" s="10">
        <v>546000</v>
      </c>
      <c r="F33" s="10">
        <v>21776.666666666668</v>
      </c>
      <c r="G33" s="35">
        <f t="shared" si="0"/>
        <v>0.25072707791213839</v>
      </c>
      <c r="H33" s="10">
        <v>1300</v>
      </c>
      <c r="I33">
        <f t="shared" si="1"/>
        <v>5.9696923312413892</v>
      </c>
      <c r="J33" s="10">
        <f t="shared" si="2"/>
        <v>5.9696923312413892</v>
      </c>
      <c r="K33" s="53">
        <v>3003</v>
      </c>
      <c r="L33">
        <f>(Table3[[#This Row],[Ad Spend ($)]]/Table3[[#This Row],[Impression]])*1000</f>
        <v>3003000</v>
      </c>
      <c r="M33">
        <v>32665</v>
      </c>
      <c r="N33">
        <f>Table3[[#This Row],[Impression]]*Table3[[#This Row],[CPI]]</f>
        <v>1639638000</v>
      </c>
      <c r="O33" s="63">
        <v>78000</v>
      </c>
      <c r="P33" s="63">
        <v>234000</v>
      </c>
      <c r="Q33" s="63">
        <v>156000</v>
      </c>
      <c r="R33">
        <v>3.5782371615832509E-3</v>
      </c>
      <c r="S33" s="63">
        <v>151470.31625670427</v>
      </c>
      <c r="T33" s="65">
        <v>43173.693444444441</v>
      </c>
      <c r="U33">
        <v>1250000</v>
      </c>
      <c r="V33" s="65">
        <v>0.104</v>
      </c>
    </row>
    <row r="34" spans="1:22" x14ac:dyDescent="0.3">
      <c r="A34" s="4" t="s">
        <v>14</v>
      </c>
      <c r="B34" s="4" t="s">
        <v>7</v>
      </c>
      <c r="C34" s="4" t="s">
        <v>57</v>
      </c>
      <c r="D34" s="10">
        <v>2017</v>
      </c>
      <c r="E34" s="10">
        <v>474000</v>
      </c>
      <c r="F34" s="10">
        <v>25613.333333333332</v>
      </c>
      <c r="G34" s="35">
        <f t="shared" ref="G34:G65" si="3">(E34/F34)/100</f>
        <v>0.18505986465382612</v>
      </c>
      <c r="H34" s="10">
        <v>4225</v>
      </c>
      <c r="I34">
        <f t="shared" ref="I34:I65" si="4">(H34/F34)*100</f>
        <v>16.495314940135348</v>
      </c>
      <c r="J34" s="10">
        <f t="shared" si="2"/>
        <v>16.495314940135348</v>
      </c>
      <c r="K34" s="53">
        <v>1185</v>
      </c>
      <c r="L34">
        <f>(Table3[[#This Row],[Ad Spend ($)]]/Table3[[#This Row],[Impression]])*1000</f>
        <v>1185000</v>
      </c>
      <c r="M34">
        <v>38420</v>
      </c>
      <c r="N34">
        <f>Table3[[#This Row],[Impression]]*Table3[[#This Row],[CPI]]</f>
        <v>561690000</v>
      </c>
      <c r="O34" s="63">
        <v>253500</v>
      </c>
      <c r="P34" s="63">
        <v>760500</v>
      </c>
      <c r="Q34" s="63">
        <v>507000</v>
      </c>
      <c r="R34">
        <v>2.5056174592610652E-2</v>
      </c>
      <c r="S34" s="63">
        <v>154514.83211996089</v>
      </c>
      <c r="T34" s="65">
        <v>19643.292222222219</v>
      </c>
      <c r="U34">
        <v>1250000</v>
      </c>
      <c r="V34" s="65">
        <v>0.33800000000000002</v>
      </c>
    </row>
    <row r="35" spans="1:22" x14ac:dyDescent="0.3">
      <c r="A35" s="4" t="s">
        <v>14</v>
      </c>
      <c r="B35" s="4" t="s">
        <v>8</v>
      </c>
      <c r="C35" s="4" t="s">
        <v>57</v>
      </c>
      <c r="D35" s="10">
        <v>2017</v>
      </c>
      <c r="E35" s="10">
        <v>390600</v>
      </c>
      <c r="F35" s="10">
        <v>17104</v>
      </c>
      <c r="G35" s="35">
        <f t="shared" si="3"/>
        <v>0.22836763330215157</v>
      </c>
      <c r="H35" s="10">
        <v>1365</v>
      </c>
      <c r="I35">
        <f t="shared" si="4"/>
        <v>7.9805893358278768</v>
      </c>
      <c r="J35" s="10">
        <f t="shared" si="2"/>
        <v>7.9805893358278768</v>
      </c>
      <c r="K35" s="53">
        <v>1367.1</v>
      </c>
      <c r="L35">
        <f>(Table3[[#This Row],[Ad Spend ($)]]/Table3[[#This Row],[Impression]])*1000</f>
        <v>1367100</v>
      </c>
      <c r="M35">
        <v>35918.400000000001</v>
      </c>
      <c r="N35">
        <f>Table3[[#This Row],[Impression]]*Table3[[#This Row],[CPI]]</f>
        <v>533989259.99999994</v>
      </c>
      <c r="O35" s="63">
        <v>81900</v>
      </c>
      <c r="P35" s="63">
        <v>245700</v>
      </c>
      <c r="Q35" s="63">
        <v>163800</v>
      </c>
      <c r="R35">
        <v>1.0507688394770082E-2</v>
      </c>
      <c r="S35" s="63">
        <v>127328.04520265131</v>
      </c>
      <c r="T35" s="65">
        <v>18364.279733333333</v>
      </c>
      <c r="U35">
        <v>1250000</v>
      </c>
      <c r="V35" s="65">
        <v>0.10920000000000001</v>
      </c>
    </row>
    <row r="36" spans="1:22" x14ac:dyDescent="0.3">
      <c r="A36" s="4" t="s">
        <v>14</v>
      </c>
      <c r="B36" s="5" t="s">
        <v>9</v>
      </c>
      <c r="C36" s="5" t="s">
        <v>57</v>
      </c>
      <c r="D36" s="10">
        <v>2017</v>
      </c>
      <c r="E36" s="10">
        <v>488000</v>
      </c>
      <c r="F36" s="10">
        <v>21266.666666666668</v>
      </c>
      <c r="G36" s="35">
        <f t="shared" si="3"/>
        <v>0.22946708463949844</v>
      </c>
      <c r="H36" s="10">
        <v>1625</v>
      </c>
      <c r="I36">
        <f t="shared" si="4"/>
        <v>7.6410658307210024</v>
      </c>
      <c r="J36" s="10">
        <f t="shared" si="2"/>
        <v>7.6410658307210024</v>
      </c>
      <c r="K36" s="53">
        <v>2196</v>
      </c>
      <c r="L36">
        <f>(Table3[[#This Row],[Ad Spend ($)]]/Table3[[#This Row],[Impression]])*1000</f>
        <v>2196000</v>
      </c>
      <c r="M36">
        <v>38280</v>
      </c>
      <c r="N36">
        <f>Table3[[#This Row],[Impression]]*Table3[[#This Row],[CPI]]</f>
        <v>1071648000</v>
      </c>
      <c r="O36" s="63">
        <v>97500</v>
      </c>
      <c r="P36" s="63">
        <v>292500</v>
      </c>
      <c r="Q36" s="63">
        <v>195000</v>
      </c>
      <c r="R36">
        <v>6.2631687137057399E-3</v>
      </c>
      <c r="S36" s="63">
        <v>159078.56133869392</v>
      </c>
      <c r="T36" s="65">
        <v>29357.57</v>
      </c>
      <c r="U36">
        <v>1250000</v>
      </c>
      <c r="V36" s="65">
        <v>0.13</v>
      </c>
    </row>
    <row r="37" spans="1:22" x14ac:dyDescent="0.3">
      <c r="A37" s="4" t="s">
        <v>14</v>
      </c>
      <c r="B37" s="5" t="s">
        <v>10</v>
      </c>
      <c r="C37" s="5" t="s">
        <v>57</v>
      </c>
      <c r="D37" s="10">
        <v>2017</v>
      </c>
      <c r="E37" s="10">
        <v>488000</v>
      </c>
      <c r="F37" s="10">
        <v>22170</v>
      </c>
      <c r="G37" s="35">
        <f t="shared" si="3"/>
        <v>0.22011727559765451</v>
      </c>
      <c r="H37" s="10">
        <v>2990</v>
      </c>
      <c r="I37">
        <f t="shared" si="4"/>
        <v>13.486693730266126</v>
      </c>
      <c r="J37" s="10">
        <f t="shared" si="2"/>
        <v>13.486693730266126</v>
      </c>
      <c r="K37" s="53">
        <v>2684</v>
      </c>
      <c r="L37">
        <f>(Table3[[#This Row],[Ad Spend ($)]]/Table3[[#This Row],[Impression]])*1000</f>
        <v>2684000</v>
      </c>
      <c r="M37">
        <v>33255</v>
      </c>
      <c r="N37">
        <f>Table3[[#This Row],[Impression]]*Table3[[#This Row],[CPI]]</f>
        <v>1309792000</v>
      </c>
      <c r="O37" s="63">
        <v>179400</v>
      </c>
      <c r="P37" s="63">
        <v>538200</v>
      </c>
      <c r="Q37" s="63">
        <v>358800</v>
      </c>
      <c r="R37">
        <v>9.0447275389266123E-3</v>
      </c>
      <c r="S37" s="63">
        <v>159078.56133869392</v>
      </c>
      <c r="T37" s="65">
        <v>37405.593499999995</v>
      </c>
      <c r="U37">
        <v>1250000</v>
      </c>
      <c r="V37" s="65">
        <v>0.2392</v>
      </c>
    </row>
    <row r="38" spans="1:22" x14ac:dyDescent="0.3">
      <c r="A38" s="4" t="s">
        <v>14</v>
      </c>
      <c r="B38" s="4" t="s">
        <v>7</v>
      </c>
      <c r="C38" s="4" t="s">
        <v>58</v>
      </c>
      <c r="D38" s="10">
        <v>2017</v>
      </c>
      <c r="E38" s="10">
        <v>438000</v>
      </c>
      <c r="F38" s="10">
        <v>25408.333333333332</v>
      </c>
      <c r="G38" s="35">
        <f t="shared" si="3"/>
        <v>0.17238438832404068</v>
      </c>
      <c r="H38" s="10">
        <v>3120</v>
      </c>
      <c r="I38">
        <f t="shared" si="4"/>
        <v>12.279435880616596</v>
      </c>
      <c r="J38" s="10">
        <f t="shared" si="2"/>
        <v>12.279435880616596</v>
      </c>
      <c r="K38" s="53">
        <v>1095</v>
      </c>
      <c r="L38">
        <f>(Table3[[#This Row],[Ad Spend ($)]]/Table3[[#This Row],[Impression]])*1000</f>
        <v>1095000</v>
      </c>
      <c r="M38">
        <v>38112.5</v>
      </c>
      <c r="N38">
        <f>Table3[[#This Row],[Impression]]*Table3[[#This Row],[CPI]]</f>
        <v>479610000</v>
      </c>
      <c r="O38" s="63">
        <v>187200</v>
      </c>
      <c r="P38" s="63">
        <v>561600</v>
      </c>
      <c r="Q38" s="63">
        <v>374400</v>
      </c>
      <c r="R38">
        <v>2.018537405032865E-2</v>
      </c>
      <c r="S38" s="63">
        <v>135575.7325629385</v>
      </c>
      <c r="T38" s="65">
        <v>20521.463888888888</v>
      </c>
      <c r="U38">
        <v>1250000</v>
      </c>
      <c r="V38" s="65">
        <v>0.24959999999999999</v>
      </c>
    </row>
    <row r="39" spans="1:22" x14ac:dyDescent="0.3">
      <c r="A39" s="4" t="s">
        <v>14</v>
      </c>
      <c r="B39" s="4" t="s">
        <v>8</v>
      </c>
      <c r="C39" s="4" t="s">
        <v>58</v>
      </c>
      <c r="D39" s="10">
        <v>2017</v>
      </c>
      <c r="E39" s="10">
        <v>383400</v>
      </c>
      <c r="F39" s="10">
        <v>15367</v>
      </c>
      <c r="G39" s="35">
        <f t="shared" si="3"/>
        <v>0.24949567254506408</v>
      </c>
      <c r="H39" s="10">
        <v>1300</v>
      </c>
      <c r="I39">
        <f t="shared" si="4"/>
        <v>8.4596863408602854</v>
      </c>
      <c r="J39" s="10">
        <f t="shared" si="2"/>
        <v>8.4596863408602854</v>
      </c>
      <c r="K39" s="53">
        <v>1341.9</v>
      </c>
      <c r="L39">
        <f>(Table3[[#This Row],[Ad Spend ($)]]/Table3[[#This Row],[Impression]])*1000</f>
        <v>1341900</v>
      </c>
      <c r="M39">
        <v>32270.7</v>
      </c>
      <c r="N39">
        <f>Table3[[#This Row],[Impression]]*Table3[[#This Row],[CPI]]</f>
        <v>514484460.00000006</v>
      </c>
      <c r="O39" s="63">
        <v>78000</v>
      </c>
      <c r="P39" s="63">
        <v>234000</v>
      </c>
      <c r="Q39" s="63">
        <v>156000</v>
      </c>
      <c r="R39">
        <v>1.13476677945812E-2</v>
      </c>
      <c r="S39" s="63">
        <v>118675.19603796946</v>
      </c>
      <c r="T39" s="65">
        <v>17375.979133333334</v>
      </c>
      <c r="U39">
        <v>1250000</v>
      </c>
      <c r="V39" s="65">
        <v>0.104</v>
      </c>
    </row>
    <row r="40" spans="1:22" x14ac:dyDescent="0.3">
      <c r="A40" s="4" t="s">
        <v>14</v>
      </c>
      <c r="B40" s="5" t="s">
        <v>9</v>
      </c>
      <c r="C40" s="5" t="s">
        <v>58</v>
      </c>
      <c r="D40" s="10">
        <v>2017</v>
      </c>
      <c r="E40" s="10">
        <v>525000</v>
      </c>
      <c r="F40" s="10">
        <v>21365</v>
      </c>
      <c r="G40" s="35">
        <f t="shared" si="3"/>
        <v>0.24572899602153053</v>
      </c>
      <c r="H40" s="10">
        <v>1950</v>
      </c>
      <c r="I40">
        <f t="shared" si="4"/>
        <v>9.1270769950854209</v>
      </c>
      <c r="J40" s="10">
        <f t="shared" si="2"/>
        <v>9.1270769950854209</v>
      </c>
      <c r="K40" s="53">
        <v>2362.5</v>
      </c>
      <c r="L40">
        <f>(Table3[[#This Row],[Ad Spend ($)]]/Table3[[#This Row],[Impression]])*1000</f>
        <v>2362500</v>
      </c>
      <c r="M40">
        <v>38457</v>
      </c>
      <c r="N40">
        <f>Table3[[#This Row],[Impression]]*Table3[[#This Row],[CPI]]</f>
        <v>1240312500</v>
      </c>
      <c r="O40" s="63">
        <v>117000</v>
      </c>
      <c r="P40" s="63">
        <v>351000</v>
      </c>
      <c r="Q40" s="63">
        <v>234000</v>
      </c>
      <c r="R40">
        <v>6.9539634248269866E-3</v>
      </c>
      <c r="S40" s="63">
        <v>162505.15889393314</v>
      </c>
      <c r="T40" s="65">
        <v>31060.437000000002</v>
      </c>
      <c r="U40">
        <v>1250000</v>
      </c>
      <c r="V40" s="65">
        <v>0.156</v>
      </c>
    </row>
    <row r="41" spans="1:22" x14ac:dyDescent="0.3">
      <c r="A41" s="4" t="s">
        <v>14</v>
      </c>
      <c r="B41" s="5" t="s">
        <v>10</v>
      </c>
      <c r="C41" s="5" t="s">
        <v>58</v>
      </c>
      <c r="D41" s="10">
        <v>2017</v>
      </c>
      <c r="E41" s="10">
        <v>592000</v>
      </c>
      <c r="F41" s="10">
        <v>25336.666666666668</v>
      </c>
      <c r="G41" s="35">
        <f t="shared" si="3"/>
        <v>0.23365346664912512</v>
      </c>
      <c r="H41" s="10">
        <v>4550</v>
      </c>
      <c r="I41">
        <f t="shared" si="4"/>
        <v>17.958163399552689</v>
      </c>
      <c r="J41" s="10">
        <f t="shared" si="2"/>
        <v>17.958163399552689</v>
      </c>
      <c r="K41" s="53">
        <v>3256</v>
      </c>
      <c r="L41">
        <f>(Table3[[#This Row],[Ad Spend ($)]]/Table3[[#This Row],[Impression]])*1000</f>
        <v>3256000</v>
      </c>
      <c r="M41">
        <v>38005</v>
      </c>
      <c r="N41">
        <f>Table3[[#This Row],[Impression]]*Table3[[#This Row],[CPI]]</f>
        <v>1927552000</v>
      </c>
      <c r="O41" s="63">
        <v>273000</v>
      </c>
      <c r="P41" s="63">
        <v>819000</v>
      </c>
      <c r="Q41" s="63">
        <v>546000</v>
      </c>
      <c r="R41">
        <v>9.9277316090893245E-3</v>
      </c>
      <c r="S41" s="63">
        <v>183243.91250515889</v>
      </c>
      <c r="T41" s="65">
        <v>45019.878444444446</v>
      </c>
      <c r="U41">
        <v>1250000</v>
      </c>
      <c r="V41" s="65">
        <v>0.36399999999999999</v>
      </c>
    </row>
    <row r="42" spans="1:22" x14ac:dyDescent="0.3">
      <c r="A42" s="4" t="s">
        <v>14</v>
      </c>
      <c r="B42" s="4" t="s">
        <v>7</v>
      </c>
      <c r="C42" s="4" t="s">
        <v>59</v>
      </c>
      <c r="D42" s="10">
        <v>2017</v>
      </c>
      <c r="E42" s="10">
        <v>740000</v>
      </c>
      <c r="F42" s="10">
        <v>13621.666666666666</v>
      </c>
      <c r="G42" s="35">
        <f t="shared" si="3"/>
        <v>0.54325217178514618</v>
      </c>
      <c r="H42" s="10">
        <v>4225</v>
      </c>
      <c r="I42">
        <f t="shared" si="4"/>
        <v>31.016762510705988</v>
      </c>
      <c r="J42" s="10">
        <f t="shared" si="2"/>
        <v>31.016762510705988</v>
      </c>
      <c r="K42" s="53">
        <v>1850</v>
      </c>
      <c r="L42">
        <f>(Table3[[#This Row],[Ad Spend ($)]]/Table3[[#This Row],[Impression]])*1000</f>
        <v>1850000</v>
      </c>
      <c r="M42">
        <v>20432.5</v>
      </c>
      <c r="N42">
        <f>Table3[[#This Row],[Impression]]*Table3[[#This Row],[CPI]]</f>
        <v>1369000000</v>
      </c>
      <c r="O42" s="63">
        <v>253500</v>
      </c>
      <c r="P42" s="63">
        <v>760500</v>
      </c>
      <c r="Q42" s="63">
        <v>507000</v>
      </c>
      <c r="R42">
        <v>3.0178471632038257E-2</v>
      </c>
      <c r="S42" s="63">
        <v>200000</v>
      </c>
      <c r="T42" s="65">
        <v>12600.041666666666</v>
      </c>
      <c r="U42">
        <v>1250000</v>
      </c>
      <c r="V42" s="65">
        <v>0.33800000000000002</v>
      </c>
    </row>
    <row r="43" spans="1:22" x14ac:dyDescent="0.3">
      <c r="A43" s="4" t="s">
        <v>14</v>
      </c>
      <c r="B43" s="4" t="s">
        <v>8</v>
      </c>
      <c r="C43" s="4" t="s">
        <v>59</v>
      </c>
      <c r="D43" s="10">
        <v>2017</v>
      </c>
      <c r="E43" s="10">
        <v>390000</v>
      </c>
      <c r="F43" s="10">
        <v>14941</v>
      </c>
      <c r="G43" s="35">
        <f t="shared" si="3"/>
        <v>0.26102670503982334</v>
      </c>
      <c r="H43" s="10">
        <v>1365</v>
      </c>
      <c r="I43">
        <f t="shared" si="4"/>
        <v>9.1359346763938163</v>
      </c>
      <c r="J43" s="10">
        <f t="shared" si="2"/>
        <v>9.1359346763938163</v>
      </c>
      <c r="K43" s="53">
        <v>1365</v>
      </c>
      <c r="L43">
        <f>(Table3[[#This Row],[Ad Spend ($)]]/Table3[[#This Row],[Impression]])*1000</f>
        <v>1365000</v>
      </c>
      <c r="M43">
        <v>31376.100000000002</v>
      </c>
      <c r="N43">
        <f>Table3[[#This Row],[Impression]]*Table3[[#This Row],[CPI]]</f>
        <v>532350000</v>
      </c>
      <c r="O43" s="63">
        <v>81900</v>
      </c>
      <c r="P43" s="63">
        <v>245700</v>
      </c>
      <c r="Q43" s="63">
        <v>163800</v>
      </c>
      <c r="R43">
        <v>1.2047386386453383E-2</v>
      </c>
      <c r="S43" s="63">
        <v>105405.40540540541</v>
      </c>
      <c r="T43" s="65">
        <v>19348.594999999998</v>
      </c>
      <c r="U43">
        <v>1250000</v>
      </c>
      <c r="V43" s="65">
        <v>0.10920000000000001</v>
      </c>
    </row>
    <row r="44" spans="1:22" x14ac:dyDescent="0.3">
      <c r="A44" s="4" t="s">
        <v>14</v>
      </c>
      <c r="B44" s="5" t="s">
        <v>9</v>
      </c>
      <c r="C44" s="5" t="s">
        <v>59</v>
      </c>
      <c r="D44" s="10">
        <v>2017</v>
      </c>
      <c r="E44" s="10">
        <v>562000</v>
      </c>
      <c r="F44" s="10">
        <v>23255</v>
      </c>
      <c r="G44" s="35">
        <f t="shared" si="3"/>
        <v>0.24166845839604384</v>
      </c>
      <c r="H44" s="10">
        <v>1365</v>
      </c>
      <c r="I44">
        <f t="shared" si="4"/>
        <v>5.8697054396903887</v>
      </c>
      <c r="J44" s="10">
        <f t="shared" si="2"/>
        <v>5.8697054396903887</v>
      </c>
      <c r="K44" s="53">
        <v>2529</v>
      </c>
      <c r="L44">
        <f>(Table3[[#This Row],[Ad Spend ($)]]/Table3[[#This Row],[Impression]])*1000</f>
        <v>2529000</v>
      </c>
      <c r="M44">
        <v>41859</v>
      </c>
      <c r="N44">
        <f>Table3[[#This Row],[Impression]]*Table3[[#This Row],[CPI]]</f>
        <v>1421298000</v>
      </c>
      <c r="O44" s="63">
        <v>81900</v>
      </c>
      <c r="P44" s="63">
        <v>245700</v>
      </c>
      <c r="Q44" s="63">
        <v>163800</v>
      </c>
      <c r="R44">
        <v>4.1777262915945832E-3</v>
      </c>
      <c r="S44" s="63">
        <v>151891.89189189189</v>
      </c>
      <c r="T44" s="65">
        <v>38719.574999999997</v>
      </c>
      <c r="U44">
        <v>1250000</v>
      </c>
      <c r="V44" s="65">
        <v>0.10920000000000001</v>
      </c>
    </row>
    <row r="45" spans="1:22" x14ac:dyDescent="0.3">
      <c r="A45" s="4" t="s">
        <v>14</v>
      </c>
      <c r="B45" s="5" t="s">
        <v>10</v>
      </c>
      <c r="C45" s="5" t="s">
        <v>59</v>
      </c>
      <c r="D45" s="10">
        <v>2017</v>
      </c>
      <c r="E45" s="10">
        <v>528000</v>
      </c>
      <c r="F45" s="10">
        <v>22606.666666666668</v>
      </c>
      <c r="G45" s="35">
        <f t="shared" si="3"/>
        <v>0.23355942199941018</v>
      </c>
      <c r="H45" s="10">
        <v>2925</v>
      </c>
      <c r="I45">
        <f t="shared" si="4"/>
        <v>12.938661161899145</v>
      </c>
      <c r="J45" s="10">
        <f t="shared" si="2"/>
        <v>12.938661161899145</v>
      </c>
      <c r="K45" s="53">
        <v>2904</v>
      </c>
      <c r="L45">
        <f>(Table3[[#This Row],[Ad Spend ($)]]/Table3[[#This Row],[Impression]])*1000</f>
        <v>2904000</v>
      </c>
      <c r="M45">
        <v>33910</v>
      </c>
      <c r="N45">
        <f>Table3[[#This Row],[Impression]]*Table3[[#This Row],[CPI]]</f>
        <v>1533312000</v>
      </c>
      <c r="O45" s="63">
        <v>175500</v>
      </c>
      <c r="P45" s="63">
        <v>526500</v>
      </c>
      <c r="Q45" s="63">
        <v>351000</v>
      </c>
      <c r="R45">
        <v>8.0198312986978163E-3</v>
      </c>
      <c r="S45" s="63">
        <v>142702.70270270272</v>
      </c>
      <c r="T45" s="65">
        <v>46004.566666666658</v>
      </c>
      <c r="U45">
        <v>1250000</v>
      </c>
      <c r="V45" s="65">
        <v>0.23400000000000001</v>
      </c>
    </row>
    <row r="46" spans="1:22" x14ac:dyDescent="0.3">
      <c r="A46" s="4" t="s">
        <v>14</v>
      </c>
      <c r="B46" s="4" t="s">
        <v>7</v>
      </c>
      <c r="C46" s="4" t="s">
        <v>60</v>
      </c>
      <c r="D46" s="10">
        <v>2017</v>
      </c>
      <c r="E46" s="10">
        <v>622000</v>
      </c>
      <c r="F46" s="10">
        <v>22463.333333333332</v>
      </c>
      <c r="G46" s="35">
        <f t="shared" si="3"/>
        <v>0.27689568185190683</v>
      </c>
      <c r="H46" s="10">
        <v>4225</v>
      </c>
      <c r="I46">
        <f t="shared" si="4"/>
        <v>18.808428550230005</v>
      </c>
      <c r="J46" s="10">
        <f t="shared" si="2"/>
        <v>18.808428550230005</v>
      </c>
      <c r="K46" s="53">
        <v>1555</v>
      </c>
      <c r="L46">
        <f>(Table3[[#This Row],[Ad Spend ($)]]/Table3[[#This Row],[Impression]])*1000</f>
        <v>1555000</v>
      </c>
      <c r="M46">
        <v>33695</v>
      </c>
      <c r="N46">
        <f>Table3[[#This Row],[Impression]]*Table3[[#This Row],[CPI]]</f>
        <v>967210000</v>
      </c>
      <c r="O46" s="63">
        <v>253500</v>
      </c>
      <c r="P46" s="63">
        <v>760500</v>
      </c>
      <c r="Q46" s="63">
        <v>507000</v>
      </c>
      <c r="R46">
        <v>2.1771814398980072E-2</v>
      </c>
      <c r="S46" s="63">
        <v>180621.43064562965</v>
      </c>
      <c r="T46" s="65">
        <v>19339.058055555553</v>
      </c>
      <c r="U46">
        <v>1250000</v>
      </c>
      <c r="V46" s="65">
        <v>0.33800000000000002</v>
      </c>
    </row>
    <row r="47" spans="1:22" x14ac:dyDescent="0.3">
      <c r="A47" s="4" t="s">
        <v>14</v>
      </c>
      <c r="B47" s="4" t="s">
        <v>8</v>
      </c>
      <c r="C47" s="4" t="s">
        <v>60</v>
      </c>
      <c r="D47" s="10">
        <v>2017</v>
      </c>
      <c r="E47" s="10">
        <v>379200</v>
      </c>
      <c r="F47" s="10">
        <v>15425</v>
      </c>
      <c r="G47" s="35">
        <f t="shared" si="3"/>
        <v>0.24583468395461913</v>
      </c>
      <c r="H47" s="10">
        <v>1625</v>
      </c>
      <c r="I47">
        <f t="shared" si="4"/>
        <v>10.534846029173419</v>
      </c>
      <c r="J47" s="10">
        <f t="shared" si="2"/>
        <v>10.534846029173419</v>
      </c>
      <c r="K47" s="53">
        <v>1327.2</v>
      </c>
      <c r="L47">
        <f>(Table3[[#This Row],[Ad Spend ($)]]/Table3[[#This Row],[Impression]])*1000</f>
        <v>1327200</v>
      </c>
      <c r="M47">
        <v>32392.5</v>
      </c>
      <c r="N47">
        <f>Table3[[#This Row],[Impression]]*Table3[[#This Row],[CPI]]</f>
        <v>503274240</v>
      </c>
      <c r="O47" s="63">
        <v>97500</v>
      </c>
      <c r="P47" s="63">
        <v>292500</v>
      </c>
      <c r="Q47" s="63">
        <v>195000</v>
      </c>
      <c r="R47">
        <v>1.4287765862350931E-2</v>
      </c>
      <c r="S47" s="63">
        <v>110115.18730035816</v>
      </c>
      <c r="T47" s="65">
        <v>18591.495416666665</v>
      </c>
      <c r="U47">
        <v>1250000</v>
      </c>
      <c r="V47" s="65">
        <v>0.13</v>
      </c>
    </row>
    <row r="48" spans="1:22" x14ac:dyDescent="0.3">
      <c r="A48" s="4" t="s">
        <v>14</v>
      </c>
      <c r="B48" s="5" t="s">
        <v>9</v>
      </c>
      <c r="C48" s="5" t="s">
        <v>60</v>
      </c>
      <c r="D48" s="10">
        <v>2017</v>
      </c>
      <c r="E48" s="10">
        <v>521000</v>
      </c>
      <c r="F48" s="10">
        <v>22316.666666666668</v>
      </c>
      <c r="G48" s="35">
        <f t="shared" si="3"/>
        <v>0.23345780433159075</v>
      </c>
      <c r="H48" s="10">
        <v>2275</v>
      </c>
      <c r="I48">
        <f t="shared" si="4"/>
        <v>10.194174757281553</v>
      </c>
      <c r="J48" s="10">
        <f t="shared" si="2"/>
        <v>10.194174757281553</v>
      </c>
      <c r="K48" s="53">
        <v>2344.5</v>
      </c>
      <c r="L48">
        <f>(Table3[[#This Row],[Ad Spend ($)]]/Table3[[#This Row],[Impression]])*1000</f>
        <v>2344500</v>
      </c>
      <c r="M48">
        <v>40170</v>
      </c>
      <c r="N48">
        <f>Table3[[#This Row],[Impression]]*Table3[[#This Row],[CPI]]</f>
        <v>1221484500</v>
      </c>
      <c r="O48" s="63">
        <v>136500</v>
      </c>
      <c r="P48" s="63">
        <v>409500</v>
      </c>
      <c r="Q48" s="63">
        <v>273000</v>
      </c>
      <c r="R48">
        <v>7.8266216946499458E-3</v>
      </c>
      <c r="S48" s="63">
        <v>151292.22727712709</v>
      </c>
      <c r="T48" s="65">
        <v>34583.022499999999</v>
      </c>
      <c r="U48">
        <v>1250000</v>
      </c>
      <c r="V48" s="65">
        <v>0.182</v>
      </c>
    </row>
    <row r="49" spans="1:22" x14ac:dyDescent="0.3">
      <c r="A49" s="4" t="s">
        <v>14</v>
      </c>
      <c r="B49" s="5" t="s">
        <v>10</v>
      </c>
      <c r="C49" s="5" t="s">
        <v>60</v>
      </c>
      <c r="D49" s="10">
        <v>2017</v>
      </c>
      <c r="E49" s="10">
        <v>544000</v>
      </c>
      <c r="F49" s="10">
        <v>22383.333333333332</v>
      </c>
      <c r="G49" s="35">
        <f t="shared" si="3"/>
        <v>0.24303797468354432</v>
      </c>
      <c r="H49" s="10">
        <v>4225</v>
      </c>
      <c r="I49">
        <f t="shared" si="4"/>
        <v>18.875651526433359</v>
      </c>
      <c r="J49" s="10">
        <f t="shared" si="2"/>
        <v>18.875651526433359</v>
      </c>
      <c r="K49" s="53">
        <v>2992</v>
      </c>
      <c r="L49">
        <f>(Table3[[#This Row],[Ad Spend ($)]]/Table3[[#This Row],[Impression]])*1000</f>
        <v>2992000</v>
      </c>
      <c r="M49">
        <v>33575</v>
      </c>
      <c r="N49">
        <f>Table3[[#This Row],[Impression]]*Table3[[#This Row],[CPI]]</f>
        <v>1627648000</v>
      </c>
      <c r="O49" s="63">
        <v>253500</v>
      </c>
      <c r="P49" s="63">
        <v>760500</v>
      </c>
      <c r="Q49" s="63">
        <v>507000</v>
      </c>
      <c r="R49">
        <v>1.135567270975269E-2</v>
      </c>
      <c r="S49" s="63">
        <v>157971.15477688512</v>
      </c>
      <c r="T49" s="65">
        <v>42394.406388888885</v>
      </c>
      <c r="U49">
        <v>1250000</v>
      </c>
      <c r="V49" s="65">
        <v>0.33800000000000002</v>
      </c>
    </row>
    <row r="50" spans="1:22" x14ac:dyDescent="0.3">
      <c r="A50" s="2" t="s">
        <v>12</v>
      </c>
      <c r="B50" s="2" t="s">
        <v>7</v>
      </c>
      <c r="C50" s="2" t="s">
        <v>49</v>
      </c>
      <c r="D50" s="13">
        <v>2018</v>
      </c>
      <c r="E50" s="14">
        <v>537000</v>
      </c>
      <c r="F50" s="14">
        <v>11635</v>
      </c>
      <c r="G50" s="35">
        <f t="shared" si="3"/>
        <v>0.46153846153846151</v>
      </c>
      <c r="H50" s="14">
        <v>2340</v>
      </c>
      <c r="I50">
        <f t="shared" si="4"/>
        <v>20.11173184357542</v>
      </c>
      <c r="J50" s="10">
        <f t="shared" si="2"/>
        <v>20.11173184357542</v>
      </c>
      <c r="K50" s="53">
        <v>1611</v>
      </c>
      <c r="L50">
        <f>(Table3[[#This Row],[Ad Spend ($)]]/Table3[[#This Row],[Impression]])*1000</f>
        <v>1611000</v>
      </c>
      <c r="M50">
        <v>22688.25</v>
      </c>
      <c r="N50">
        <f>Table3[[#This Row],[Impression]]*Table3[[#This Row],[CPI]]</f>
        <v>865107000</v>
      </c>
      <c r="O50" s="63">
        <v>163800</v>
      </c>
      <c r="P50" s="63">
        <v>538200</v>
      </c>
      <c r="Q50" s="63">
        <v>374400</v>
      </c>
      <c r="R50">
        <v>2.8713211198152368E-2</v>
      </c>
      <c r="S50" s="63">
        <v>182322.3177908556</v>
      </c>
      <c r="T50" s="65">
        <v>10280.686</v>
      </c>
      <c r="U50">
        <v>1500000</v>
      </c>
      <c r="V50" s="65">
        <v>0.156</v>
      </c>
    </row>
    <row r="51" spans="1:22" x14ac:dyDescent="0.3">
      <c r="A51" s="2" t="s">
        <v>12</v>
      </c>
      <c r="B51" s="2" t="s">
        <v>8</v>
      </c>
      <c r="C51" s="2" t="s">
        <v>49</v>
      </c>
      <c r="D51" s="13">
        <v>2018</v>
      </c>
      <c r="E51" s="14">
        <v>492000</v>
      </c>
      <c r="F51" s="14">
        <v>14760.000000000002</v>
      </c>
      <c r="G51" s="35">
        <f t="shared" si="3"/>
        <v>0.33333333333333326</v>
      </c>
      <c r="H51" s="14">
        <v>1170</v>
      </c>
      <c r="I51">
        <f t="shared" si="4"/>
        <v>7.926829268292682</v>
      </c>
      <c r="J51" s="10">
        <f t="shared" si="2"/>
        <v>7.926829268292682</v>
      </c>
      <c r="K51" s="53">
        <v>984</v>
      </c>
      <c r="L51">
        <f>(Table3[[#This Row],[Ad Spend ($)]]/Table3[[#This Row],[Impression]])*1000</f>
        <v>984000</v>
      </c>
      <c r="M51">
        <v>26568.000000000004</v>
      </c>
      <c r="N51">
        <f>Table3[[#This Row],[Impression]]*Table3[[#This Row],[CPI]]</f>
        <v>484128000</v>
      </c>
      <c r="O51" s="63">
        <v>81900</v>
      </c>
      <c r="P51" s="63">
        <v>269100</v>
      </c>
      <c r="Q51" s="63">
        <v>187200</v>
      </c>
      <c r="R51">
        <v>1.8528157842554033E-2</v>
      </c>
      <c r="S51" s="63">
        <v>167043.9112720688</v>
      </c>
      <c r="T51" s="65">
        <v>8694.6240000000016</v>
      </c>
      <c r="U51">
        <v>1500000</v>
      </c>
      <c r="V51" s="65">
        <v>7.8E-2</v>
      </c>
    </row>
    <row r="52" spans="1:22" x14ac:dyDescent="0.3">
      <c r="A52" s="3" t="s">
        <v>12</v>
      </c>
      <c r="B52" s="3" t="s">
        <v>9</v>
      </c>
      <c r="C52" s="3" t="s">
        <v>49</v>
      </c>
      <c r="D52" s="13">
        <v>2018</v>
      </c>
      <c r="E52" s="14">
        <v>578000</v>
      </c>
      <c r="F52" s="14">
        <v>15413.333333333334</v>
      </c>
      <c r="G52" s="35">
        <f t="shared" si="3"/>
        <v>0.375</v>
      </c>
      <c r="H52" s="14">
        <v>1502.8</v>
      </c>
      <c r="I52">
        <f t="shared" si="4"/>
        <v>9.7499999999999982</v>
      </c>
      <c r="J52" s="10">
        <f t="shared" si="2"/>
        <v>9.7499999999999982</v>
      </c>
      <c r="K52" s="53">
        <v>2890</v>
      </c>
      <c r="L52">
        <f>(Table3[[#This Row],[Ad Spend ($)]]/Table3[[#This Row],[Impression]])*1000</f>
        <v>2890000</v>
      </c>
      <c r="M52">
        <v>30826.666666666668</v>
      </c>
      <c r="N52">
        <f>Table3[[#This Row],[Impression]]*Table3[[#This Row],[CPI]]</f>
        <v>1670420000</v>
      </c>
      <c r="O52" s="63">
        <v>105196</v>
      </c>
      <c r="P52" s="63">
        <v>345644</v>
      </c>
      <c r="Q52" s="63">
        <v>240448</v>
      </c>
      <c r="R52">
        <v>7.7595155709342554E-3</v>
      </c>
      <c r="S52" s="63">
        <v>196242.64373019466</v>
      </c>
      <c r="T52" s="65">
        <v>22698.702222222222</v>
      </c>
      <c r="U52">
        <v>1500000</v>
      </c>
      <c r="V52" s="65">
        <v>0.10018666666666666</v>
      </c>
    </row>
    <row r="53" spans="1:22" x14ac:dyDescent="0.3">
      <c r="A53" s="3" t="s">
        <v>12</v>
      </c>
      <c r="B53" s="3" t="s">
        <v>10</v>
      </c>
      <c r="C53" s="3" t="s">
        <v>49</v>
      </c>
      <c r="D53" s="13">
        <v>2018</v>
      </c>
      <c r="E53" s="14">
        <v>602000</v>
      </c>
      <c r="F53" s="14">
        <v>32106.666666666668</v>
      </c>
      <c r="G53" s="35">
        <f t="shared" si="3"/>
        <v>0.1875</v>
      </c>
      <c r="H53" s="14">
        <v>3130.4</v>
      </c>
      <c r="I53">
        <f t="shared" si="4"/>
        <v>9.75</v>
      </c>
      <c r="J53" s="10">
        <f t="shared" si="2"/>
        <v>9.75</v>
      </c>
      <c r="K53" s="53">
        <v>3612</v>
      </c>
      <c r="L53">
        <f>(Table3[[#This Row],[Ad Spend ($)]]/Table3[[#This Row],[Impression]])*1000</f>
        <v>3612000</v>
      </c>
      <c r="M53">
        <v>73845.333333333328</v>
      </c>
      <c r="N53">
        <f>Table3[[#This Row],[Impression]]*Table3[[#This Row],[CPI]]</f>
        <v>2174424000</v>
      </c>
      <c r="O53" s="63">
        <v>219128</v>
      </c>
      <c r="P53" s="63">
        <v>719992</v>
      </c>
      <c r="Q53" s="63">
        <v>500864</v>
      </c>
      <c r="R53">
        <v>6.2084717607973419E-3</v>
      </c>
      <c r="S53" s="63">
        <v>204391.12720688095</v>
      </c>
      <c r="T53" s="65">
        <v>56738.901333333328</v>
      </c>
      <c r="U53">
        <v>1500000</v>
      </c>
      <c r="V53" s="65">
        <v>0.20869333333333337</v>
      </c>
    </row>
    <row r="54" spans="1:22" x14ac:dyDescent="0.3">
      <c r="A54" s="2" t="s">
        <v>12</v>
      </c>
      <c r="B54" s="2" t="s">
        <v>7</v>
      </c>
      <c r="C54" s="2" t="s">
        <v>50</v>
      </c>
      <c r="D54" s="13">
        <v>2018</v>
      </c>
      <c r="E54" s="14">
        <v>663000</v>
      </c>
      <c r="F54" s="14">
        <v>16575</v>
      </c>
      <c r="G54" s="35">
        <f t="shared" si="3"/>
        <v>0.4</v>
      </c>
      <c r="H54" s="14">
        <v>2925</v>
      </c>
      <c r="I54">
        <f t="shared" si="4"/>
        <v>17.647058823529413</v>
      </c>
      <c r="J54" s="10">
        <f t="shared" si="2"/>
        <v>17.647058823529413</v>
      </c>
      <c r="K54" s="53">
        <v>1989</v>
      </c>
      <c r="L54">
        <f>(Table3[[#This Row],[Ad Spend ($)]]/Table3[[#This Row],[Impression]])*1000</f>
        <v>1989000</v>
      </c>
      <c r="M54">
        <v>32321.25</v>
      </c>
      <c r="N54">
        <f>Table3[[#This Row],[Impression]]*Table3[[#This Row],[CPI]]</f>
        <v>1318707000</v>
      </c>
      <c r="O54" s="63">
        <v>204750</v>
      </c>
      <c r="P54" s="63">
        <v>672750</v>
      </c>
      <c r="Q54" s="63">
        <v>468000</v>
      </c>
      <c r="R54">
        <v>2.0406352586283382E-2</v>
      </c>
      <c r="S54" s="63">
        <v>196696.99367088609</v>
      </c>
      <c r="T54" s="65">
        <v>16760.64</v>
      </c>
      <c r="U54">
        <v>1500000</v>
      </c>
      <c r="V54" s="65">
        <v>0.19499999999999998</v>
      </c>
    </row>
    <row r="55" spans="1:22" x14ac:dyDescent="0.3">
      <c r="A55" s="2" t="s">
        <v>12</v>
      </c>
      <c r="B55" s="2" t="s">
        <v>8</v>
      </c>
      <c r="C55" s="2" t="s">
        <v>50</v>
      </c>
      <c r="D55" s="13">
        <v>2018</v>
      </c>
      <c r="E55" s="14">
        <v>532000</v>
      </c>
      <c r="F55" s="14">
        <v>13300</v>
      </c>
      <c r="G55" s="35">
        <f t="shared" si="3"/>
        <v>0.4</v>
      </c>
      <c r="H55" s="14">
        <v>1267.5</v>
      </c>
      <c r="I55">
        <f t="shared" si="4"/>
        <v>9.5300751879699241</v>
      </c>
      <c r="J55" s="10">
        <f t="shared" si="2"/>
        <v>9.5300751879699241</v>
      </c>
      <c r="K55" s="53">
        <v>1064</v>
      </c>
      <c r="L55">
        <f>(Table3[[#This Row],[Ad Spend ($)]]/Table3[[#This Row],[Impression]])*1000</f>
        <v>1064000</v>
      </c>
      <c r="M55">
        <v>23940</v>
      </c>
      <c r="N55">
        <f>Table3[[#This Row],[Impression]]*Table3[[#This Row],[CPI]]</f>
        <v>566048000</v>
      </c>
      <c r="O55" s="63">
        <v>88725</v>
      </c>
      <c r="P55" s="63">
        <v>291525</v>
      </c>
      <c r="Q55" s="63">
        <v>202800</v>
      </c>
      <c r="R55">
        <v>2.060072644016055E-2</v>
      </c>
      <c r="S55" s="63">
        <v>157832.27848101268</v>
      </c>
      <c r="T55" s="65">
        <v>8965.9733333333315</v>
      </c>
      <c r="U55">
        <v>1500000</v>
      </c>
      <c r="V55" s="65">
        <v>8.4500000000000006E-2</v>
      </c>
    </row>
    <row r="56" spans="1:22" x14ac:dyDescent="0.3">
      <c r="A56" s="3" t="s">
        <v>12</v>
      </c>
      <c r="B56" s="3" t="s">
        <v>9</v>
      </c>
      <c r="C56" s="3" t="s">
        <v>50</v>
      </c>
      <c r="D56" s="13">
        <v>2018</v>
      </c>
      <c r="E56" s="14">
        <v>675000</v>
      </c>
      <c r="F56" s="14">
        <v>33750</v>
      </c>
      <c r="G56" s="35">
        <f t="shared" si="3"/>
        <v>0.2</v>
      </c>
      <c r="H56" s="14">
        <v>2730</v>
      </c>
      <c r="I56">
        <f t="shared" si="4"/>
        <v>8.0888888888888886</v>
      </c>
      <c r="J56" s="10">
        <f t="shared" si="2"/>
        <v>8.0888888888888886</v>
      </c>
      <c r="K56" s="53">
        <v>3375</v>
      </c>
      <c r="L56">
        <f>(Table3[[#This Row],[Ad Spend ($)]]/Table3[[#This Row],[Impression]])*1000</f>
        <v>3375000</v>
      </c>
      <c r="M56">
        <v>67500</v>
      </c>
      <c r="N56">
        <f>Table3[[#This Row],[Impression]]*Table3[[#This Row],[CPI]]</f>
        <v>2278125000</v>
      </c>
      <c r="O56" s="63">
        <v>191100</v>
      </c>
      <c r="P56" s="63">
        <v>627900</v>
      </c>
      <c r="Q56" s="63">
        <v>436800</v>
      </c>
      <c r="R56">
        <v>5.5124279835390942E-3</v>
      </c>
      <c r="S56" s="63">
        <v>200257.12025316455</v>
      </c>
      <c r="T56" s="65">
        <v>56879.999999999993</v>
      </c>
      <c r="U56">
        <v>1500000</v>
      </c>
      <c r="V56" s="65">
        <v>0.182</v>
      </c>
    </row>
    <row r="57" spans="1:22" x14ac:dyDescent="0.3">
      <c r="A57" s="3" t="s">
        <v>12</v>
      </c>
      <c r="B57" s="3" t="s">
        <v>10</v>
      </c>
      <c r="C57" s="3" t="s">
        <v>50</v>
      </c>
      <c r="D57" s="13">
        <v>2018</v>
      </c>
      <c r="E57" s="14">
        <v>658000</v>
      </c>
      <c r="F57" s="14">
        <v>27416.666666666668</v>
      </c>
      <c r="G57" s="35">
        <f t="shared" si="3"/>
        <v>0.24</v>
      </c>
      <c r="H57" s="14">
        <v>2138.5</v>
      </c>
      <c r="I57">
        <f t="shared" si="4"/>
        <v>7.8</v>
      </c>
      <c r="J57" s="10">
        <f t="shared" si="2"/>
        <v>7.8</v>
      </c>
      <c r="K57" s="53">
        <v>3948</v>
      </c>
      <c r="L57">
        <f>(Table3[[#This Row],[Ad Spend ($)]]/Table3[[#This Row],[Impression]])*1000</f>
        <v>3948000</v>
      </c>
      <c r="M57">
        <v>63058.333333333328</v>
      </c>
      <c r="N57">
        <f>Table3[[#This Row],[Impression]]*Table3[[#This Row],[CPI]]</f>
        <v>2597784000</v>
      </c>
      <c r="O57" s="63">
        <v>149695</v>
      </c>
      <c r="P57" s="63">
        <v>491855</v>
      </c>
      <c r="Q57" s="63">
        <v>342160</v>
      </c>
      <c r="R57">
        <v>4.5440729483282672E-3</v>
      </c>
      <c r="S57" s="63">
        <v>195213.60759493671</v>
      </c>
      <c r="T57" s="65">
        <v>55447.46666666666</v>
      </c>
      <c r="U57">
        <v>1500000</v>
      </c>
      <c r="V57" s="65">
        <v>0.14256666666666667</v>
      </c>
    </row>
    <row r="58" spans="1:22" x14ac:dyDescent="0.3">
      <c r="A58" s="2" t="s">
        <v>12</v>
      </c>
      <c r="B58" s="2" t="s">
        <v>7</v>
      </c>
      <c r="C58" s="2" t="s">
        <v>51</v>
      </c>
      <c r="D58" s="13">
        <v>2018</v>
      </c>
      <c r="E58" s="14">
        <v>703000</v>
      </c>
      <c r="F58" s="14">
        <v>29291.666666666668</v>
      </c>
      <c r="G58" s="35">
        <f t="shared" si="3"/>
        <v>0.24</v>
      </c>
      <c r="H58" s="14">
        <v>5140.6875</v>
      </c>
      <c r="I58">
        <f t="shared" si="4"/>
        <v>17.549999999999997</v>
      </c>
      <c r="J58" s="10">
        <f t="shared" si="2"/>
        <v>17.549999999999997</v>
      </c>
      <c r="K58" s="53">
        <v>2109</v>
      </c>
      <c r="L58">
        <f>(Table3[[#This Row],[Ad Spend ($)]]/Table3[[#This Row],[Impression]])*1000</f>
        <v>2109000</v>
      </c>
      <c r="M58">
        <v>57118.75</v>
      </c>
      <c r="N58">
        <f>Table3[[#This Row],[Impression]]*Table3[[#This Row],[CPI]]</f>
        <v>1482627000</v>
      </c>
      <c r="O58" s="63">
        <v>359848.125</v>
      </c>
      <c r="P58" s="63">
        <v>1182358.125</v>
      </c>
      <c r="Q58" s="63">
        <v>822510</v>
      </c>
      <c r="R58">
        <v>1.9139402560455192E-2</v>
      </c>
      <c r="S58" s="63">
        <v>193188.48014070056</v>
      </c>
      <c r="T58" s="65">
        <v>31977.126666666671</v>
      </c>
      <c r="U58">
        <v>1500000</v>
      </c>
      <c r="V58" s="65">
        <v>0.34271250000000003</v>
      </c>
    </row>
    <row r="59" spans="1:22" x14ac:dyDescent="0.3">
      <c r="A59" s="2" t="s">
        <v>12</v>
      </c>
      <c r="B59" s="2" t="s">
        <v>8</v>
      </c>
      <c r="C59" s="2" t="s">
        <v>51</v>
      </c>
      <c r="D59" s="13">
        <v>2018</v>
      </c>
      <c r="E59" s="14">
        <v>544200</v>
      </c>
      <c r="F59" s="14">
        <v>29024</v>
      </c>
      <c r="G59" s="35">
        <f t="shared" si="3"/>
        <v>0.1875</v>
      </c>
      <c r="H59" s="14">
        <v>2829.84</v>
      </c>
      <c r="I59">
        <f t="shared" si="4"/>
        <v>9.75</v>
      </c>
      <c r="J59" s="10">
        <f t="shared" si="2"/>
        <v>9.75</v>
      </c>
      <c r="K59" s="53">
        <v>1088.4000000000001</v>
      </c>
      <c r="L59">
        <f>(Table3[[#This Row],[Ad Spend ($)]]/Table3[[#This Row],[Impression]])*1000</f>
        <v>1088400</v>
      </c>
      <c r="M59">
        <v>52243.200000000004</v>
      </c>
      <c r="N59">
        <f>Table3[[#This Row],[Impression]]*Table3[[#This Row],[CPI]]</f>
        <v>592307280</v>
      </c>
      <c r="O59" s="63">
        <v>198088.80000000002</v>
      </c>
      <c r="P59" s="63">
        <v>650863.20000000007</v>
      </c>
      <c r="Q59" s="63">
        <v>452774.40000000002</v>
      </c>
      <c r="R59">
        <v>2.0603638368246968E-2</v>
      </c>
      <c r="S59" s="63">
        <v>149549.31848160634</v>
      </c>
      <c r="T59" s="65">
        <v>21123.280213333335</v>
      </c>
      <c r="U59">
        <v>1500000</v>
      </c>
      <c r="V59" s="65">
        <v>0.18865599999999999</v>
      </c>
    </row>
    <row r="60" spans="1:22" x14ac:dyDescent="0.3">
      <c r="A60" s="3" t="s">
        <v>12</v>
      </c>
      <c r="B60" s="3" t="s">
        <v>9</v>
      </c>
      <c r="C60" s="3" t="s">
        <v>51</v>
      </c>
      <c r="D60" s="13">
        <v>2018</v>
      </c>
      <c r="E60" s="14">
        <v>684000</v>
      </c>
      <c r="F60" s="14">
        <v>20520.000000000004</v>
      </c>
      <c r="G60" s="35">
        <f t="shared" si="3"/>
        <v>0.33333333333333326</v>
      </c>
      <c r="H60" s="14">
        <v>2000.7000000000003</v>
      </c>
      <c r="I60">
        <f t="shared" si="4"/>
        <v>9.7499999999999982</v>
      </c>
      <c r="J60" s="10">
        <f t="shared" si="2"/>
        <v>9.7499999999999982</v>
      </c>
      <c r="K60" s="53">
        <v>3420</v>
      </c>
      <c r="L60">
        <f>(Table3[[#This Row],[Ad Spend ($)]]/Table3[[#This Row],[Impression]])*1000</f>
        <v>3420000</v>
      </c>
      <c r="M60">
        <v>41040.000000000007</v>
      </c>
      <c r="N60">
        <f>Table3[[#This Row],[Impression]]*Table3[[#This Row],[CPI]]</f>
        <v>2339280000</v>
      </c>
      <c r="O60" s="63">
        <v>140049.00000000003</v>
      </c>
      <c r="P60" s="63">
        <v>460161.00000000006</v>
      </c>
      <c r="Q60" s="63">
        <v>320112</v>
      </c>
      <c r="R60">
        <v>6.5570175438596483E-3</v>
      </c>
      <c r="S60" s="63">
        <v>187967.16986662761</v>
      </c>
      <c r="T60" s="65">
        <v>37335.456000000006</v>
      </c>
      <c r="U60">
        <v>1500000</v>
      </c>
      <c r="V60" s="65">
        <v>0.13338000000000003</v>
      </c>
    </row>
    <row r="61" spans="1:22" x14ac:dyDescent="0.3">
      <c r="A61" s="3" t="s">
        <v>12</v>
      </c>
      <c r="B61" s="3" t="s">
        <v>10</v>
      </c>
      <c r="C61" s="3" t="s">
        <v>51</v>
      </c>
      <c r="D61" s="13">
        <v>2018</v>
      </c>
      <c r="E61" s="14">
        <v>798000</v>
      </c>
      <c r="F61" s="14">
        <v>23940.000000000004</v>
      </c>
      <c r="G61" s="35">
        <f t="shared" si="3"/>
        <v>0.33333333333333326</v>
      </c>
      <c r="H61" s="14">
        <v>3734.6400000000008</v>
      </c>
      <c r="I61">
        <f t="shared" si="4"/>
        <v>15.6</v>
      </c>
      <c r="J61" s="10">
        <f t="shared" si="2"/>
        <v>15.6</v>
      </c>
      <c r="K61" s="53">
        <v>4788</v>
      </c>
      <c r="L61">
        <f>(Table3[[#This Row],[Ad Spend ($)]]/Table3[[#This Row],[Impression]])*1000</f>
        <v>4788000</v>
      </c>
      <c r="M61">
        <v>55062.000000000007</v>
      </c>
      <c r="N61">
        <f>Table3[[#This Row],[Impression]]*Table3[[#This Row],[CPI]]</f>
        <v>3820824000</v>
      </c>
      <c r="O61" s="63">
        <v>261424.80000000005</v>
      </c>
      <c r="P61" s="63">
        <v>858967.20000000019</v>
      </c>
      <c r="Q61" s="63">
        <v>597542.40000000014</v>
      </c>
      <c r="R61">
        <v>7.4937343358395993E-3</v>
      </c>
      <c r="S61" s="63">
        <v>219295.03151106552</v>
      </c>
      <c r="T61" s="65">
        <v>52269.638400000003</v>
      </c>
      <c r="U61">
        <v>1500000</v>
      </c>
      <c r="V61" s="65">
        <v>0.24897600000000006</v>
      </c>
    </row>
    <row r="62" spans="1:22" x14ac:dyDescent="0.3">
      <c r="A62" s="2" t="s">
        <v>12</v>
      </c>
      <c r="B62" s="2" t="s">
        <v>7</v>
      </c>
      <c r="C62" s="2" t="s">
        <v>52</v>
      </c>
      <c r="D62" s="13">
        <v>2018</v>
      </c>
      <c r="E62" s="14">
        <v>667000</v>
      </c>
      <c r="F62" s="14">
        <v>16675</v>
      </c>
      <c r="G62" s="35">
        <f t="shared" si="3"/>
        <v>0.4</v>
      </c>
      <c r="H62" s="14">
        <v>3120</v>
      </c>
      <c r="I62">
        <f t="shared" si="4"/>
        <v>18.710644677661172</v>
      </c>
      <c r="J62" s="10">
        <f t="shared" si="2"/>
        <v>18.710644677661172</v>
      </c>
      <c r="K62" s="53">
        <v>2001</v>
      </c>
      <c r="L62">
        <f>(Table3[[#This Row],[Ad Spend ($)]]/Table3[[#This Row],[Impression]])*1000</f>
        <v>2001000</v>
      </c>
      <c r="M62">
        <v>32516.25</v>
      </c>
      <c r="N62">
        <f>Table3[[#This Row],[Impression]]*Table3[[#This Row],[CPI]]</f>
        <v>1334667000</v>
      </c>
      <c r="O62" s="63">
        <v>218400</v>
      </c>
      <c r="P62" s="63">
        <v>717600</v>
      </c>
      <c r="Q62" s="63">
        <v>499200</v>
      </c>
      <c r="R62">
        <v>2.1506488135242724E-2</v>
      </c>
      <c r="S62" s="63">
        <v>196130.32227711129</v>
      </c>
      <c r="T62" s="65">
        <v>17012.501999999997</v>
      </c>
      <c r="U62">
        <v>1500000</v>
      </c>
      <c r="V62" s="65">
        <v>0.20799999999999999</v>
      </c>
    </row>
    <row r="63" spans="1:22" x14ac:dyDescent="0.3">
      <c r="A63" s="2" t="s">
        <v>12</v>
      </c>
      <c r="B63" s="2" t="s">
        <v>8</v>
      </c>
      <c r="C63" s="2" t="s">
        <v>52</v>
      </c>
      <c r="D63" s="13">
        <v>2018</v>
      </c>
      <c r="E63" s="14">
        <v>529600</v>
      </c>
      <c r="F63" s="14">
        <v>17653.333333333332</v>
      </c>
      <c r="G63" s="35">
        <f t="shared" si="3"/>
        <v>0.30000000000000004</v>
      </c>
      <c r="H63" s="14">
        <v>2753.92</v>
      </c>
      <c r="I63">
        <f t="shared" si="4"/>
        <v>15.600000000000003</v>
      </c>
      <c r="J63" s="10">
        <f t="shared" si="2"/>
        <v>15.600000000000003</v>
      </c>
      <c r="K63" s="53">
        <v>1059.2</v>
      </c>
      <c r="L63">
        <f>(Table3[[#This Row],[Ad Spend ($)]]/Table3[[#This Row],[Impression]])*1000</f>
        <v>1059200</v>
      </c>
      <c r="M63">
        <v>31776</v>
      </c>
      <c r="N63">
        <f>Table3[[#This Row],[Impression]]*Table3[[#This Row],[CPI]]</f>
        <v>560952320</v>
      </c>
      <c r="O63" s="63">
        <v>192774.39999999999</v>
      </c>
      <c r="P63" s="63">
        <v>633401.59999999998</v>
      </c>
      <c r="Q63" s="63">
        <v>440627.19999999995</v>
      </c>
      <c r="R63">
        <v>3.3874622356495465E-2</v>
      </c>
      <c r="S63" s="63">
        <v>155728.06398494472</v>
      </c>
      <c r="T63" s="65">
        <v>12007.091200000001</v>
      </c>
      <c r="U63">
        <v>1500000</v>
      </c>
      <c r="V63" s="65">
        <v>0.18359466666666668</v>
      </c>
    </row>
    <row r="64" spans="1:22" x14ac:dyDescent="0.3">
      <c r="A64" s="3" t="s">
        <v>12</v>
      </c>
      <c r="B64" s="3" t="s">
        <v>9</v>
      </c>
      <c r="C64" s="3" t="s">
        <v>52</v>
      </c>
      <c r="D64" s="13">
        <v>2018</v>
      </c>
      <c r="E64" s="14">
        <v>647000</v>
      </c>
      <c r="F64" s="14">
        <v>17253.333333333332</v>
      </c>
      <c r="G64" s="35">
        <f t="shared" si="3"/>
        <v>0.375</v>
      </c>
      <c r="H64" s="14">
        <v>2355.08</v>
      </c>
      <c r="I64">
        <f t="shared" si="4"/>
        <v>13.65</v>
      </c>
      <c r="J64" s="10">
        <f t="shared" si="2"/>
        <v>13.65</v>
      </c>
      <c r="K64" s="53">
        <v>3235</v>
      </c>
      <c r="L64">
        <f>(Table3[[#This Row],[Ad Spend ($)]]/Table3[[#This Row],[Impression]])*1000</f>
        <v>3235000</v>
      </c>
      <c r="M64">
        <v>34506.666666666664</v>
      </c>
      <c r="N64">
        <f>Table3[[#This Row],[Impression]]*Table3[[#This Row],[CPI]]</f>
        <v>2093045000</v>
      </c>
      <c r="O64" s="63">
        <v>164855.6</v>
      </c>
      <c r="P64" s="63">
        <v>541668.4</v>
      </c>
      <c r="Q64" s="63">
        <v>376812.80000000005</v>
      </c>
      <c r="R64">
        <v>9.704791344667698E-3</v>
      </c>
      <c r="S64" s="63">
        <v>190249.3530933898</v>
      </c>
      <c r="T64" s="65">
        <v>29337.567999999992</v>
      </c>
      <c r="U64">
        <v>1500000</v>
      </c>
      <c r="V64" s="65">
        <v>0.15700533333333333</v>
      </c>
    </row>
    <row r="65" spans="1:22" x14ac:dyDescent="0.3">
      <c r="A65" s="3" t="s">
        <v>12</v>
      </c>
      <c r="B65" s="3" t="s">
        <v>10</v>
      </c>
      <c r="C65" s="3" t="s">
        <v>52</v>
      </c>
      <c r="D65" s="13">
        <v>2018</v>
      </c>
      <c r="E65" s="14">
        <v>707000</v>
      </c>
      <c r="F65" s="14">
        <v>17675</v>
      </c>
      <c r="G65" s="35">
        <f t="shared" si="3"/>
        <v>0.4</v>
      </c>
      <c r="H65" s="14">
        <v>1378.65</v>
      </c>
      <c r="I65">
        <f t="shared" si="4"/>
        <v>7.8</v>
      </c>
      <c r="J65" s="10">
        <f t="shared" si="2"/>
        <v>7.8</v>
      </c>
      <c r="K65" s="53">
        <v>4242</v>
      </c>
      <c r="L65">
        <f>(Table3[[#This Row],[Ad Spend ($)]]/Table3[[#This Row],[Impression]])*1000</f>
        <v>4242000</v>
      </c>
      <c r="M65">
        <v>40652.5</v>
      </c>
      <c r="N65">
        <f>Table3[[#This Row],[Impression]]*Table3[[#This Row],[CPI]]</f>
        <v>2999094000</v>
      </c>
      <c r="O65" s="63">
        <v>96505.5</v>
      </c>
      <c r="P65" s="63">
        <v>317089.5</v>
      </c>
      <c r="Q65" s="63">
        <v>220584</v>
      </c>
      <c r="R65">
        <v>4.2291371994342295E-3</v>
      </c>
      <c r="S65" s="63">
        <v>207892.26064455425</v>
      </c>
      <c r="T65" s="65">
        <v>36065.483999999997</v>
      </c>
      <c r="U65">
        <v>1500000</v>
      </c>
      <c r="V65" s="65">
        <v>9.1910000000000006E-2</v>
      </c>
    </row>
    <row r="66" spans="1:22" x14ac:dyDescent="0.3">
      <c r="A66" s="2" t="s">
        <v>13</v>
      </c>
      <c r="B66" s="2" t="s">
        <v>7</v>
      </c>
      <c r="C66" s="2" t="s">
        <v>53</v>
      </c>
      <c r="D66" s="13">
        <v>2018</v>
      </c>
      <c r="E66" s="14">
        <v>511000</v>
      </c>
      <c r="F66" s="14">
        <v>12775</v>
      </c>
      <c r="G66" s="35">
        <f t="shared" ref="G66:G97" si="5">(E66/F66)/100</f>
        <v>0.4</v>
      </c>
      <c r="H66" s="14">
        <v>2275</v>
      </c>
      <c r="I66">
        <f t="shared" ref="I66:I97" si="6">(H66/F66)*100</f>
        <v>17.80821917808219</v>
      </c>
      <c r="J66" s="10">
        <f t="shared" si="2"/>
        <v>17.80821917808219</v>
      </c>
      <c r="K66" s="53">
        <v>1533</v>
      </c>
      <c r="L66">
        <f>(Table3[[#This Row],[Ad Spend ($)]]/Table3[[#This Row],[Impression]])*1000</f>
        <v>1533000</v>
      </c>
      <c r="M66">
        <v>24911.25</v>
      </c>
      <c r="N66">
        <f>Table3[[#This Row],[Impression]]*Table3[[#This Row],[CPI]]</f>
        <v>783363000</v>
      </c>
      <c r="O66" s="63">
        <v>159250</v>
      </c>
      <c r="P66" s="63">
        <v>523250</v>
      </c>
      <c r="Q66" s="63">
        <v>364000</v>
      </c>
      <c r="R66">
        <v>2.6718137057788024E-2</v>
      </c>
      <c r="S66" s="63">
        <v>173714.98504215392</v>
      </c>
      <c r="T66" s="65">
        <v>11273.682000000001</v>
      </c>
      <c r="U66">
        <v>1500000</v>
      </c>
      <c r="V66" s="65">
        <v>0.15166666666666667</v>
      </c>
    </row>
    <row r="67" spans="1:22" x14ac:dyDescent="0.3">
      <c r="A67" s="2" t="s">
        <v>13</v>
      </c>
      <c r="B67" s="2" t="s">
        <v>8</v>
      </c>
      <c r="C67" s="2" t="s">
        <v>53</v>
      </c>
      <c r="D67" s="13">
        <v>2018</v>
      </c>
      <c r="E67" s="14">
        <v>469200</v>
      </c>
      <c r="F67" s="14">
        <v>11730</v>
      </c>
      <c r="G67" s="35">
        <f t="shared" si="5"/>
        <v>0.4</v>
      </c>
      <c r="H67" s="14">
        <v>686.20500000000004</v>
      </c>
      <c r="I67">
        <f t="shared" si="6"/>
        <v>5.8500000000000005</v>
      </c>
      <c r="J67" s="10">
        <f t="shared" ref="J67:J130" si="7">I67</f>
        <v>5.8500000000000005</v>
      </c>
      <c r="K67" s="53">
        <v>938.4</v>
      </c>
      <c r="L67">
        <f>(Table3[[#This Row],[Ad Spend ($)]]/Table3[[#This Row],[Impression]])*1000</f>
        <v>938400</v>
      </c>
      <c r="M67">
        <v>21114</v>
      </c>
      <c r="N67">
        <f>Table3[[#This Row],[Impression]]*Table3[[#This Row],[CPI]]</f>
        <v>440297280</v>
      </c>
      <c r="O67" s="63">
        <v>48034.350000000006</v>
      </c>
      <c r="P67" s="63">
        <v>157827.15000000002</v>
      </c>
      <c r="Q67" s="63">
        <v>109792.80000000002</v>
      </c>
      <c r="R67">
        <v>1.433823529411765E-2</v>
      </c>
      <c r="S67" s="63">
        <v>159505.03127549632</v>
      </c>
      <c r="T67" s="65">
        <v>6900.9935999999998</v>
      </c>
      <c r="U67">
        <v>1500000</v>
      </c>
      <c r="V67" s="65">
        <v>4.5747000000000003E-2</v>
      </c>
    </row>
    <row r="68" spans="1:22" x14ac:dyDescent="0.3">
      <c r="A68" s="3" t="s">
        <v>13</v>
      </c>
      <c r="B68" s="3" t="s">
        <v>9</v>
      </c>
      <c r="C68" s="3" t="s">
        <v>53</v>
      </c>
      <c r="D68" s="13">
        <v>2018</v>
      </c>
      <c r="E68" s="14">
        <v>634000</v>
      </c>
      <c r="F68" s="14">
        <v>15850</v>
      </c>
      <c r="G68" s="35">
        <f t="shared" si="5"/>
        <v>0.4</v>
      </c>
      <c r="H68" s="14">
        <v>1545.375</v>
      </c>
      <c r="I68">
        <f t="shared" si="6"/>
        <v>9.75</v>
      </c>
      <c r="J68" s="10">
        <f t="shared" si="7"/>
        <v>9.75</v>
      </c>
      <c r="K68" s="53">
        <v>3170</v>
      </c>
      <c r="L68">
        <f>(Table3[[#This Row],[Ad Spend ($)]]/Table3[[#This Row],[Impression]])*1000</f>
        <v>3170000</v>
      </c>
      <c r="M68">
        <v>31700</v>
      </c>
      <c r="N68">
        <f>Table3[[#This Row],[Impression]]*Table3[[#This Row],[CPI]]</f>
        <v>2009780000</v>
      </c>
      <c r="O68" s="63">
        <v>108176.25</v>
      </c>
      <c r="P68" s="63">
        <v>355436.25</v>
      </c>
      <c r="Q68" s="63">
        <v>247260</v>
      </c>
      <c r="R68">
        <v>7.0741324921135646E-3</v>
      </c>
      <c r="S68" s="63">
        <v>215528.9638292086</v>
      </c>
      <c r="T68" s="65">
        <v>23312.179999999997</v>
      </c>
      <c r="U68">
        <v>1500000</v>
      </c>
      <c r="V68" s="65">
        <v>0.10302499999999999</v>
      </c>
    </row>
    <row r="69" spans="1:22" x14ac:dyDescent="0.3">
      <c r="A69" s="3" t="s">
        <v>13</v>
      </c>
      <c r="B69" s="3" t="s">
        <v>10</v>
      </c>
      <c r="C69" s="3" t="s">
        <v>53</v>
      </c>
      <c r="D69" s="13">
        <v>2018</v>
      </c>
      <c r="E69" s="14">
        <v>592000</v>
      </c>
      <c r="F69" s="14">
        <v>29600</v>
      </c>
      <c r="G69" s="35">
        <f t="shared" si="5"/>
        <v>0.2</v>
      </c>
      <c r="H69" s="14">
        <v>1950</v>
      </c>
      <c r="I69">
        <f t="shared" si="6"/>
        <v>6.5878378378378368</v>
      </c>
      <c r="J69" s="10">
        <f t="shared" si="7"/>
        <v>6.5878378378378368</v>
      </c>
      <c r="K69" s="53">
        <v>3552</v>
      </c>
      <c r="L69">
        <f>(Table3[[#This Row],[Ad Spend ($)]]/Table3[[#This Row],[Impression]])*1000</f>
        <v>3552000</v>
      </c>
      <c r="M69">
        <v>68080</v>
      </c>
      <c r="N69">
        <f>Table3[[#This Row],[Impression]]*Table3[[#This Row],[CPI]]</f>
        <v>2102784000</v>
      </c>
      <c r="O69" s="63">
        <v>136500</v>
      </c>
      <c r="P69" s="63">
        <v>448500</v>
      </c>
      <c r="Q69" s="63">
        <v>312000</v>
      </c>
      <c r="R69">
        <v>4.265773374726077E-3</v>
      </c>
      <c r="S69" s="63">
        <v>201251.01985314113</v>
      </c>
      <c r="T69" s="65">
        <v>52242.816000000006</v>
      </c>
      <c r="U69">
        <v>1500000</v>
      </c>
      <c r="V69" s="65">
        <v>0.13</v>
      </c>
    </row>
    <row r="70" spans="1:22" x14ac:dyDescent="0.3">
      <c r="A70" s="2" t="s">
        <v>13</v>
      </c>
      <c r="B70" s="2" t="s">
        <v>7</v>
      </c>
      <c r="C70" s="2" t="s">
        <v>54</v>
      </c>
      <c r="D70" s="13">
        <v>2018</v>
      </c>
      <c r="E70" s="14">
        <v>630000</v>
      </c>
      <c r="F70" s="14">
        <v>31500</v>
      </c>
      <c r="G70" s="35">
        <f t="shared" si="5"/>
        <v>0.2</v>
      </c>
      <c r="H70" s="14">
        <v>3575</v>
      </c>
      <c r="I70">
        <f t="shared" si="6"/>
        <v>11.34920634920635</v>
      </c>
      <c r="J70" s="10">
        <f t="shared" si="7"/>
        <v>11.34920634920635</v>
      </c>
      <c r="K70" s="53">
        <v>1890</v>
      </c>
      <c r="L70">
        <f>(Table3[[#This Row],[Ad Spend ($)]]/Table3[[#This Row],[Impression]])*1000</f>
        <v>1890000</v>
      </c>
      <c r="M70">
        <v>61425</v>
      </c>
      <c r="N70">
        <f>Table3[[#This Row],[Impression]]*Table3[[#This Row],[CPI]]</f>
        <v>1190700000</v>
      </c>
      <c r="O70" s="63">
        <v>250250</v>
      </c>
      <c r="P70" s="63">
        <v>822250</v>
      </c>
      <c r="Q70" s="63">
        <v>572000</v>
      </c>
      <c r="R70">
        <v>1.3811203493743176E-2</v>
      </c>
      <c r="S70" s="63">
        <v>187723.48033373067</v>
      </c>
      <c r="T70" s="65">
        <v>31714.199999999993</v>
      </c>
      <c r="U70">
        <v>1500000</v>
      </c>
      <c r="V70" s="65">
        <v>0.23833333333333331</v>
      </c>
    </row>
    <row r="71" spans="1:22" x14ac:dyDescent="0.3">
      <c r="A71" s="2" t="s">
        <v>13</v>
      </c>
      <c r="B71" s="2" t="s">
        <v>8</v>
      </c>
      <c r="C71" s="2" t="s">
        <v>54</v>
      </c>
      <c r="D71" s="13">
        <v>2018</v>
      </c>
      <c r="E71" s="14">
        <v>521000</v>
      </c>
      <c r="F71" s="14">
        <v>21708.333333333332</v>
      </c>
      <c r="G71" s="35">
        <f t="shared" si="5"/>
        <v>0.24</v>
      </c>
      <c r="H71" s="14">
        <v>1300</v>
      </c>
      <c r="I71">
        <f t="shared" si="6"/>
        <v>5.9884836852207295</v>
      </c>
      <c r="J71" s="10">
        <f t="shared" si="7"/>
        <v>5.9884836852207295</v>
      </c>
      <c r="K71" s="53">
        <v>1042</v>
      </c>
      <c r="L71">
        <f>(Table3[[#This Row],[Ad Spend ($)]]/Table3[[#This Row],[Impression]])*1000</f>
        <v>1042000</v>
      </c>
      <c r="M71">
        <v>39075</v>
      </c>
      <c r="N71">
        <f>Table3[[#This Row],[Impression]]*Table3[[#This Row],[CPI]]</f>
        <v>542882000</v>
      </c>
      <c r="O71" s="63">
        <v>91000</v>
      </c>
      <c r="P71" s="63">
        <v>299000</v>
      </c>
      <c r="Q71" s="63">
        <v>208000</v>
      </c>
      <c r="R71">
        <v>1.3218342107492974E-2</v>
      </c>
      <c r="S71" s="63">
        <v>155244.33849821216</v>
      </c>
      <c r="T71" s="65">
        <v>14570.633333333331</v>
      </c>
      <c r="U71">
        <v>1500000</v>
      </c>
      <c r="V71" s="65">
        <v>8.666666666666667E-2</v>
      </c>
    </row>
    <row r="72" spans="1:22" x14ac:dyDescent="0.3">
      <c r="A72" s="3" t="s">
        <v>13</v>
      </c>
      <c r="B72" s="3" t="s">
        <v>9</v>
      </c>
      <c r="C72" s="3" t="s">
        <v>54</v>
      </c>
      <c r="D72" s="13">
        <v>2018</v>
      </c>
      <c r="E72" s="14">
        <v>658000</v>
      </c>
      <c r="F72" s="14">
        <v>16450</v>
      </c>
      <c r="G72" s="35">
        <f t="shared" si="5"/>
        <v>0.4</v>
      </c>
      <c r="H72" s="14">
        <v>2245.4250000000002</v>
      </c>
      <c r="I72">
        <f t="shared" si="6"/>
        <v>13.65</v>
      </c>
      <c r="J72" s="10">
        <f t="shared" si="7"/>
        <v>13.65</v>
      </c>
      <c r="K72" s="53">
        <v>3290</v>
      </c>
      <c r="L72">
        <f>(Table3[[#This Row],[Ad Spend ($)]]/Table3[[#This Row],[Impression]])*1000</f>
        <v>3290000</v>
      </c>
      <c r="M72">
        <v>32900</v>
      </c>
      <c r="N72">
        <f>Table3[[#This Row],[Impression]]*Table3[[#This Row],[CPI]]</f>
        <v>2164820000</v>
      </c>
      <c r="O72" s="63">
        <v>157179.75</v>
      </c>
      <c r="P72" s="63">
        <v>516447.75000000006</v>
      </c>
      <c r="Q72" s="63">
        <v>359268.00000000006</v>
      </c>
      <c r="R72">
        <v>9.5425531914893631E-3</v>
      </c>
      <c r="S72" s="63">
        <v>196066.74612634088</v>
      </c>
      <c r="T72" s="65">
        <v>27603.100000000002</v>
      </c>
      <c r="U72">
        <v>1500000</v>
      </c>
      <c r="V72" s="65">
        <v>0.14969500000000002</v>
      </c>
    </row>
    <row r="73" spans="1:22" x14ac:dyDescent="0.3">
      <c r="A73" s="3" t="s">
        <v>13</v>
      </c>
      <c r="B73" s="3" t="s">
        <v>10</v>
      </c>
      <c r="C73" s="3" t="s">
        <v>54</v>
      </c>
      <c r="D73" s="13">
        <v>2018</v>
      </c>
      <c r="E73" s="14">
        <v>708000</v>
      </c>
      <c r="F73" s="14">
        <v>22420</v>
      </c>
      <c r="G73" s="35">
        <f t="shared" si="5"/>
        <v>0.31578947368421051</v>
      </c>
      <c r="H73" s="14">
        <v>1950</v>
      </c>
      <c r="I73">
        <f t="shared" si="6"/>
        <v>8.6975914362176621</v>
      </c>
      <c r="J73" s="10">
        <f t="shared" si="7"/>
        <v>8.6975914362176621</v>
      </c>
      <c r="K73" s="53">
        <v>4248</v>
      </c>
      <c r="L73">
        <f>(Table3[[#This Row],[Ad Spend ($)]]/Table3[[#This Row],[Impression]])*1000</f>
        <v>4248000</v>
      </c>
      <c r="M73">
        <v>51565.999999999993</v>
      </c>
      <c r="N73">
        <f>Table3[[#This Row],[Impression]]*Table3[[#This Row],[CPI]]</f>
        <v>3007584000</v>
      </c>
      <c r="O73" s="63">
        <v>136500</v>
      </c>
      <c r="P73" s="63">
        <v>448500</v>
      </c>
      <c r="Q73" s="63">
        <v>312000</v>
      </c>
      <c r="R73">
        <v>4.7091479056734047E-3</v>
      </c>
      <c r="S73" s="63">
        <v>210965.43504171632</v>
      </c>
      <c r="T73" s="65">
        <v>45144.911999999997</v>
      </c>
      <c r="U73">
        <v>1500000</v>
      </c>
      <c r="V73" s="65">
        <v>0.13</v>
      </c>
    </row>
    <row r="74" spans="1:22" x14ac:dyDescent="0.3">
      <c r="A74" s="2" t="s">
        <v>13</v>
      </c>
      <c r="B74" s="2" t="s">
        <v>7</v>
      </c>
      <c r="C74" s="2" t="s">
        <v>55</v>
      </c>
      <c r="D74" s="13">
        <v>2018</v>
      </c>
      <c r="E74" s="14">
        <v>655000</v>
      </c>
      <c r="F74" s="14">
        <v>16375</v>
      </c>
      <c r="G74" s="35">
        <f t="shared" si="5"/>
        <v>0.4</v>
      </c>
      <c r="H74" s="14">
        <v>4225</v>
      </c>
      <c r="I74">
        <f t="shared" si="6"/>
        <v>25.801526717557248</v>
      </c>
      <c r="J74" s="10">
        <f t="shared" si="7"/>
        <v>25.801526717557248</v>
      </c>
      <c r="K74" s="53">
        <v>1965</v>
      </c>
      <c r="L74">
        <f>(Table3[[#This Row],[Ad Spend ($)]]/Table3[[#This Row],[Impression]])*1000</f>
        <v>1965000</v>
      </c>
      <c r="M74">
        <v>31931.25</v>
      </c>
      <c r="N74">
        <f>Table3[[#This Row],[Impression]]*Table3[[#This Row],[CPI]]</f>
        <v>1287075000</v>
      </c>
      <c r="O74" s="63">
        <v>295750</v>
      </c>
      <c r="P74" s="63">
        <v>971750</v>
      </c>
      <c r="Q74" s="63">
        <v>676000</v>
      </c>
      <c r="R74">
        <v>3.0200260280092459E-2</v>
      </c>
      <c r="S74" s="63">
        <v>215555.06801228606</v>
      </c>
      <c r="T74" s="65">
        <v>14927.450000000003</v>
      </c>
      <c r="U74">
        <v>1500000</v>
      </c>
      <c r="V74" s="65">
        <v>0.28166666666666668</v>
      </c>
    </row>
    <row r="75" spans="1:22" x14ac:dyDescent="0.3">
      <c r="A75" s="2" t="s">
        <v>13</v>
      </c>
      <c r="B75" s="2" t="s">
        <v>8</v>
      </c>
      <c r="C75" s="2" t="s">
        <v>55</v>
      </c>
      <c r="D75" s="13">
        <v>2018</v>
      </c>
      <c r="E75" s="14">
        <v>536000</v>
      </c>
      <c r="F75" s="14">
        <v>13400</v>
      </c>
      <c r="G75" s="35">
        <f t="shared" si="5"/>
        <v>0.4</v>
      </c>
      <c r="H75" s="14">
        <v>1306.5</v>
      </c>
      <c r="I75">
        <f t="shared" si="6"/>
        <v>9.75</v>
      </c>
      <c r="J75" s="10">
        <f t="shared" si="7"/>
        <v>9.75</v>
      </c>
      <c r="K75" s="53">
        <v>1072</v>
      </c>
      <c r="L75">
        <f>(Table3[[#This Row],[Ad Spend ($)]]/Table3[[#This Row],[Impression]])*1000</f>
        <v>1072000</v>
      </c>
      <c r="M75">
        <v>24120</v>
      </c>
      <c r="N75">
        <f>Table3[[#This Row],[Impression]]*Table3[[#This Row],[CPI]]</f>
        <v>574592000</v>
      </c>
      <c r="O75" s="63">
        <v>91455</v>
      </c>
      <c r="P75" s="63">
        <v>300495</v>
      </c>
      <c r="Q75" s="63">
        <v>209040</v>
      </c>
      <c r="R75">
        <v>2.0918843283582088E-2</v>
      </c>
      <c r="S75" s="63">
        <v>176393.15489249671</v>
      </c>
      <c r="T75" s="65">
        <v>8143.626666666667</v>
      </c>
      <c r="U75">
        <v>1500000</v>
      </c>
      <c r="V75" s="65">
        <v>8.7099999999999997E-2</v>
      </c>
    </row>
    <row r="76" spans="1:22" x14ac:dyDescent="0.3">
      <c r="A76" s="3" t="s">
        <v>13</v>
      </c>
      <c r="B76" s="3" t="s">
        <v>9</v>
      </c>
      <c r="C76" s="3" t="s">
        <v>55</v>
      </c>
      <c r="D76" s="13">
        <v>2018</v>
      </c>
      <c r="E76" s="14">
        <v>528000</v>
      </c>
      <c r="F76" s="14">
        <v>24639.999999999996</v>
      </c>
      <c r="G76" s="35">
        <f t="shared" si="5"/>
        <v>0.2142857142857143</v>
      </c>
      <c r="H76" s="14">
        <v>1625</v>
      </c>
      <c r="I76">
        <f t="shared" si="6"/>
        <v>6.5949675324675328</v>
      </c>
      <c r="J76" s="10">
        <f t="shared" si="7"/>
        <v>6.5949675324675328</v>
      </c>
      <c r="K76" s="53">
        <v>2640</v>
      </c>
      <c r="L76">
        <f>(Table3[[#This Row],[Ad Spend ($)]]/Table3[[#This Row],[Impression]])*1000</f>
        <v>2640000</v>
      </c>
      <c r="M76">
        <v>49279.999999999993</v>
      </c>
      <c r="N76">
        <f>Table3[[#This Row],[Impression]]*Table3[[#This Row],[CPI]]</f>
        <v>1393920000</v>
      </c>
      <c r="O76" s="63">
        <v>113750</v>
      </c>
      <c r="P76" s="63">
        <v>373750</v>
      </c>
      <c r="Q76" s="63">
        <v>260000</v>
      </c>
      <c r="R76">
        <v>5.7456156532861083E-3</v>
      </c>
      <c r="S76" s="63">
        <v>173760.42123738481</v>
      </c>
      <c r="T76" s="65">
        <v>37436.373333333329</v>
      </c>
      <c r="U76">
        <v>1500000</v>
      </c>
      <c r="V76" s="65">
        <v>0.10833333333333332</v>
      </c>
    </row>
    <row r="77" spans="1:22" x14ac:dyDescent="0.3">
      <c r="A77" s="3" t="s">
        <v>13</v>
      </c>
      <c r="B77" s="3" t="s">
        <v>10</v>
      </c>
      <c r="C77" s="3" t="s">
        <v>55</v>
      </c>
      <c r="D77" s="13">
        <v>2018</v>
      </c>
      <c r="E77" s="14">
        <v>560000</v>
      </c>
      <c r="F77" s="14">
        <v>12133.333333333334</v>
      </c>
      <c r="G77" s="35">
        <f t="shared" si="5"/>
        <v>0.46153846153846151</v>
      </c>
      <c r="H77" s="14">
        <v>1183</v>
      </c>
      <c r="I77">
        <f t="shared" si="6"/>
        <v>9.7499999999999982</v>
      </c>
      <c r="J77" s="10">
        <f t="shared" si="7"/>
        <v>9.7499999999999982</v>
      </c>
      <c r="K77" s="53">
        <v>3360</v>
      </c>
      <c r="L77">
        <f>(Table3[[#This Row],[Ad Spend ($)]]/Table3[[#This Row],[Impression]])*1000</f>
        <v>3360000</v>
      </c>
      <c r="M77">
        <v>27906.666666666664</v>
      </c>
      <c r="N77">
        <f>Table3[[#This Row],[Impression]]*Table3[[#This Row],[CPI]]</f>
        <v>1881600000</v>
      </c>
      <c r="O77" s="63">
        <v>82810</v>
      </c>
      <c r="P77" s="63">
        <v>272090</v>
      </c>
      <c r="Q77" s="63">
        <v>189280</v>
      </c>
      <c r="R77">
        <v>6.6741071428571431E-3</v>
      </c>
      <c r="S77" s="63">
        <v>184291.35585783239</v>
      </c>
      <c r="T77" s="65">
        <v>22121.493333333332</v>
      </c>
      <c r="U77">
        <v>1500000</v>
      </c>
      <c r="V77" s="65">
        <v>7.8866666666666668E-2</v>
      </c>
    </row>
    <row r="78" spans="1:22" x14ac:dyDescent="0.3">
      <c r="A78" s="2" t="s">
        <v>13</v>
      </c>
      <c r="B78" s="2" t="s">
        <v>7</v>
      </c>
      <c r="C78" s="2" t="s">
        <v>56</v>
      </c>
      <c r="D78" s="13">
        <v>2018</v>
      </c>
      <c r="E78" s="14">
        <v>759000</v>
      </c>
      <c r="F78" s="14">
        <v>13915.000000000002</v>
      </c>
      <c r="G78" s="35">
        <f t="shared" si="5"/>
        <v>0.54545454545454541</v>
      </c>
      <c r="H78" s="14">
        <v>2275</v>
      </c>
      <c r="I78">
        <f t="shared" si="6"/>
        <v>16.349263384836505</v>
      </c>
      <c r="J78" s="10">
        <f t="shared" si="7"/>
        <v>16.349263384836505</v>
      </c>
      <c r="K78" s="53">
        <v>2277</v>
      </c>
      <c r="L78">
        <f>(Table3[[#This Row],[Ad Spend ($)]]/Table3[[#This Row],[Impression]])*1000</f>
        <v>2277000</v>
      </c>
      <c r="M78">
        <v>27134.250000000004</v>
      </c>
      <c r="N78">
        <f>Table3[[#This Row],[Impression]]*Table3[[#This Row],[CPI]]</f>
        <v>1728243000</v>
      </c>
      <c r="O78" s="63">
        <v>159250</v>
      </c>
      <c r="P78" s="63">
        <v>523250</v>
      </c>
      <c r="Q78" s="63">
        <v>364000</v>
      </c>
      <c r="R78">
        <v>1.6514407459430815E-2</v>
      </c>
      <c r="S78" s="63">
        <v>240718.0311231394</v>
      </c>
      <c r="T78" s="65">
        <v>13162.476799999999</v>
      </c>
      <c r="U78">
        <v>1500000</v>
      </c>
      <c r="V78" s="65">
        <v>0.15166666666666667</v>
      </c>
    </row>
    <row r="79" spans="1:22" x14ac:dyDescent="0.3">
      <c r="A79" s="2" t="s">
        <v>13</v>
      </c>
      <c r="B79" s="2" t="s">
        <v>8</v>
      </c>
      <c r="C79" s="2" t="s">
        <v>56</v>
      </c>
      <c r="D79" s="13">
        <v>2018</v>
      </c>
      <c r="E79" s="14">
        <v>482800</v>
      </c>
      <c r="F79" s="14">
        <v>20116.666666666668</v>
      </c>
      <c r="G79" s="35">
        <f t="shared" si="5"/>
        <v>0.24</v>
      </c>
      <c r="H79" s="14">
        <v>975</v>
      </c>
      <c r="I79">
        <f t="shared" si="6"/>
        <v>4.8467274233637117</v>
      </c>
      <c r="J79" s="10">
        <f t="shared" si="7"/>
        <v>4.8467274233637117</v>
      </c>
      <c r="K79" s="53">
        <v>965.6</v>
      </c>
      <c r="L79">
        <f>(Table3[[#This Row],[Ad Spend ($)]]/Table3[[#This Row],[Impression]])*1000</f>
        <v>965600</v>
      </c>
      <c r="M79">
        <v>36210</v>
      </c>
      <c r="N79">
        <f>Table3[[#This Row],[Impression]]*Table3[[#This Row],[CPI]]</f>
        <v>466191680</v>
      </c>
      <c r="O79" s="63">
        <v>68250</v>
      </c>
      <c r="P79" s="63">
        <v>224250</v>
      </c>
      <c r="Q79" s="63">
        <v>156000</v>
      </c>
      <c r="R79">
        <v>1.1544607574292187E-2</v>
      </c>
      <c r="S79" s="63">
        <v>153120.77131258458</v>
      </c>
      <c r="T79" s="65">
        <v>12685.838222222223</v>
      </c>
      <c r="U79">
        <v>1500000</v>
      </c>
      <c r="V79" s="65">
        <v>6.5000000000000002E-2</v>
      </c>
    </row>
    <row r="80" spans="1:22" x14ac:dyDescent="0.3">
      <c r="A80" s="3" t="s">
        <v>13</v>
      </c>
      <c r="B80" s="3" t="s">
        <v>9</v>
      </c>
      <c r="C80" s="3" t="s">
        <v>56</v>
      </c>
      <c r="D80" s="13">
        <v>2018</v>
      </c>
      <c r="E80" s="14">
        <v>535000</v>
      </c>
      <c r="F80" s="14">
        <v>22291.666666666668</v>
      </c>
      <c r="G80" s="35">
        <f t="shared" si="5"/>
        <v>0.24</v>
      </c>
      <c r="H80" s="14">
        <v>2173.4375</v>
      </c>
      <c r="I80">
        <f t="shared" si="6"/>
        <v>9.7499999999999982</v>
      </c>
      <c r="J80" s="10">
        <f t="shared" si="7"/>
        <v>9.7499999999999982</v>
      </c>
      <c r="K80" s="53">
        <v>2675</v>
      </c>
      <c r="L80">
        <f>(Table3[[#This Row],[Ad Spend ($)]]/Table3[[#This Row],[Impression]])*1000</f>
        <v>2675000</v>
      </c>
      <c r="M80">
        <v>44583.333333333336</v>
      </c>
      <c r="N80">
        <f>Table3[[#This Row],[Impression]]*Table3[[#This Row],[CPI]]</f>
        <v>1431125000</v>
      </c>
      <c r="O80" s="63">
        <v>152140.625</v>
      </c>
      <c r="P80" s="63">
        <v>499890.625</v>
      </c>
      <c r="Q80" s="63">
        <v>347750</v>
      </c>
      <c r="R80">
        <v>8.3831775700934572E-3</v>
      </c>
      <c r="S80" s="63">
        <v>169676.08254397835</v>
      </c>
      <c r="T80" s="65">
        <v>35143.555555555555</v>
      </c>
      <c r="U80">
        <v>1500000</v>
      </c>
      <c r="V80" s="65">
        <v>0.14489583333333333</v>
      </c>
    </row>
    <row r="81" spans="1:22" x14ac:dyDescent="0.3">
      <c r="A81" s="3" t="s">
        <v>13</v>
      </c>
      <c r="B81" s="3" t="s">
        <v>10</v>
      </c>
      <c r="C81" s="3" t="s">
        <v>56</v>
      </c>
      <c r="D81" s="13">
        <v>2018</v>
      </c>
      <c r="E81" s="14">
        <v>588000</v>
      </c>
      <c r="F81" s="14">
        <v>18620</v>
      </c>
      <c r="G81" s="35">
        <f t="shared" si="5"/>
        <v>0.31578947368421051</v>
      </c>
      <c r="H81" s="14">
        <v>2470</v>
      </c>
      <c r="I81">
        <f t="shared" si="6"/>
        <v>13.26530612244898</v>
      </c>
      <c r="J81" s="10">
        <f t="shared" si="7"/>
        <v>13.26530612244898</v>
      </c>
      <c r="K81" s="53">
        <v>3528</v>
      </c>
      <c r="L81">
        <f>(Table3[[#This Row],[Ad Spend ($)]]/Table3[[#This Row],[Impression]])*1000</f>
        <v>3528000</v>
      </c>
      <c r="M81">
        <v>42826</v>
      </c>
      <c r="N81">
        <f>Table3[[#This Row],[Impression]]*Table3[[#This Row],[CPI]]</f>
        <v>2074464000</v>
      </c>
      <c r="O81" s="63">
        <v>172900</v>
      </c>
      <c r="P81" s="63">
        <v>568100</v>
      </c>
      <c r="Q81" s="63">
        <v>395200</v>
      </c>
      <c r="R81">
        <v>8.6480170299412275E-3</v>
      </c>
      <c r="S81" s="63">
        <v>186485.1150202977</v>
      </c>
      <c r="T81" s="65">
        <v>35226.060799999999</v>
      </c>
      <c r="U81">
        <v>1500000</v>
      </c>
      <c r="V81" s="65">
        <v>0.16466666666666668</v>
      </c>
    </row>
    <row r="82" spans="1:22" x14ac:dyDescent="0.3">
      <c r="A82" s="2" t="s">
        <v>14</v>
      </c>
      <c r="B82" s="2" t="s">
        <v>7</v>
      </c>
      <c r="C82" s="2" t="s">
        <v>57</v>
      </c>
      <c r="D82" s="13">
        <v>2018</v>
      </c>
      <c r="E82" s="14">
        <v>526000</v>
      </c>
      <c r="F82" s="14">
        <v>15780.000000000002</v>
      </c>
      <c r="G82" s="35">
        <f t="shared" si="5"/>
        <v>0.33333333333333326</v>
      </c>
      <c r="H82" s="14">
        <v>3120</v>
      </c>
      <c r="I82">
        <f t="shared" si="6"/>
        <v>19.771863117870719</v>
      </c>
      <c r="J82" s="10">
        <f t="shared" si="7"/>
        <v>19.771863117870719</v>
      </c>
      <c r="K82" s="53">
        <v>1578</v>
      </c>
      <c r="L82">
        <f>(Table3[[#This Row],[Ad Spend ($)]]/Table3[[#This Row],[Impression]])*1000</f>
        <v>1578000</v>
      </c>
      <c r="M82">
        <v>30771.000000000004</v>
      </c>
      <c r="N82">
        <f>Table3[[#This Row],[Impression]]*Table3[[#This Row],[CPI]]</f>
        <v>830028000</v>
      </c>
      <c r="O82" s="63">
        <v>218400</v>
      </c>
      <c r="P82" s="63">
        <v>717600</v>
      </c>
      <c r="Q82" s="63">
        <v>499200</v>
      </c>
      <c r="R82">
        <v>2.8818304924653138E-2</v>
      </c>
      <c r="S82" s="63">
        <v>167444.82173174873</v>
      </c>
      <c r="T82" s="65">
        <v>14871.072</v>
      </c>
      <c r="U82">
        <v>1500000</v>
      </c>
      <c r="V82" s="65">
        <v>0.20799999999999999</v>
      </c>
    </row>
    <row r="83" spans="1:22" x14ac:dyDescent="0.3">
      <c r="A83" s="2" t="s">
        <v>14</v>
      </c>
      <c r="B83" s="2" t="s">
        <v>8</v>
      </c>
      <c r="C83" s="2" t="s">
        <v>57</v>
      </c>
      <c r="D83" s="13">
        <v>2018</v>
      </c>
      <c r="E83" s="14">
        <v>448000</v>
      </c>
      <c r="F83" s="14">
        <v>18666.666666666668</v>
      </c>
      <c r="G83" s="35">
        <f t="shared" si="5"/>
        <v>0.24</v>
      </c>
      <c r="H83" s="14">
        <v>1300</v>
      </c>
      <c r="I83">
        <f t="shared" si="6"/>
        <v>6.9642857142857144</v>
      </c>
      <c r="J83" s="10">
        <f t="shared" si="7"/>
        <v>6.9642857142857144</v>
      </c>
      <c r="K83" s="53">
        <v>896</v>
      </c>
      <c r="L83">
        <f>(Table3[[#This Row],[Ad Spend ($)]]/Table3[[#This Row],[Impression]])*1000</f>
        <v>896000</v>
      </c>
      <c r="M83">
        <v>33600</v>
      </c>
      <c r="N83">
        <f>Table3[[#This Row],[Impression]]*Table3[[#This Row],[CPI]]</f>
        <v>401408000</v>
      </c>
      <c r="O83" s="63">
        <v>91000</v>
      </c>
      <c r="P83" s="63">
        <v>299000</v>
      </c>
      <c r="Q83" s="63">
        <v>208000</v>
      </c>
      <c r="R83">
        <v>1.7877072704081631E-2</v>
      </c>
      <c r="S83" s="63">
        <v>142614.60101867572</v>
      </c>
      <c r="T83" s="65">
        <v>11727.644444444446</v>
      </c>
      <c r="U83">
        <v>1500000</v>
      </c>
      <c r="V83" s="65">
        <v>8.666666666666667E-2</v>
      </c>
    </row>
    <row r="84" spans="1:22" x14ac:dyDescent="0.3">
      <c r="A84" s="3" t="s">
        <v>14</v>
      </c>
      <c r="B84" s="3" t="s">
        <v>9</v>
      </c>
      <c r="C84" s="3" t="s">
        <v>57</v>
      </c>
      <c r="D84" s="13">
        <v>2018</v>
      </c>
      <c r="E84" s="14">
        <v>680000</v>
      </c>
      <c r="F84" s="14">
        <v>20400.000000000004</v>
      </c>
      <c r="G84" s="35">
        <f t="shared" si="5"/>
        <v>0.33333333333333326</v>
      </c>
      <c r="H84" s="14">
        <v>1365</v>
      </c>
      <c r="I84">
        <f t="shared" si="6"/>
        <v>6.6911764705882337</v>
      </c>
      <c r="J84" s="10">
        <f t="shared" si="7"/>
        <v>6.6911764705882337</v>
      </c>
      <c r="K84" s="53">
        <v>3400</v>
      </c>
      <c r="L84">
        <f>(Table3[[#This Row],[Ad Spend ($)]]/Table3[[#This Row],[Impression]])*1000</f>
        <v>3400000</v>
      </c>
      <c r="M84">
        <v>40800.000000000007</v>
      </c>
      <c r="N84">
        <f>Table3[[#This Row],[Impression]]*Table3[[#This Row],[CPI]]</f>
        <v>2312000000</v>
      </c>
      <c r="O84" s="63">
        <v>95550</v>
      </c>
      <c r="P84" s="63">
        <v>313950</v>
      </c>
      <c r="Q84" s="63">
        <v>218400</v>
      </c>
      <c r="R84">
        <v>4.526384083044982E-3</v>
      </c>
      <c r="S84" s="63">
        <v>216468.5908319185</v>
      </c>
      <c r="T84" s="65">
        <v>32041.600000000009</v>
      </c>
      <c r="U84">
        <v>1500000</v>
      </c>
      <c r="V84" s="65">
        <v>9.0999999999999998E-2</v>
      </c>
    </row>
    <row r="85" spans="1:22" x14ac:dyDescent="0.3">
      <c r="A85" s="3" t="s">
        <v>14</v>
      </c>
      <c r="B85" s="3" t="s">
        <v>10</v>
      </c>
      <c r="C85" s="3" t="s">
        <v>57</v>
      </c>
      <c r="D85" s="13">
        <v>2018</v>
      </c>
      <c r="E85" s="14">
        <v>702000</v>
      </c>
      <c r="F85" s="14">
        <v>15210.000000000002</v>
      </c>
      <c r="G85" s="35">
        <f t="shared" si="5"/>
        <v>0.46153846153846145</v>
      </c>
      <c r="H85" s="14">
        <v>5200</v>
      </c>
      <c r="I85">
        <f t="shared" si="6"/>
        <v>34.18803418803418</v>
      </c>
      <c r="J85" s="10">
        <f t="shared" si="7"/>
        <v>34.18803418803418</v>
      </c>
      <c r="K85" s="53">
        <v>4212</v>
      </c>
      <c r="L85">
        <f>(Table3[[#This Row],[Ad Spend ($)]]/Table3[[#This Row],[Impression]])*1000</f>
        <v>4212000</v>
      </c>
      <c r="M85">
        <v>34983</v>
      </c>
      <c r="N85">
        <f>Table3[[#This Row],[Impression]]*Table3[[#This Row],[CPI]]</f>
        <v>2956824000</v>
      </c>
      <c r="O85" s="63">
        <v>364000</v>
      </c>
      <c r="P85" s="63">
        <v>1196000</v>
      </c>
      <c r="Q85" s="63">
        <v>832000</v>
      </c>
      <c r="R85">
        <v>1.8668679637340604E-2</v>
      </c>
      <c r="S85" s="63">
        <v>223471.98641765703</v>
      </c>
      <c r="T85" s="65">
        <v>28667.808000000008</v>
      </c>
      <c r="U85">
        <v>1500000</v>
      </c>
      <c r="V85" s="65">
        <v>0.34666666666666668</v>
      </c>
    </row>
    <row r="86" spans="1:22" x14ac:dyDescent="0.3">
      <c r="A86" s="2" t="s">
        <v>14</v>
      </c>
      <c r="B86" s="2" t="s">
        <v>7</v>
      </c>
      <c r="C86" s="2" t="s">
        <v>58</v>
      </c>
      <c r="D86" s="13">
        <v>2018</v>
      </c>
      <c r="E86" s="14">
        <v>502000</v>
      </c>
      <c r="F86" s="14">
        <v>15060.000000000002</v>
      </c>
      <c r="G86" s="35">
        <f t="shared" si="5"/>
        <v>0.33333333333333326</v>
      </c>
      <c r="H86" s="14">
        <v>3250</v>
      </c>
      <c r="I86">
        <f t="shared" si="6"/>
        <v>21.580345285524565</v>
      </c>
      <c r="J86" s="10">
        <f t="shared" si="7"/>
        <v>21.580345285524565</v>
      </c>
      <c r="K86" s="53">
        <v>1506</v>
      </c>
      <c r="L86">
        <f>(Table3[[#This Row],[Ad Spend ($)]]/Table3[[#This Row],[Impression]])*1000</f>
        <v>1506000</v>
      </c>
      <c r="M86">
        <v>29367.000000000004</v>
      </c>
      <c r="N86">
        <f>Table3[[#This Row],[Impression]]*Table3[[#This Row],[CPI]]</f>
        <v>756012000</v>
      </c>
      <c r="O86" s="63">
        <v>227500</v>
      </c>
      <c r="P86" s="63">
        <v>747500</v>
      </c>
      <c r="Q86" s="63">
        <v>520000</v>
      </c>
      <c r="R86">
        <v>3.2958030648543489E-2</v>
      </c>
      <c r="S86" s="63">
        <v>180264.29187015226</v>
      </c>
      <c r="T86" s="65">
        <v>12581.726400000003</v>
      </c>
      <c r="U86">
        <v>1500000</v>
      </c>
      <c r="V86" s="65">
        <v>0.21666666666666665</v>
      </c>
    </row>
    <row r="87" spans="1:22" x14ac:dyDescent="0.3">
      <c r="A87" s="2" t="s">
        <v>14</v>
      </c>
      <c r="B87" s="2" t="s">
        <v>8</v>
      </c>
      <c r="C87" s="2" t="s">
        <v>58</v>
      </c>
      <c r="D87" s="13">
        <v>2018</v>
      </c>
      <c r="E87" s="14">
        <v>495600</v>
      </c>
      <c r="F87" s="14">
        <v>24780</v>
      </c>
      <c r="G87" s="35">
        <f t="shared" si="5"/>
        <v>0.2</v>
      </c>
      <c r="H87" s="14">
        <v>975</v>
      </c>
      <c r="I87">
        <f t="shared" si="6"/>
        <v>3.9346246973365617</v>
      </c>
      <c r="J87" s="10">
        <f t="shared" si="7"/>
        <v>3.9346246973365617</v>
      </c>
      <c r="K87" s="53">
        <v>991.2</v>
      </c>
      <c r="L87">
        <f>(Table3[[#This Row],[Ad Spend ($)]]/Table3[[#This Row],[Impression]])*1000</f>
        <v>991200</v>
      </c>
      <c r="M87">
        <v>44604</v>
      </c>
      <c r="N87">
        <f>Table3[[#This Row],[Impression]]*Table3[[#This Row],[CPI]]</f>
        <v>491238720</v>
      </c>
      <c r="O87" s="63">
        <v>68250</v>
      </c>
      <c r="P87" s="63">
        <v>224250</v>
      </c>
      <c r="Q87" s="63">
        <v>156000</v>
      </c>
      <c r="R87">
        <v>9.1299806334484389E-3</v>
      </c>
      <c r="S87" s="63">
        <v>177966.10169491527</v>
      </c>
      <c r="T87" s="65">
        <v>13801.468799999999</v>
      </c>
      <c r="U87">
        <v>1500000</v>
      </c>
      <c r="V87" s="65">
        <v>6.5000000000000002E-2</v>
      </c>
    </row>
    <row r="88" spans="1:22" x14ac:dyDescent="0.3">
      <c r="A88" s="3" t="s">
        <v>14</v>
      </c>
      <c r="B88" s="3" t="s">
        <v>9</v>
      </c>
      <c r="C88" s="3" t="s">
        <v>58</v>
      </c>
      <c r="D88" s="13">
        <v>2018</v>
      </c>
      <c r="E88" s="14">
        <v>606000</v>
      </c>
      <c r="F88" s="14">
        <v>15150</v>
      </c>
      <c r="G88" s="35">
        <f t="shared" si="5"/>
        <v>0.4</v>
      </c>
      <c r="H88" s="14">
        <v>1690</v>
      </c>
      <c r="I88">
        <f t="shared" si="6"/>
        <v>11.155115511551156</v>
      </c>
      <c r="J88" s="10">
        <f t="shared" si="7"/>
        <v>11.155115511551156</v>
      </c>
      <c r="K88" s="53">
        <v>3030</v>
      </c>
      <c r="L88">
        <f>(Table3[[#This Row],[Ad Spend ($)]]/Table3[[#This Row],[Impression]])*1000</f>
        <v>3030000</v>
      </c>
      <c r="M88">
        <v>30300</v>
      </c>
      <c r="N88">
        <f>Table3[[#This Row],[Impression]]*Table3[[#This Row],[CPI]]</f>
        <v>1836180000</v>
      </c>
      <c r="O88" s="63">
        <v>118300</v>
      </c>
      <c r="P88" s="63">
        <v>388700</v>
      </c>
      <c r="Q88" s="63">
        <v>270400</v>
      </c>
      <c r="R88">
        <v>8.4675794312104469E-3</v>
      </c>
      <c r="S88" s="63">
        <v>217609.8822177535</v>
      </c>
      <c r="T88" s="65">
        <v>21094.860000000004</v>
      </c>
      <c r="U88">
        <v>1500000</v>
      </c>
      <c r="V88" s="65">
        <v>0.11266666666666666</v>
      </c>
    </row>
    <row r="89" spans="1:22" x14ac:dyDescent="0.3">
      <c r="A89" s="3" t="s">
        <v>14</v>
      </c>
      <c r="B89" s="3" t="s">
        <v>10</v>
      </c>
      <c r="C89" s="3" t="s">
        <v>58</v>
      </c>
      <c r="D89" s="13">
        <v>2018</v>
      </c>
      <c r="E89" s="14">
        <v>485000</v>
      </c>
      <c r="F89" s="14">
        <v>12125</v>
      </c>
      <c r="G89" s="35">
        <f t="shared" si="5"/>
        <v>0.4</v>
      </c>
      <c r="H89" s="14">
        <v>2275</v>
      </c>
      <c r="I89">
        <f t="shared" si="6"/>
        <v>18.762886597938145</v>
      </c>
      <c r="J89" s="10">
        <f t="shared" si="7"/>
        <v>18.762886597938145</v>
      </c>
      <c r="K89" s="53">
        <v>2910</v>
      </c>
      <c r="L89">
        <f>(Table3[[#This Row],[Ad Spend ($)]]/Table3[[#This Row],[Impression]])*1000</f>
        <v>2910000</v>
      </c>
      <c r="M89">
        <v>27887.499999999996</v>
      </c>
      <c r="N89">
        <f>Table3[[#This Row],[Impression]]*Table3[[#This Row],[CPI]]</f>
        <v>1411350000</v>
      </c>
      <c r="O89" s="63">
        <v>159250</v>
      </c>
      <c r="P89" s="63">
        <v>523250</v>
      </c>
      <c r="Q89" s="63">
        <v>364000</v>
      </c>
      <c r="R89">
        <v>1.4829772912459701E-2</v>
      </c>
      <c r="S89" s="63">
        <v>174159.72421717897</v>
      </c>
      <c r="T89" s="65">
        <v>20259.419999999998</v>
      </c>
      <c r="U89">
        <v>1500000</v>
      </c>
      <c r="V89" s="65">
        <v>0.15166666666666667</v>
      </c>
    </row>
    <row r="90" spans="1:22" x14ac:dyDescent="0.3">
      <c r="A90" s="2" t="s">
        <v>14</v>
      </c>
      <c r="B90" s="2" t="s">
        <v>7</v>
      </c>
      <c r="C90" s="2" t="s">
        <v>59</v>
      </c>
      <c r="D90" s="13">
        <v>2018</v>
      </c>
      <c r="E90" s="14">
        <v>802000</v>
      </c>
      <c r="F90" s="14">
        <v>42773.333333333336</v>
      </c>
      <c r="G90" s="35">
        <f t="shared" si="5"/>
        <v>0.1875</v>
      </c>
      <c r="H90" s="14">
        <v>5525</v>
      </c>
      <c r="I90">
        <f t="shared" si="6"/>
        <v>12.91692643391521</v>
      </c>
      <c r="J90" s="10">
        <f t="shared" si="7"/>
        <v>12.91692643391521</v>
      </c>
      <c r="K90" s="53">
        <v>2406</v>
      </c>
      <c r="L90">
        <f>(Table3[[#This Row],[Ad Spend ($)]]/Table3[[#This Row],[Impression]])*1000</f>
        <v>2406000</v>
      </c>
      <c r="M90">
        <v>83408</v>
      </c>
      <c r="N90">
        <f>Table3[[#This Row],[Impression]]*Table3[[#This Row],[CPI]]</f>
        <v>1929612000</v>
      </c>
      <c r="O90" s="63">
        <v>386750</v>
      </c>
      <c r="P90" s="63">
        <v>1270750</v>
      </c>
      <c r="Q90" s="63">
        <v>884000</v>
      </c>
      <c r="R90">
        <v>1.2347851536992929E-2</v>
      </c>
      <c r="S90" s="63">
        <v>225264.02516665417</v>
      </c>
      <c r="T90" s="65">
        <v>45685.341866666669</v>
      </c>
      <c r="U90">
        <v>1500000</v>
      </c>
      <c r="V90" s="65">
        <v>0.36833333333333329</v>
      </c>
    </row>
    <row r="91" spans="1:22" x14ac:dyDescent="0.3">
      <c r="A91" s="2" t="s">
        <v>14</v>
      </c>
      <c r="B91" s="2" t="s">
        <v>8</v>
      </c>
      <c r="C91" s="2" t="s">
        <v>59</v>
      </c>
      <c r="D91" s="13">
        <v>2018</v>
      </c>
      <c r="E91" s="14">
        <v>494200</v>
      </c>
      <c r="F91" s="14">
        <v>20591.666666666668</v>
      </c>
      <c r="G91" s="35">
        <f t="shared" si="5"/>
        <v>0.24</v>
      </c>
      <c r="H91" s="14">
        <v>1170</v>
      </c>
      <c r="I91">
        <f t="shared" si="6"/>
        <v>5.6819101578308375</v>
      </c>
      <c r="J91" s="10">
        <f t="shared" si="7"/>
        <v>5.6819101578308375</v>
      </c>
      <c r="K91" s="53">
        <v>988.4</v>
      </c>
      <c r="L91">
        <f>(Table3[[#This Row],[Ad Spend ($)]]/Table3[[#This Row],[Impression]])*1000</f>
        <v>988400</v>
      </c>
      <c r="M91">
        <v>37065</v>
      </c>
      <c r="N91">
        <f>Table3[[#This Row],[Impression]]*Table3[[#This Row],[CPI]]</f>
        <v>488467280</v>
      </c>
      <c r="O91" s="63">
        <v>81900</v>
      </c>
      <c r="P91" s="63">
        <v>269100</v>
      </c>
      <c r="Q91" s="63">
        <v>187200</v>
      </c>
      <c r="R91">
        <v>1.3221765846834202E-2</v>
      </c>
      <c r="S91" s="63">
        <v>138809.82697925251</v>
      </c>
      <c r="T91" s="65">
        <v>14662.364888888887</v>
      </c>
      <c r="U91">
        <v>1500000</v>
      </c>
      <c r="V91" s="65">
        <v>7.8E-2</v>
      </c>
    </row>
    <row r="92" spans="1:22" x14ac:dyDescent="0.3">
      <c r="A92" s="3" t="s">
        <v>14</v>
      </c>
      <c r="B92" s="3" t="s">
        <v>9</v>
      </c>
      <c r="C92" s="3" t="s">
        <v>59</v>
      </c>
      <c r="D92" s="13">
        <v>2018</v>
      </c>
      <c r="E92" s="14">
        <v>696000</v>
      </c>
      <c r="F92" s="14">
        <v>29000</v>
      </c>
      <c r="G92" s="35">
        <f t="shared" si="5"/>
        <v>0.24</v>
      </c>
      <c r="H92" s="14">
        <v>2275</v>
      </c>
      <c r="I92">
        <f t="shared" si="6"/>
        <v>7.8448275862068968</v>
      </c>
      <c r="J92" s="10">
        <f t="shared" si="7"/>
        <v>7.8448275862068968</v>
      </c>
      <c r="K92" s="53">
        <v>3480</v>
      </c>
      <c r="L92">
        <f>(Table3[[#This Row],[Ad Spend ($)]]/Table3[[#This Row],[Impression]])*1000</f>
        <v>3480000</v>
      </c>
      <c r="M92">
        <v>58000</v>
      </c>
      <c r="N92">
        <f>Table3[[#This Row],[Impression]]*Table3[[#This Row],[CPI]]</f>
        <v>2422080000</v>
      </c>
      <c r="O92" s="63">
        <v>159250</v>
      </c>
      <c r="P92" s="63">
        <v>523250</v>
      </c>
      <c r="Q92" s="63">
        <v>364000</v>
      </c>
      <c r="R92">
        <v>5.1847998414585811E-3</v>
      </c>
      <c r="S92" s="63">
        <v>195490.97445884204</v>
      </c>
      <c r="T92" s="65">
        <v>51623.866666666661</v>
      </c>
      <c r="U92">
        <v>1500000</v>
      </c>
      <c r="V92" s="65">
        <v>0.15166666666666667</v>
      </c>
    </row>
    <row r="93" spans="1:22" x14ac:dyDescent="0.3">
      <c r="A93" s="3" t="s">
        <v>14</v>
      </c>
      <c r="B93" s="3" t="s">
        <v>10</v>
      </c>
      <c r="C93" s="3" t="s">
        <v>59</v>
      </c>
      <c r="D93" s="13">
        <v>2018</v>
      </c>
      <c r="E93" s="14">
        <v>678000</v>
      </c>
      <c r="F93" s="14">
        <v>28250</v>
      </c>
      <c r="G93" s="35">
        <f t="shared" si="5"/>
        <v>0.24</v>
      </c>
      <c r="H93" s="14">
        <v>4225</v>
      </c>
      <c r="I93">
        <f t="shared" si="6"/>
        <v>14.955752212389381</v>
      </c>
      <c r="J93" s="10">
        <f t="shared" si="7"/>
        <v>14.955752212389381</v>
      </c>
      <c r="K93" s="53">
        <v>4068</v>
      </c>
      <c r="L93">
        <f>(Table3[[#This Row],[Ad Spend ($)]]/Table3[[#This Row],[Impression]])*1000</f>
        <v>4068000</v>
      </c>
      <c r="M93">
        <v>64974.999999999993</v>
      </c>
      <c r="N93">
        <f>Table3[[#This Row],[Impression]]*Table3[[#This Row],[CPI]]</f>
        <v>2758104000</v>
      </c>
      <c r="O93" s="63">
        <v>295750</v>
      </c>
      <c r="P93" s="63">
        <v>971750</v>
      </c>
      <c r="Q93" s="63">
        <v>676000</v>
      </c>
      <c r="R93">
        <v>8.4558087729831796E-3</v>
      </c>
      <c r="S93" s="63">
        <v>190435.17339525127</v>
      </c>
      <c r="T93" s="65">
        <v>60346.520000000011</v>
      </c>
      <c r="U93">
        <v>1500000</v>
      </c>
      <c r="V93" s="65">
        <v>0.28166666666666668</v>
      </c>
    </row>
    <row r="94" spans="1:22" x14ac:dyDescent="0.3">
      <c r="A94" s="2" t="s">
        <v>14</v>
      </c>
      <c r="B94" s="2" t="s">
        <v>7</v>
      </c>
      <c r="C94" s="2" t="s">
        <v>60</v>
      </c>
      <c r="D94" s="13">
        <v>2018</v>
      </c>
      <c r="E94" s="14">
        <v>672000</v>
      </c>
      <c r="F94" s="14">
        <v>33600</v>
      </c>
      <c r="G94" s="35">
        <f t="shared" si="5"/>
        <v>0.2</v>
      </c>
      <c r="H94" s="14">
        <v>6500</v>
      </c>
      <c r="I94">
        <f t="shared" si="6"/>
        <v>19.345238095238095</v>
      </c>
      <c r="J94" s="10">
        <f t="shared" si="7"/>
        <v>19.345238095238095</v>
      </c>
      <c r="K94" s="53">
        <v>2016</v>
      </c>
      <c r="L94">
        <f>(Table3[[#This Row],[Ad Spend ($)]]/Table3[[#This Row],[Impression]])*1000</f>
        <v>2016000</v>
      </c>
      <c r="M94">
        <v>65520</v>
      </c>
      <c r="N94">
        <f>Table3[[#This Row],[Impression]]*Table3[[#This Row],[CPI]]</f>
        <v>1354752000</v>
      </c>
      <c r="O94" s="63">
        <v>455000</v>
      </c>
      <c r="P94" s="63">
        <v>1495000</v>
      </c>
      <c r="Q94" s="63">
        <v>1040000</v>
      </c>
      <c r="R94">
        <v>2.2070460128495843E-2</v>
      </c>
      <c r="S94" s="63">
        <v>197028.92885066458</v>
      </c>
      <c r="T94" s="65">
        <v>34379.520000000004</v>
      </c>
      <c r="U94">
        <v>1500000</v>
      </c>
      <c r="V94" s="65">
        <v>0.43333333333333329</v>
      </c>
    </row>
    <row r="95" spans="1:22" x14ac:dyDescent="0.3">
      <c r="A95" s="2" t="s">
        <v>14</v>
      </c>
      <c r="B95" s="2" t="s">
        <v>8</v>
      </c>
      <c r="C95" s="2" t="s">
        <v>60</v>
      </c>
      <c r="D95" s="13">
        <v>2018</v>
      </c>
      <c r="E95" s="14">
        <v>569000</v>
      </c>
      <c r="F95" s="14">
        <v>23708.333333333332</v>
      </c>
      <c r="G95" s="35">
        <f t="shared" si="5"/>
        <v>0.24</v>
      </c>
      <c r="H95" s="14">
        <v>650</v>
      </c>
      <c r="I95">
        <f t="shared" si="6"/>
        <v>2.7416520210896311</v>
      </c>
      <c r="J95" s="10">
        <f t="shared" si="7"/>
        <v>2.7416520210896311</v>
      </c>
      <c r="K95" s="53">
        <v>1138</v>
      </c>
      <c r="L95">
        <f>(Table3[[#This Row],[Ad Spend ($)]]/Table3[[#This Row],[Impression]])*1000</f>
        <v>1138000</v>
      </c>
      <c r="M95">
        <v>42675</v>
      </c>
      <c r="N95">
        <f>Table3[[#This Row],[Impression]]*Table3[[#This Row],[CPI]]</f>
        <v>647522000</v>
      </c>
      <c r="O95" s="63">
        <v>45500</v>
      </c>
      <c r="P95" s="63">
        <v>149500</v>
      </c>
      <c r="Q95" s="63">
        <v>104000</v>
      </c>
      <c r="R95">
        <v>5.54112447144653E-3</v>
      </c>
      <c r="S95" s="63">
        <v>166829.55433932759</v>
      </c>
      <c r="T95" s="65">
        <v>16172.244444444445</v>
      </c>
      <c r="U95">
        <v>1500000</v>
      </c>
      <c r="V95" s="65">
        <v>4.3333333333333335E-2</v>
      </c>
    </row>
    <row r="96" spans="1:22" x14ac:dyDescent="0.3">
      <c r="A96" s="3" t="s">
        <v>14</v>
      </c>
      <c r="B96" s="3" t="s">
        <v>9</v>
      </c>
      <c r="C96" s="3" t="s">
        <v>60</v>
      </c>
      <c r="D96" s="13">
        <v>2018</v>
      </c>
      <c r="E96" s="14">
        <v>606000</v>
      </c>
      <c r="F96" s="14">
        <v>16160</v>
      </c>
      <c r="G96" s="35">
        <f t="shared" si="5"/>
        <v>0.375</v>
      </c>
      <c r="H96" s="14">
        <v>1625</v>
      </c>
      <c r="I96">
        <f t="shared" si="6"/>
        <v>10.055693069306932</v>
      </c>
      <c r="J96" s="10">
        <f t="shared" si="7"/>
        <v>10.055693069306932</v>
      </c>
      <c r="K96" s="53">
        <v>3030</v>
      </c>
      <c r="L96">
        <f>(Table3[[#This Row],[Ad Spend ($)]]/Table3[[#This Row],[Impression]])*1000</f>
        <v>3030000</v>
      </c>
      <c r="M96">
        <v>32320</v>
      </c>
      <c r="N96">
        <f>Table3[[#This Row],[Impression]]*Table3[[#This Row],[CPI]]</f>
        <v>1836180000</v>
      </c>
      <c r="O96" s="63">
        <v>113750</v>
      </c>
      <c r="P96" s="63">
        <v>373750</v>
      </c>
      <c r="Q96" s="63">
        <v>260000</v>
      </c>
      <c r="R96">
        <v>7.6330343430382639E-3</v>
      </c>
      <c r="S96" s="63">
        <v>177677.87333854573</v>
      </c>
      <c r="T96" s="65">
        <v>27558.186666666665</v>
      </c>
      <c r="U96">
        <v>1500000</v>
      </c>
      <c r="V96" s="65">
        <v>0.10833333333333332</v>
      </c>
    </row>
    <row r="97" spans="1:22" x14ac:dyDescent="0.3">
      <c r="A97" s="3" t="s">
        <v>14</v>
      </c>
      <c r="B97" s="3" t="s">
        <v>10</v>
      </c>
      <c r="C97" s="3" t="s">
        <v>60</v>
      </c>
      <c r="D97" s="13">
        <v>2018</v>
      </c>
      <c r="E97" s="14">
        <v>711000</v>
      </c>
      <c r="F97" s="14">
        <v>22515</v>
      </c>
      <c r="G97" s="35">
        <f t="shared" si="5"/>
        <v>0.31578947368421051</v>
      </c>
      <c r="H97" s="14">
        <v>4225</v>
      </c>
      <c r="I97">
        <f t="shared" si="6"/>
        <v>18.765267599378195</v>
      </c>
      <c r="J97" s="10">
        <f t="shared" si="7"/>
        <v>18.765267599378195</v>
      </c>
      <c r="K97" s="53">
        <v>4266</v>
      </c>
      <c r="L97">
        <f>(Table3[[#This Row],[Ad Spend ($)]]/Table3[[#This Row],[Impression]])*1000</f>
        <v>4266000</v>
      </c>
      <c r="M97">
        <v>51784.499999999993</v>
      </c>
      <c r="N97">
        <f>Table3[[#This Row],[Impression]]*Table3[[#This Row],[CPI]]</f>
        <v>3033126000</v>
      </c>
      <c r="O97" s="63">
        <v>295750</v>
      </c>
      <c r="P97" s="63">
        <v>971750</v>
      </c>
      <c r="Q97" s="63">
        <v>676000</v>
      </c>
      <c r="R97">
        <v>1.0117232882927764E-2</v>
      </c>
      <c r="S97" s="63">
        <v>208463.64347146207</v>
      </c>
      <c r="T97" s="65">
        <v>46074.696000000004</v>
      </c>
      <c r="U97">
        <v>1500000</v>
      </c>
      <c r="V97" s="65">
        <v>0.28166666666666668</v>
      </c>
    </row>
    <row r="98" spans="1:22" x14ac:dyDescent="0.3">
      <c r="A98" s="4" t="s">
        <v>12</v>
      </c>
      <c r="B98" s="4" t="s">
        <v>7</v>
      </c>
      <c r="C98" s="4" t="s">
        <v>49</v>
      </c>
      <c r="D98" s="10">
        <v>2019</v>
      </c>
      <c r="E98" s="10">
        <v>633000</v>
      </c>
      <c r="F98" s="10">
        <v>21100</v>
      </c>
      <c r="G98" s="35">
        <f t="shared" ref="G98:G129" si="8">(E98/F98)/100</f>
        <v>0.3</v>
      </c>
      <c r="H98" s="10">
        <v>3120</v>
      </c>
      <c r="I98">
        <f t="shared" ref="I98:I129" si="9">(H98/F98)*100</f>
        <v>14.786729857819905</v>
      </c>
      <c r="J98" s="10">
        <f t="shared" si="7"/>
        <v>14.786729857819905</v>
      </c>
      <c r="K98" s="53">
        <v>2532</v>
      </c>
      <c r="L98">
        <f>(Table3[[#This Row],[Ad Spend ($)]]/Table3[[#This Row],[Impression]])*1000</f>
        <v>2532000</v>
      </c>
      <c r="M98">
        <v>36925</v>
      </c>
      <c r="N98">
        <f>Table3[[#This Row],[Impression]]*Table3[[#This Row],[CPI]]</f>
        <v>1602756000</v>
      </c>
      <c r="O98" s="63">
        <v>249600</v>
      </c>
      <c r="P98" s="63">
        <v>811200</v>
      </c>
      <c r="Q98" s="63">
        <v>561600</v>
      </c>
      <c r="R98">
        <v>1.5183845825565463E-2</v>
      </c>
      <c r="S98" s="63">
        <v>216225.44833475663</v>
      </c>
      <c r="T98" s="65">
        <v>24708.1</v>
      </c>
      <c r="U98">
        <v>1800000</v>
      </c>
      <c r="V98" s="65">
        <v>0.17333333333333334</v>
      </c>
    </row>
    <row r="99" spans="1:22" x14ac:dyDescent="0.3">
      <c r="A99" s="4" t="s">
        <v>12</v>
      </c>
      <c r="B99" s="4" t="s">
        <v>8</v>
      </c>
      <c r="C99" s="4" t="s">
        <v>49</v>
      </c>
      <c r="D99" s="10">
        <v>2019</v>
      </c>
      <c r="E99" s="10">
        <v>592000</v>
      </c>
      <c r="F99" s="10">
        <v>24666.666666666668</v>
      </c>
      <c r="G99" s="35">
        <f t="shared" si="8"/>
        <v>0.24</v>
      </c>
      <c r="H99" s="10">
        <v>1443</v>
      </c>
      <c r="I99">
        <f t="shared" si="9"/>
        <v>5.85</v>
      </c>
      <c r="J99" s="10">
        <f t="shared" si="7"/>
        <v>5.85</v>
      </c>
      <c r="K99" s="53">
        <v>2960</v>
      </c>
      <c r="L99">
        <f>(Table3[[#This Row],[Ad Spend ($)]]/Table3[[#This Row],[Impression]])*1000</f>
        <v>2960000</v>
      </c>
      <c r="M99">
        <v>51800.000000000007</v>
      </c>
      <c r="N99">
        <f>Table3[[#This Row],[Impression]]*Table3[[#This Row],[CPI]]</f>
        <v>1752320000</v>
      </c>
      <c r="O99" s="63">
        <v>115440</v>
      </c>
      <c r="P99" s="63">
        <v>375180</v>
      </c>
      <c r="Q99" s="63">
        <v>259740</v>
      </c>
      <c r="R99">
        <v>5.1385135135135129E-3</v>
      </c>
      <c r="S99" s="63">
        <v>202220.3245089667</v>
      </c>
      <c r="T99" s="65">
        <v>36105.833333333343</v>
      </c>
      <c r="U99">
        <v>1800000</v>
      </c>
      <c r="V99" s="65">
        <v>8.0166666666666664E-2</v>
      </c>
    </row>
    <row r="100" spans="1:22" x14ac:dyDescent="0.3">
      <c r="A100" s="5" t="s">
        <v>12</v>
      </c>
      <c r="B100" s="5" t="s">
        <v>9</v>
      </c>
      <c r="C100" s="5" t="s">
        <v>49</v>
      </c>
      <c r="D100" s="10">
        <v>2019</v>
      </c>
      <c r="E100" s="10">
        <v>596000</v>
      </c>
      <c r="F100" s="10">
        <v>29800</v>
      </c>
      <c r="G100" s="35">
        <f t="shared" si="8"/>
        <v>0.2</v>
      </c>
      <c r="H100" s="10">
        <v>1365</v>
      </c>
      <c r="I100">
        <f t="shared" si="9"/>
        <v>4.5805369127516782</v>
      </c>
      <c r="J100" s="10">
        <f t="shared" si="7"/>
        <v>4.5805369127516782</v>
      </c>
      <c r="K100" s="53">
        <v>3576</v>
      </c>
      <c r="L100">
        <f>(Table3[[#This Row],[Ad Spend ($)]]/Table3[[#This Row],[Impression]])*1000</f>
        <v>3576000</v>
      </c>
      <c r="M100">
        <v>74500</v>
      </c>
      <c r="N100">
        <f>Table3[[#This Row],[Impression]]*Table3[[#This Row],[CPI]]</f>
        <v>2131296000</v>
      </c>
      <c r="O100" s="63">
        <v>109200</v>
      </c>
      <c r="P100" s="63">
        <v>354900</v>
      </c>
      <c r="Q100" s="63">
        <v>245700</v>
      </c>
      <c r="R100">
        <v>3.3303680014413763E-3</v>
      </c>
      <c r="S100" s="63">
        <v>203586.6780529462</v>
      </c>
      <c r="T100" s="65">
        <v>52343.700000000004</v>
      </c>
      <c r="U100">
        <v>1800000</v>
      </c>
      <c r="V100" s="65">
        <v>7.5833333333333336E-2</v>
      </c>
    </row>
    <row r="101" spans="1:22" x14ac:dyDescent="0.3">
      <c r="A101" s="5" t="s">
        <v>12</v>
      </c>
      <c r="B101" s="5" t="s">
        <v>10</v>
      </c>
      <c r="C101" s="5" t="s">
        <v>49</v>
      </c>
      <c r="D101" s="10">
        <v>2019</v>
      </c>
      <c r="E101" s="10">
        <v>521000</v>
      </c>
      <c r="F101" s="10">
        <v>16498.333333333332</v>
      </c>
      <c r="G101" s="35">
        <f t="shared" si="8"/>
        <v>0.31578947368421056</v>
      </c>
      <c r="H101" s="10">
        <v>1608.5875000000001</v>
      </c>
      <c r="I101">
        <f t="shared" si="9"/>
        <v>9.7500000000000018</v>
      </c>
      <c r="J101" s="10">
        <f t="shared" si="7"/>
        <v>9.7500000000000018</v>
      </c>
      <c r="K101" s="53">
        <v>3647</v>
      </c>
      <c r="L101">
        <f>(Table3[[#This Row],[Ad Spend ($)]]/Table3[[#This Row],[Impression]])*1000</f>
        <v>3647000</v>
      </c>
      <c r="M101">
        <v>32996.666666666664</v>
      </c>
      <c r="N101">
        <f>Table3[[#This Row],[Impression]]*Table3[[#This Row],[CPI]]</f>
        <v>1900087000</v>
      </c>
      <c r="O101" s="63">
        <v>128687</v>
      </c>
      <c r="P101" s="63">
        <v>418232.75</v>
      </c>
      <c r="Q101" s="63">
        <v>289545.75</v>
      </c>
      <c r="R101">
        <v>6.9509185632026325E-3</v>
      </c>
      <c r="S101" s="63">
        <v>177967.54910333047</v>
      </c>
      <c r="T101" s="65">
        <v>33809.209583333337</v>
      </c>
      <c r="U101">
        <v>1800000</v>
      </c>
      <c r="V101" s="65">
        <v>8.9365972222222229E-2</v>
      </c>
    </row>
    <row r="102" spans="1:22" x14ac:dyDescent="0.3">
      <c r="A102" s="4" t="s">
        <v>12</v>
      </c>
      <c r="B102" s="4" t="s">
        <v>7</v>
      </c>
      <c r="C102" s="4" t="s">
        <v>50</v>
      </c>
      <c r="D102" s="10">
        <v>2019</v>
      </c>
      <c r="E102" s="10">
        <v>691000</v>
      </c>
      <c r="F102" s="10">
        <v>36853.333333333336</v>
      </c>
      <c r="G102" s="35">
        <f t="shared" si="8"/>
        <v>0.1875</v>
      </c>
      <c r="H102" s="10">
        <v>5749.1200000000008</v>
      </c>
      <c r="I102">
        <f t="shared" si="9"/>
        <v>15.6</v>
      </c>
      <c r="J102" s="10">
        <f t="shared" si="7"/>
        <v>15.6</v>
      </c>
      <c r="K102" s="53">
        <v>2764</v>
      </c>
      <c r="L102">
        <f>(Table3[[#This Row],[Ad Spend ($)]]/Table3[[#This Row],[Impression]])*1000</f>
        <v>2764000</v>
      </c>
      <c r="M102">
        <v>64493.333333333336</v>
      </c>
      <c r="N102">
        <f>Table3[[#This Row],[Impression]]*Table3[[#This Row],[CPI]]</f>
        <v>1909924000</v>
      </c>
      <c r="O102" s="63">
        <v>459929.60000000009</v>
      </c>
      <c r="P102" s="63">
        <v>1494771.2000000002</v>
      </c>
      <c r="Q102" s="63">
        <v>1034841.6000000001</v>
      </c>
      <c r="R102">
        <v>1.467438494934877E-2</v>
      </c>
      <c r="S102" s="63">
        <v>212207.29366602688</v>
      </c>
      <c r="T102" s="65">
        <v>48001.466666666667</v>
      </c>
      <c r="U102">
        <v>1800000</v>
      </c>
      <c r="V102" s="65">
        <v>0.3193955555555556</v>
      </c>
    </row>
    <row r="103" spans="1:22" x14ac:dyDescent="0.3">
      <c r="A103" s="4" t="s">
        <v>12</v>
      </c>
      <c r="B103" s="4" t="s">
        <v>8</v>
      </c>
      <c r="C103" s="4" t="s">
        <v>50</v>
      </c>
      <c r="D103" s="10">
        <v>2019</v>
      </c>
      <c r="E103" s="10">
        <v>708000</v>
      </c>
      <c r="F103" s="10">
        <v>23600</v>
      </c>
      <c r="G103" s="35">
        <f t="shared" si="8"/>
        <v>0.3</v>
      </c>
      <c r="H103" s="10">
        <v>1625</v>
      </c>
      <c r="I103">
        <f t="shared" si="9"/>
        <v>6.8855932203389827</v>
      </c>
      <c r="J103" s="10">
        <f t="shared" si="7"/>
        <v>6.8855932203389827</v>
      </c>
      <c r="K103" s="53">
        <v>3540</v>
      </c>
      <c r="L103">
        <f>(Table3[[#This Row],[Ad Spend ($)]]/Table3[[#This Row],[Impression]])*1000</f>
        <v>3540000</v>
      </c>
      <c r="M103">
        <v>49560</v>
      </c>
      <c r="N103">
        <f>Table3[[#This Row],[Impression]]*Table3[[#This Row],[CPI]]</f>
        <v>2506320000</v>
      </c>
      <c r="O103" s="63">
        <v>130000</v>
      </c>
      <c r="P103" s="63">
        <v>422500</v>
      </c>
      <c r="Q103" s="63">
        <v>292500</v>
      </c>
      <c r="R103">
        <v>5.0572153595710044E-3</v>
      </c>
      <c r="S103" s="63">
        <v>217428.02303262957</v>
      </c>
      <c r="T103" s="65">
        <v>38423.749999999993</v>
      </c>
      <c r="U103">
        <v>1800000</v>
      </c>
      <c r="V103" s="65">
        <v>9.0277777777777776E-2</v>
      </c>
    </row>
    <row r="104" spans="1:22" x14ac:dyDescent="0.3">
      <c r="A104" s="5" t="s">
        <v>12</v>
      </c>
      <c r="B104" s="5" t="s">
        <v>9</v>
      </c>
      <c r="C104" s="5" t="s">
        <v>50</v>
      </c>
      <c r="D104" s="10">
        <v>2019</v>
      </c>
      <c r="E104" s="10">
        <v>670000</v>
      </c>
      <c r="F104" s="10">
        <v>14516.66666666667</v>
      </c>
      <c r="G104" s="35">
        <f t="shared" si="8"/>
        <v>0.46153846153846145</v>
      </c>
      <c r="H104" s="10">
        <v>1698.4500000000003</v>
      </c>
      <c r="I104">
        <f t="shared" si="9"/>
        <v>11.7</v>
      </c>
      <c r="J104" s="10">
        <f t="shared" si="7"/>
        <v>11.7</v>
      </c>
      <c r="K104" s="53">
        <v>4020</v>
      </c>
      <c r="L104">
        <f>(Table3[[#This Row],[Ad Spend ($)]]/Table3[[#This Row],[Impression]])*1000</f>
        <v>4020000</v>
      </c>
      <c r="M104">
        <v>36291.666666666672</v>
      </c>
      <c r="N104">
        <f>Table3[[#This Row],[Impression]]*Table3[[#This Row],[CPI]]</f>
        <v>2693400000</v>
      </c>
      <c r="O104" s="63">
        <v>135876.00000000003</v>
      </c>
      <c r="P104" s="63">
        <v>441597.00000000006</v>
      </c>
      <c r="Q104" s="63">
        <v>305721</v>
      </c>
      <c r="R104">
        <v>7.5671641791044764E-3</v>
      </c>
      <c r="S104" s="63">
        <v>205758.15738963531</v>
      </c>
      <c r="T104" s="65">
        <v>28361.937500000011</v>
      </c>
      <c r="U104">
        <v>1800000</v>
      </c>
      <c r="V104" s="65">
        <v>9.435833333333335E-2</v>
      </c>
    </row>
    <row r="105" spans="1:22" x14ac:dyDescent="0.3">
      <c r="A105" s="5" t="s">
        <v>12</v>
      </c>
      <c r="B105" s="5" t="s">
        <v>10</v>
      </c>
      <c r="C105" s="5" t="s">
        <v>50</v>
      </c>
      <c r="D105" s="10">
        <v>2019</v>
      </c>
      <c r="E105" s="10">
        <v>536000</v>
      </c>
      <c r="F105" s="10">
        <v>28586.666666666668</v>
      </c>
      <c r="G105" s="35">
        <f t="shared" si="8"/>
        <v>0.1875</v>
      </c>
      <c r="H105" s="10">
        <v>2229.7600000000002</v>
      </c>
      <c r="I105">
        <f t="shared" si="9"/>
        <v>7.8</v>
      </c>
      <c r="J105" s="10">
        <f t="shared" si="7"/>
        <v>7.8</v>
      </c>
      <c r="K105" s="53">
        <v>3752</v>
      </c>
      <c r="L105">
        <f>(Table3[[#This Row],[Ad Spend ($)]]/Table3[[#This Row],[Impression]])*1000</f>
        <v>3752000</v>
      </c>
      <c r="M105">
        <v>57173.333333333336</v>
      </c>
      <c r="N105">
        <f>Table3[[#This Row],[Impression]]*Table3[[#This Row],[CPI]]</f>
        <v>2011072000</v>
      </c>
      <c r="O105" s="63">
        <v>178380.80000000002</v>
      </c>
      <c r="P105" s="63">
        <v>579737.60000000009</v>
      </c>
      <c r="Q105" s="63">
        <v>401356.80000000005</v>
      </c>
      <c r="R105">
        <v>5.4051172707889131E-3</v>
      </c>
      <c r="S105" s="63">
        <v>164606.52591170825</v>
      </c>
      <c r="T105" s="65">
        <v>65159.733333333337</v>
      </c>
      <c r="U105">
        <v>1800000</v>
      </c>
      <c r="V105" s="65">
        <v>0.12387555555555556</v>
      </c>
    </row>
    <row r="106" spans="1:22" x14ac:dyDescent="0.3">
      <c r="A106" s="4" t="s">
        <v>12</v>
      </c>
      <c r="B106" s="4" t="s">
        <v>7</v>
      </c>
      <c r="C106" s="4" t="s">
        <v>51</v>
      </c>
      <c r="D106" s="10">
        <v>2019</v>
      </c>
      <c r="E106" s="10">
        <v>716000</v>
      </c>
      <c r="F106" s="10">
        <v>38186.666666666664</v>
      </c>
      <c r="G106" s="35">
        <f t="shared" si="8"/>
        <v>0.1875</v>
      </c>
      <c r="H106" s="10">
        <v>5212.4800000000005</v>
      </c>
      <c r="I106">
        <f t="shared" si="9"/>
        <v>13.65</v>
      </c>
      <c r="J106" s="10">
        <f t="shared" si="7"/>
        <v>13.65</v>
      </c>
      <c r="K106" s="53">
        <v>2864</v>
      </c>
      <c r="L106">
        <f>(Table3[[#This Row],[Ad Spend ($)]]/Table3[[#This Row],[Impression]])*1000</f>
        <v>2864000</v>
      </c>
      <c r="M106">
        <v>66826.666666666657</v>
      </c>
      <c r="N106">
        <f>Table3[[#This Row],[Impression]]*Table3[[#This Row],[CPI]]</f>
        <v>2050624000</v>
      </c>
      <c r="O106" s="63">
        <v>416998.40000000002</v>
      </c>
      <c r="P106" s="63">
        <v>1355244.8</v>
      </c>
      <c r="Q106" s="63">
        <v>938246.4</v>
      </c>
      <c r="R106">
        <v>1.2391759776536313E-2</v>
      </c>
      <c r="S106" s="63">
        <v>237992.35499418314</v>
      </c>
      <c r="T106" s="65">
        <v>45953.834666666662</v>
      </c>
      <c r="U106">
        <v>1800000</v>
      </c>
      <c r="V106" s="65">
        <v>0.28958222222222224</v>
      </c>
    </row>
    <row r="107" spans="1:22" x14ac:dyDescent="0.3">
      <c r="A107" s="4" t="s">
        <v>12</v>
      </c>
      <c r="B107" s="4" t="s">
        <v>8</v>
      </c>
      <c r="C107" s="4" t="s">
        <v>51</v>
      </c>
      <c r="D107" s="10">
        <v>2019</v>
      </c>
      <c r="E107" s="10">
        <v>560000</v>
      </c>
      <c r="F107" s="10">
        <v>29866.666666666668</v>
      </c>
      <c r="G107" s="35">
        <f t="shared" si="8"/>
        <v>0.1875</v>
      </c>
      <c r="H107" s="10">
        <v>1300</v>
      </c>
      <c r="I107">
        <f t="shared" si="9"/>
        <v>4.3526785714285712</v>
      </c>
      <c r="J107" s="10">
        <f t="shared" si="7"/>
        <v>4.3526785714285712</v>
      </c>
      <c r="K107" s="53">
        <v>2800</v>
      </c>
      <c r="L107">
        <f>(Table3[[#This Row],[Ad Spend ($)]]/Table3[[#This Row],[Impression]])*1000</f>
        <v>2800000</v>
      </c>
      <c r="M107">
        <v>62720.000000000007</v>
      </c>
      <c r="N107">
        <f>Table3[[#This Row],[Impression]]*Table3[[#This Row],[CPI]]</f>
        <v>1568000000</v>
      </c>
      <c r="O107" s="63">
        <v>104000</v>
      </c>
      <c r="P107" s="63">
        <v>338000</v>
      </c>
      <c r="Q107" s="63">
        <v>234000</v>
      </c>
      <c r="R107">
        <v>4.0417729591836734E-3</v>
      </c>
      <c r="S107" s="63">
        <v>186139.27206248962</v>
      </c>
      <c r="T107" s="65">
        <v>44926.933333333334</v>
      </c>
      <c r="U107">
        <v>1800000</v>
      </c>
      <c r="V107" s="65">
        <v>7.2222222222222215E-2</v>
      </c>
    </row>
    <row r="108" spans="1:22" x14ac:dyDescent="0.3">
      <c r="A108" s="5" t="s">
        <v>12</v>
      </c>
      <c r="B108" s="5" t="s">
        <v>9</v>
      </c>
      <c r="C108" s="5" t="s">
        <v>51</v>
      </c>
      <c r="D108" s="10">
        <v>2019</v>
      </c>
      <c r="E108" s="10">
        <v>648000</v>
      </c>
      <c r="F108" s="10">
        <v>11880</v>
      </c>
      <c r="G108" s="35">
        <f t="shared" si="8"/>
        <v>0.54545454545454541</v>
      </c>
      <c r="H108" s="10">
        <v>1158.3</v>
      </c>
      <c r="I108">
        <f t="shared" si="9"/>
        <v>9.7499999999999982</v>
      </c>
      <c r="J108" s="10">
        <f t="shared" si="7"/>
        <v>9.7499999999999982</v>
      </c>
      <c r="K108" s="53">
        <v>3888</v>
      </c>
      <c r="L108">
        <f>(Table3[[#This Row],[Ad Spend ($)]]/Table3[[#This Row],[Impression]])*1000</f>
        <v>3888000</v>
      </c>
      <c r="M108">
        <v>29700</v>
      </c>
      <c r="N108">
        <f>Table3[[#This Row],[Impression]]*Table3[[#This Row],[CPI]]</f>
        <v>2519424000</v>
      </c>
      <c r="O108" s="63">
        <v>92664</v>
      </c>
      <c r="P108" s="63">
        <v>301158</v>
      </c>
      <c r="Q108" s="63">
        <v>208494</v>
      </c>
      <c r="R108">
        <v>6.5200617283950619E-3</v>
      </c>
      <c r="S108" s="63">
        <v>215389.72910088082</v>
      </c>
      <c r="T108" s="65">
        <v>21444.588000000003</v>
      </c>
      <c r="U108">
        <v>1800000</v>
      </c>
      <c r="V108" s="65">
        <v>6.4349999999999991E-2</v>
      </c>
    </row>
    <row r="109" spans="1:22" x14ac:dyDescent="0.3">
      <c r="A109" s="5" t="s">
        <v>12</v>
      </c>
      <c r="B109" s="5" t="s">
        <v>10</v>
      </c>
      <c r="C109" s="5" t="s">
        <v>51</v>
      </c>
      <c r="D109" s="10">
        <v>2019</v>
      </c>
      <c r="E109" s="10">
        <v>482800</v>
      </c>
      <c r="F109" s="10">
        <v>22530.666666666668</v>
      </c>
      <c r="G109" s="35">
        <f t="shared" si="8"/>
        <v>0.21428571428571427</v>
      </c>
      <c r="H109" s="10">
        <v>2196.7400000000002</v>
      </c>
      <c r="I109">
        <f t="shared" si="9"/>
        <v>9.75</v>
      </c>
      <c r="J109" s="10">
        <f t="shared" si="7"/>
        <v>9.75</v>
      </c>
      <c r="K109" s="53">
        <v>3379.6</v>
      </c>
      <c r="L109">
        <f>(Table3[[#This Row],[Ad Spend ($)]]/Table3[[#This Row],[Impression]])*1000</f>
        <v>3379600</v>
      </c>
      <c r="M109">
        <v>45061.333333333336</v>
      </c>
      <c r="N109">
        <f>Table3[[#This Row],[Impression]]*Table3[[#This Row],[CPI]]</f>
        <v>1631670880</v>
      </c>
      <c r="O109" s="63">
        <v>175739.2</v>
      </c>
      <c r="P109" s="63">
        <v>571152.4</v>
      </c>
      <c r="Q109" s="63">
        <v>395413.2</v>
      </c>
      <c r="R109">
        <v>7.5008876790152688E-3</v>
      </c>
      <c r="S109" s="63">
        <v>160478.64384244641</v>
      </c>
      <c r="T109" s="65">
        <v>47448.457466666659</v>
      </c>
      <c r="U109">
        <v>1800000</v>
      </c>
      <c r="V109" s="65">
        <v>0.12204111111111113</v>
      </c>
    </row>
    <row r="110" spans="1:22" x14ac:dyDescent="0.3">
      <c r="A110" s="4" t="s">
        <v>12</v>
      </c>
      <c r="B110" s="4" t="s">
        <v>7</v>
      </c>
      <c r="C110" s="4" t="s">
        <v>52</v>
      </c>
      <c r="D110" s="10">
        <v>2019</v>
      </c>
      <c r="E110" s="10">
        <v>632000</v>
      </c>
      <c r="F110" s="10">
        <v>13693.333333333334</v>
      </c>
      <c r="G110" s="35">
        <f t="shared" si="8"/>
        <v>0.46153846153846151</v>
      </c>
      <c r="H110" s="10">
        <v>2340</v>
      </c>
      <c r="I110">
        <f t="shared" si="9"/>
        <v>17.088607594936708</v>
      </c>
      <c r="J110" s="10">
        <f t="shared" si="7"/>
        <v>17.088607594936708</v>
      </c>
      <c r="K110" s="53">
        <v>2528</v>
      </c>
      <c r="L110">
        <f>(Table3[[#This Row],[Ad Spend ($)]]/Table3[[#This Row],[Impression]])*1000</f>
        <v>2528000</v>
      </c>
      <c r="M110">
        <v>23963.333333333336</v>
      </c>
      <c r="N110">
        <f>Table3[[#This Row],[Impression]]*Table3[[#This Row],[CPI]]</f>
        <v>1597696000</v>
      </c>
      <c r="O110" s="63">
        <v>187200</v>
      </c>
      <c r="P110" s="63">
        <v>608400</v>
      </c>
      <c r="Q110" s="63">
        <v>421200</v>
      </c>
      <c r="R110">
        <v>1.7575308444159589E-2</v>
      </c>
      <c r="S110" s="63">
        <v>213333.33333333334</v>
      </c>
      <c r="T110" s="65">
        <v>16226.600000000002</v>
      </c>
      <c r="U110">
        <v>1800000</v>
      </c>
      <c r="V110" s="65">
        <v>0.13</v>
      </c>
    </row>
    <row r="111" spans="1:22" x14ac:dyDescent="0.3">
      <c r="A111" s="4" t="s">
        <v>12</v>
      </c>
      <c r="B111" s="4" t="s">
        <v>8</v>
      </c>
      <c r="C111" s="4" t="s">
        <v>52</v>
      </c>
      <c r="D111" s="10">
        <v>2019</v>
      </c>
      <c r="E111" s="10">
        <v>588000</v>
      </c>
      <c r="F111" s="10">
        <v>17640.000000000004</v>
      </c>
      <c r="G111" s="35">
        <f t="shared" si="8"/>
        <v>0.33333333333333326</v>
      </c>
      <c r="H111" s="10">
        <v>1375.92</v>
      </c>
      <c r="I111">
        <f t="shared" si="9"/>
        <v>7.7999999999999989</v>
      </c>
      <c r="J111" s="10">
        <f t="shared" si="7"/>
        <v>7.7999999999999989</v>
      </c>
      <c r="K111" s="53">
        <v>2940</v>
      </c>
      <c r="L111">
        <f>(Table3[[#This Row],[Ad Spend ($)]]/Table3[[#This Row],[Impression]])*1000</f>
        <v>2940000</v>
      </c>
      <c r="M111">
        <v>37044.000000000007</v>
      </c>
      <c r="N111">
        <f>Table3[[#This Row],[Impression]]*Table3[[#This Row],[CPI]]</f>
        <v>1728720000</v>
      </c>
      <c r="O111" s="63">
        <v>110073.60000000001</v>
      </c>
      <c r="P111" s="63">
        <v>357739.2</v>
      </c>
      <c r="Q111" s="63">
        <v>247665.6</v>
      </c>
      <c r="R111">
        <v>6.8979591836734683E-3</v>
      </c>
      <c r="S111" s="63">
        <v>198481.01265822785</v>
      </c>
      <c r="T111" s="65">
        <v>26129.25</v>
      </c>
      <c r="U111">
        <v>1800000</v>
      </c>
      <c r="V111" s="65">
        <v>7.6440000000000008E-2</v>
      </c>
    </row>
    <row r="112" spans="1:22" x14ac:dyDescent="0.3">
      <c r="A112" s="5" t="s">
        <v>12</v>
      </c>
      <c r="B112" s="5" t="s">
        <v>9</v>
      </c>
      <c r="C112" s="5" t="s">
        <v>52</v>
      </c>
      <c r="D112" s="10">
        <v>2019</v>
      </c>
      <c r="E112" s="10">
        <v>702000</v>
      </c>
      <c r="F112" s="10">
        <v>22230</v>
      </c>
      <c r="G112" s="35">
        <f t="shared" si="8"/>
        <v>0.31578947368421051</v>
      </c>
      <c r="H112" s="10">
        <v>2167.4250000000002</v>
      </c>
      <c r="I112">
        <f t="shared" si="9"/>
        <v>9.75</v>
      </c>
      <c r="J112" s="10">
        <f t="shared" si="7"/>
        <v>9.75</v>
      </c>
      <c r="K112" s="53">
        <v>4212</v>
      </c>
      <c r="L112">
        <f>(Table3[[#This Row],[Ad Spend ($)]]/Table3[[#This Row],[Impression]])*1000</f>
        <v>4212000</v>
      </c>
      <c r="M112">
        <v>55575</v>
      </c>
      <c r="N112">
        <f>Table3[[#This Row],[Impression]]*Table3[[#This Row],[CPI]]</f>
        <v>2956824000</v>
      </c>
      <c r="O112" s="63">
        <v>173394</v>
      </c>
      <c r="P112" s="63">
        <v>563530.5</v>
      </c>
      <c r="Q112" s="63">
        <v>390136.5</v>
      </c>
      <c r="R112">
        <v>6.0185185185185185E-3</v>
      </c>
      <c r="S112" s="63">
        <v>236962.02531645572</v>
      </c>
      <c r="T112" s="65">
        <v>39513.824999999997</v>
      </c>
      <c r="U112">
        <v>1800000</v>
      </c>
      <c r="V112" s="65">
        <v>0.12041250000000001</v>
      </c>
    </row>
    <row r="113" spans="1:22" x14ac:dyDescent="0.3">
      <c r="A113" s="5" t="s">
        <v>12</v>
      </c>
      <c r="B113" s="5" t="s">
        <v>10</v>
      </c>
      <c r="C113" s="5" t="s">
        <v>52</v>
      </c>
      <c r="D113" s="10">
        <v>2019</v>
      </c>
      <c r="E113" s="10">
        <v>448000</v>
      </c>
      <c r="F113" s="10">
        <v>11200</v>
      </c>
      <c r="G113" s="35">
        <f t="shared" si="8"/>
        <v>0.4</v>
      </c>
      <c r="H113" s="10">
        <v>873.6</v>
      </c>
      <c r="I113">
        <f t="shared" si="9"/>
        <v>7.8</v>
      </c>
      <c r="J113" s="10">
        <f t="shared" si="7"/>
        <v>7.8</v>
      </c>
      <c r="K113" s="53">
        <v>3136</v>
      </c>
      <c r="L113">
        <f>(Table3[[#This Row],[Ad Spend ($)]]/Table3[[#This Row],[Impression]])*1000</f>
        <v>3136000</v>
      </c>
      <c r="M113">
        <v>22400</v>
      </c>
      <c r="N113">
        <f>Table3[[#This Row],[Impression]]*Table3[[#This Row],[CPI]]</f>
        <v>1404928000</v>
      </c>
      <c r="O113" s="63">
        <v>69888</v>
      </c>
      <c r="P113" s="63">
        <v>227136</v>
      </c>
      <c r="Q113" s="63">
        <v>157248</v>
      </c>
      <c r="R113">
        <v>6.4668367346938779E-3</v>
      </c>
      <c r="S113" s="63">
        <v>151223.62869198312</v>
      </c>
      <c r="T113" s="65">
        <v>23226.000000000004</v>
      </c>
      <c r="U113">
        <v>1800000</v>
      </c>
      <c r="V113" s="65">
        <v>4.8533333333333331E-2</v>
      </c>
    </row>
    <row r="114" spans="1:22" x14ac:dyDescent="0.3">
      <c r="A114" s="4" t="s">
        <v>13</v>
      </c>
      <c r="B114" s="4" t="s">
        <v>7</v>
      </c>
      <c r="C114" s="4" t="s">
        <v>53</v>
      </c>
      <c r="D114" s="10">
        <v>2019</v>
      </c>
      <c r="E114" s="10">
        <v>619000</v>
      </c>
      <c r="F114" s="10">
        <v>18570.000000000004</v>
      </c>
      <c r="G114" s="35">
        <f t="shared" si="8"/>
        <v>0.33333333333333326</v>
      </c>
      <c r="H114" s="10">
        <v>3575</v>
      </c>
      <c r="I114">
        <f t="shared" si="9"/>
        <v>19.251480883144854</v>
      </c>
      <c r="J114" s="10">
        <f t="shared" si="7"/>
        <v>19.251480883144854</v>
      </c>
      <c r="K114" s="53">
        <v>2476</v>
      </c>
      <c r="L114">
        <f>(Table3[[#This Row],[Ad Spend ($)]]/Table3[[#This Row],[Impression]])*1000</f>
        <v>2476000</v>
      </c>
      <c r="M114">
        <v>32497.500000000007</v>
      </c>
      <c r="N114">
        <f>Table3[[#This Row],[Impression]]*Table3[[#This Row],[CPI]]</f>
        <v>1532644000</v>
      </c>
      <c r="O114" s="63">
        <v>286000</v>
      </c>
      <c r="P114" s="63">
        <v>929500</v>
      </c>
      <c r="Q114" s="63">
        <v>643500</v>
      </c>
      <c r="R114">
        <v>2.0215609974223191E-2</v>
      </c>
      <c r="S114" s="63">
        <v>209068.64814658448</v>
      </c>
      <c r="T114" s="65">
        <v>21992.451000000001</v>
      </c>
      <c r="U114">
        <v>1800000</v>
      </c>
      <c r="V114" s="65">
        <v>0.19861111111111113</v>
      </c>
    </row>
    <row r="115" spans="1:22" x14ac:dyDescent="0.3">
      <c r="A115" s="4" t="s">
        <v>13</v>
      </c>
      <c r="B115" s="4" t="s">
        <v>8</v>
      </c>
      <c r="C115" s="4" t="s">
        <v>53</v>
      </c>
      <c r="D115" s="10">
        <v>2019</v>
      </c>
      <c r="E115" s="10">
        <v>592000</v>
      </c>
      <c r="F115" s="10">
        <v>27626.666666666661</v>
      </c>
      <c r="G115" s="35">
        <f t="shared" si="8"/>
        <v>0.21428571428571433</v>
      </c>
      <c r="H115" s="10">
        <v>1820</v>
      </c>
      <c r="I115">
        <f t="shared" si="9"/>
        <v>6.5878378378378404</v>
      </c>
      <c r="J115" s="10">
        <f t="shared" si="7"/>
        <v>6.5878378378378404</v>
      </c>
      <c r="K115" s="53">
        <v>2960</v>
      </c>
      <c r="L115">
        <f>(Table3[[#This Row],[Ad Spend ($)]]/Table3[[#This Row],[Impression]])*1000</f>
        <v>2960000</v>
      </c>
      <c r="M115">
        <v>58015.999999999993</v>
      </c>
      <c r="N115">
        <f>Table3[[#This Row],[Impression]]*Table3[[#This Row],[CPI]]</f>
        <v>1752320000</v>
      </c>
      <c r="O115" s="63">
        <v>145600</v>
      </c>
      <c r="P115" s="63">
        <v>473200</v>
      </c>
      <c r="Q115" s="63">
        <v>327600</v>
      </c>
      <c r="R115">
        <v>5.7866143170197237E-3</v>
      </c>
      <c r="S115" s="63">
        <v>199949.33716119226</v>
      </c>
      <c r="T115" s="65">
        <v>40897.82666666666</v>
      </c>
      <c r="U115">
        <v>1800000</v>
      </c>
      <c r="V115" s="65">
        <v>0.10111111111111111</v>
      </c>
    </row>
    <row r="116" spans="1:22" x14ac:dyDescent="0.3">
      <c r="A116" s="5" t="s">
        <v>13</v>
      </c>
      <c r="B116" s="5" t="s">
        <v>9</v>
      </c>
      <c r="C116" s="5" t="s">
        <v>53</v>
      </c>
      <c r="D116" s="10">
        <v>2019</v>
      </c>
      <c r="E116" s="10">
        <v>662000</v>
      </c>
      <c r="F116" s="10">
        <v>27583.333333333332</v>
      </c>
      <c r="G116" s="35">
        <f t="shared" si="8"/>
        <v>0.24</v>
      </c>
      <c r="H116" s="10">
        <v>1613.625</v>
      </c>
      <c r="I116">
        <f t="shared" si="9"/>
        <v>5.8500000000000005</v>
      </c>
      <c r="J116" s="10">
        <f t="shared" si="7"/>
        <v>5.8500000000000005</v>
      </c>
      <c r="K116" s="53">
        <v>3972</v>
      </c>
      <c r="L116">
        <f>(Table3[[#This Row],[Ad Spend ($)]]/Table3[[#This Row],[Impression]])*1000</f>
        <v>3972000</v>
      </c>
      <c r="M116">
        <v>68958.333333333328</v>
      </c>
      <c r="N116">
        <f>Table3[[#This Row],[Impression]]*Table3[[#This Row],[CPI]]</f>
        <v>2629464000</v>
      </c>
      <c r="O116" s="63">
        <v>129090</v>
      </c>
      <c r="P116" s="63">
        <v>419542.5</v>
      </c>
      <c r="Q116" s="63">
        <v>290452.5</v>
      </c>
      <c r="R116">
        <v>3.8293051359516617E-3</v>
      </c>
      <c r="S116" s="63">
        <v>223591.99527146836</v>
      </c>
      <c r="T116" s="65">
        <v>49000.412500000006</v>
      </c>
      <c r="U116">
        <v>1800000</v>
      </c>
      <c r="V116" s="65">
        <v>8.9645833333333327E-2</v>
      </c>
    </row>
    <row r="117" spans="1:22" x14ac:dyDescent="0.3">
      <c r="A117" s="5" t="s">
        <v>13</v>
      </c>
      <c r="B117" s="5" t="s">
        <v>10</v>
      </c>
      <c r="C117" s="5" t="s">
        <v>53</v>
      </c>
      <c r="D117" s="10">
        <v>2019</v>
      </c>
      <c r="E117" s="10">
        <v>495600</v>
      </c>
      <c r="F117" s="10">
        <v>10738.000000000002</v>
      </c>
      <c r="G117" s="35">
        <f t="shared" si="8"/>
        <v>0.46153846153846145</v>
      </c>
      <c r="H117" s="10">
        <v>1465.7370000000003</v>
      </c>
      <c r="I117">
        <f t="shared" si="9"/>
        <v>13.65</v>
      </c>
      <c r="J117" s="10">
        <f t="shared" si="7"/>
        <v>13.65</v>
      </c>
      <c r="K117" s="53">
        <v>3469.2</v>
      </c>
      <c r="L117">
        <f>(Table3[[#This Row],[Ad Spend ($)]]/Table3[[#This Row],[Impression]])*1000</f>
        <v>3469200</v>
      </c>
      <c r="M117">
        <v>21476.000000000004</v>
      </c>
      <c r="N117">
        <f>Table3[[#This Row],[Impression]]*Table3[[#This Row],[CPI]]</f>
        <v>1719335520</v>
      </c>
      <c r="O117" s="63">
        <v>117258.96000000002</v>
      </c>
      <c r="P117" s="63">
        <v>381091.62000000005</v>
      </c>
      <c r="Q117" s="63">
        <v>263832.66000000003</v>
      </c>
      <c r="R117">
        <v>1.0230024213075062E-2</v>
      </c>
      <c r="S117" s="63">
        <v>167390.01942075486</v>
      </c>
      <c r="T117" s="65">
        <v>22254.773450000001</v>
      </c>
      <c r="U117">
        <v>1800000</v>
      </c>
      <c r="V117" s="65">
        <v>8.142983333333334E-2</v>
      </c>
    </row>
    <row r="118" spans="1:22" x14ac:dyDescent="0.3">
      <c r="A118" s="4" t="s">
        <v>13</v>
      </c>
      <c r="B118" s="4" t="s">
        <v>7</v>
      </c>
      <c r="C118" s="4" t="s">
        <v>54</v>
      </c>
      <c r="D118" s="10">
        <v>2019</v>
      </c>
      <c r="E118" s="10">
        <v>564000</v>
      </c>
      <c r="F118" s="10">
        <v>30080</v>
      </c>
      <c r="G118" s="35">
        <f t="shared" si="8"/>
        <v>0.1875</v>
      </c>
      <c r="H118" s="10">
        <v>2925</v>
      </c>
      <c r="I118">
        <f t="shared" si="9"/>
        <v>9.7240691489361701</v>
      </c>
      <c r="J118" s="10">
        <f t="shared" si="7"/>
        <v>9.7240691489361701</v>
      </c>
      <c r="K118" s="53">
        <v>2256</v>
      </c>
      <c r="L118">
        <f>(Table3[[#This Row],[Ad Spend ($)]]/Table3[[#This Row],[Impression]])*1000</f>
        <v>2256000</v>
      </c>
      <c r="M118">
        <v>52640</v>
      </c>
      <c r="N118">
        <f>Table3[[#This Row],[Impression]]*Table3[[#This Row],[CPI]]</f>
        <v>1272384000</v>
      </c>
      <c r="O118" s="63">
        <v>234000</v>
      </c>
      <c r="P118" s="63">
        <v>760500</v>
      </c>
      <c r="Q118" s="63">
        <v>526500</v>
      </c>
      <c r="R118">
        <v>1.1206817281575373E-2</v>
      </c>
      <c r="S118" s="63">
        <v>185816.65431183594</v>
      </c>
      <c r="T118" s="65">
        <v>36520.127999999997</v>
      </c>
      <c r="U118">
        <v>1800000</v>
      </c>
      <c r="V118" s="65">
        <v>0.16250000000000001</v>
      </c>
    </row>
    <row r="119" spans="1:22" x14ac:dyDescent="0.3">
      <c r="A119" s="4" t="s">
        <v>13</v>
      </c>
      <c r="B119" s="4" t="s">
        <v>8</v>
      </c>
      <c r="C119" s="4" t="s">
        <v>54</v>
      </c>
      <c r="D119" s="10">
        <v>2019</v>
      </c>
      <c r="E119" s="10">
        <v>708000</v>
      </c>
      <c r="F119" s="10">
        <v>29500</v>
      </c>
      <c r="G119" s="35">
        <f t="shared" si="8"/>
        <v>0.24</v>
      </c>
      <c r="H119" s="10">
        <v>1170</v>
      </c>
      <c r="I119">
        <f t="shared" si="9"/>
        <v>3.9661016949152543</v>
      </c>
      <c r="J119" s="10">
        <f t="shared" si="7"/>
        <v>3.9661016949152543</v>
      </c>
      <c r="K119" s="53">
        <v>3540</v>
      </c>
      <c r="L119">
        <f>(Table3[[#This Row],[Ad Spend ($)]]/Table3[[#This Row],[Impression]])*1000</f>
        <v>3540000</v>
      </c>
      <c r="M119">
        <v>61950</v>
      </c>
      <c r="N119">
        <f>Table3[[#This Row],[Impression]]*Table3[[#This Row],[CPI]]</f>
        <v>2506320000</v>
      </c>
      <c r="O119" s="63">
        <v>93600</v>
      </c>
      <c r="P119" s="63">
        <v>304200</v>
      </c>
      <c r="Q119" s="63">
        <v>210600</v>
      </c>
      <c r="R119">
        <v>2.9129560471128986E-3</v>
      </c>
      <c r="S119" s="63">
        <v>233259.20434890044</v>
      </c>
      <c r="T119" s="65">
        <v>44769.9375</v>
      </c>
      <c r="U119">
        <v>1800000</v>
      </c>
      <c r="V119" s="65">
        <v>6.5000000000000002E-2</v>
      </c>
    </row>
    <row r="120" spans="1:22" x14ac:dyDescent="0.3">
      <c r="A120" s="5" t="s">
        <v>13</v>
      </c>
      <c r="B120" s="5" t="s">
        <v>9</v>
      </c>
      <c r="C120" s="5" t="s">
        <v>54</v>
      </c>
      <c r="D120" s="10">
        <v>2019</v>
      </c>
      <c r="E120" s="10">
        <v>662000</v>
      </c>
      <c r="F120" s="10">
        <v>19860.000000000004</v>
      </c>
      <c r="G120" s="35">
        <f t="shared" si="8"/>
        <v>0.33333333333333326</v>
      </c>
      <c r="H120" s="10">
        <v>1625</v>
      </c>
      <c r="I120">
        <f t="shared" si="9"/>
        <v>8.1822759315206426</v>
      </c>
      <c r="J120" s="10">
        <f t="shared" si="7"/>
        <v>8.1822759315206426</v>
      </c>
      <c r="K120" s="53">
        <v>3972</v>
      </c>
      <c r="L120">
        <f>(Table3[[#This Row],[Ad Spend ($)]]/Table3[[#This Row],[Impression]])*1000</f>
        <v>3972000</v>
      </c>
      <c r="M120">
        <v>49650.000000000007</v>
      </c>
      <c r="N120">
        <f>Table3[[#This Row],[Impression]]*Table3[[#This Row],[CPI]]</f>
        <v>2629464000</v>
      </c>
      <c r="O120" s="63">
        <v>130000</v>
      </c>
      <c r="P120" s="63">
        <v>422500</v>
      </c>
      <c r="Q120" s="63">
        <v>292500</v>
      </c>
      <c r="R120">
        <v>5.3559711535633618E-3</v>
      </c>
      <c r="S120" s="63">
        <v>218103.9453092826</v>
      </c>
      <c r="T120" s="65">
        <v>36168.039000000004</v>
      </c>
      <c r="U120">
        <v>1800000</v>
      </c>
      <c r="V120" s="65">
        <v>9.0277777777777776E-2</v>
      </c>
    </row>
    <row r="121" spans="1:22" x14ac:dyDescent="0.3">
      <c r="A121" s="5" t="s">
        <v>13</v>
      </c>
      <c r="B121" s="5" t="s">
        <v>10</v>
      </c>
      <c r="C121" s="5" t="s">
        <v>54</v>
      </c>
      <c r="D121" s="10">
        <v>2019</v>
      </c>
      <c r="E121" s="10">
        <v>494200</v>
      </c>
      <c r="F121" s="10">
        <v>14826.000000000002</v>
      </c>
      <c r="G121" s="35">
        <f t="shared" si="8"/>
        <v>0.33333333333333326</v>
      </c>
      <c r="H121" s="10">
        <v>1170</v>
      </c>
      <c r="I121">
        <f t="shared" si="9"/>
        <v>7.8915418858761619</v>
      </c>
      <c r="J121" s="10">
        <f t="shared" si="7"/>
        <v>7.8915418858761619</v>
      </c>
      <c r="K121" s="53">
        <v>3459.4</v>
      </c>
      <c r="L121">
        <f>(Table3[[#This Row],[Ad Spend ($)]]/Table3[[#This Row],[Impression]])*1000</f>
        <v>3459400</v>
      </c>
      <c r="M121">
        <v>29652.000000000004</v>
      </c>
      <c r="N121">
        <f>Table3[[#This Row],[Impression]]*Table3[[#This Row],[CPI]]</f>
        <v>1709635480</v>
      </c>
      <c r="O121" s="63">
        <v>93600</v>
      </c>
      <c r="P121" s="63">
        <v>304200</v>
      </c>
      <c r="Q121" s="63">
        <v>210600</v>
      </c>
      <c r="R121">
        <v>5.9310888891940866E-3</v>
      </c>
      <c r="S121" s="63">
        <v>162820.19602998105</v>
      </c>
      <c r="T121" s="65">
        <v>31500.431550000008</v>
      </c>
      <c r="U121">
        <v>1800000</v>
      </c>
      <c r="V121" s="65">
        <v>6.5000000000000002E-2</v>
      </c>
    </row>
    <row r="122" spans="1:22" x14ac:dyDescent="0.3">
      <c r="A122" s="4" t="s">
        <v>13</v>
      </c>
      <c r="B122" s="4" t="s">
        <v>7</v>
      </c>
      <c r="C122" s="4" t="s">
        <v>55</v>
      </c>
      <c r="D122" s="10">
        <v>2019</v>
      </c>
      <c r="E122" s="10">
        <v>775000</v>
      </c>
      <c r="F122" s="10">
        <v>32291.666666666668</v>
      </c>
      <c r="G122" s="35">
        <f t="shared" si="8"/>
        <v>0.24</v>
      </c>
      <c r="H122" s="10">
        <v>2340</v>
      </c>
      <c r="I122">
        <f t="shared" si="9"/>
        <v>7.2464516129032246</v>
      </c>
      <c r="J122" s="10">
        <f t="shared" si="7"/>
        <v>7.2464516129032246</v>
      </c>
      <c r="K122" s="53">
        <v>3100</v>
      </c>
      <c r="L122">
        <f>(Table3[[#This Row],[Ad Spend ($)]]/Table3[[#This Row],[Impression]])*1000</f>
        <v>3100000</v>
      </c>
      <c r="M122">
        <v>56510.416666666672</v>
      </c>
      <c r="N122">
        <f>Table3[[#This Row],[Impression]]*Table3[[#This Row],[CPI]]</f>
        <v>2402500000</v>
      </c>
      <c r="O122" s="63">
        <v>187200</v>
      </c>
      <c r="P122" s="63">
        <v>608400</v>
      </c>
      <c r="Q122" s="63">
        <v>421200</v>
      </c>
      <c r="R122">
        <v>6.0776690946930277E-3</v>
      </c>
      <c r="S122" s="63">
        <v>238553.28972681801</v>
      </c>
      <c r="T122" s="65">
        <v>41963.020833333336</v>
      </c>
      <c r="U122">
        <v>1800000</v>
      </c>
      <c r="V122" s="65">
        <v>0.13</v>
      </c>
    </row>
    <row r="123" spans="1:22" x14ac:dyDescent="0.3">
      <c r="A123" s="4" t="s">
        <v>13</v>
      </c>
      <c r="B123" s="4" t="s">
        <v>8</v>
      </c>
      <c r="C123" s="4" t="s">
        <v>55</v>
      </c>
      <c r="D123" s="10">
        <v>2019</v>
      </c>
      <c r="E123" s="10">
        <v>560000</v>
      </c>
      <c r="F123" s="10">
        <v>10266.666666666668</v>
      </c>
      <c r="G123" s="35">
        <f t="shared" si="8"/>
        <v>0.54545454545454541</v>
      </c>
      <c r="H123" s="10">
        <v>800.80000000000018</v>
      </c>
      <c r="I123">
        <f t="shared" si="9"/>
        <v>7.8000000000000016</v>
      </c>
      <c r="J123" s="10">
        <f t="shared" si="7"/>
        <v>7.8000000000000016</v>
      </c>
      <c r="K123" s="53">
        <v>2800</v>
      </c>
      <c r="L123">
        <f>(Table3[[#This Row],[Ad Spend ($)]]/Table3[[#This Row],[Impression]])*1000</f>
        <v>2800000</v>
      </c>
      <c r="M123">
        <v>21560.000000000004</v>
      </c>
      <c r="N123">
        <f>Table3[[#This Row],[Impression]]*Table3[[#This Row],[CPI]]</f>
        <v>1568000000</v>
      </c>
      <c r="O123" s="63">
        <v>64064.000000000015</v>
      </c>
      <c r="P123" s="63">
        <v>208208.00000000006</v>
      </c>
      <c r="Q123" s="63">
        <v>144144.00000000006</v>
      </c>
      <c r="R123">
        <v>7.2428571428571438E-3</v>
      </c>
      <c r="S123" s="63">
        <v>172373.98999615238</v>
      </c>
      <c r="T123" s="65">
        <v>16676.916666666668</v>
      </c>
      <c r="U123">
        <v>1800000</v>
      </c>
      <c r="V123" s="65">
        <v>4.4488888888888897E-2</v>
      </c>
    </row>
    <row r="124" spans="1:22" x14ac:dyDescent="0.3">
      <c r="A124" s="5" t="s">
        <v>13</v>
      </c>
      <c r="B124" s="5" t="s">
        <v>9</v>
      </c>
      <c r="C124" s="5" t="s">
        <v>55</v>
      </c>
      <c r="D124" s="10">
        <v>2019</v>
      </c>
      <c r="E124" s="10">
        <v>602000</v>
      </c>
      <c r="F124" s="10">
        <v>25083.333333333332</v>
      </c>
      <c r="G124" s="35">
        <f t="shared" si="8"/>
        <v>0.24</v>
      </c>
      <c r="H124" s="10">
        <v>2275</v>
      </c>
      <c r="I124">
        <f t="shared" si="9"/>
        <v>9.0697674418604652</v>
      </c>
      <c r="J124" s="10">
        <f t="shared" si="7"/>
        <v>9.0697674418604652</v>
      </c>
      <c r="K124" s="53">
        <v>3612</v>
      </c>
      <c r="L124">
        <f>(Table3[[#This Row],[Ad Spend ($)]]/Table3[[#This Row],[Impression]])*1000</f>
        <v>3612000</v>
      </c>
      <c r="M124">
        <v>62708.333333333328</v>
      </c>
      <c r="N124">
        <f>Table3[[#This Row],[Impression]]*Table3[[#This Row],[CPI]]</f>
        <v>2174424000</v>
      </c>
      <c r="O124" s="63">
        <v>182000</v>
      </c>
      <c r="P124" s="63">
        <v>591500</v>
      </c>
      <c r="Q124" s="63">
        <v>409500</v>
      </c>
      <c r="R124">
        <v>6.5286255118596924E-3</v>
      </c>
      <c r="S124" s="63">
        <v>185302.03924586379</v>
      </c>
      <c r="T124" s="65">
        <v>48893.6875</v>
      </c>
      <c r="U124">
        <v>1800000</v>
      </c>
      <c r="V124" s="65">
        <v>0.12638888888888888</v>
      </c>
    </row>
    <row r="125" spans="1:22" x14ac:dyDescent="0.3">
      <c r="A125" s="5" t="s">
        <v>13</v>
      </c>
      <c r="B125" s="5" t="s">
        <v>10</v>
      </c>
      <c r="C125" s="5" t="s">
        <v>55</v>
      </c>
      <c r="D125" s="10">
        <v>2019</v>
      </c>
      <c r="E125" s="10">
        <v>662000</v>
      </c>
      <c r="F125" s="10">
        <v>27583.333333333332</v>
      </c>
      <c r="G125" s="35">
        <f t="shared" si="8"/>
        <v>0.24</v>
      </c>
      <c r="H125" s="10">
        <v>1365</v>
      </c>
      <c r="I125">
        <f t="shared" si="9"/>
        <v>4.9486404833836861</v>
      </c>
      <c r="J125" s="10">
        <f t="shared" si="7"/>
        <v>4.9486404833836861</v>
      </c>
      <c r="K125" s="53">
        <v>4634</v>
      </c>
      <c r="L125">
        <f>(Table3[[#This Row],[Ad Spend ($)]]/Table3[[#This Row],[Impression]])*1000</f>
        <v>4634000</v>
      </c>
      <c r="M125">
        <v>55166.666666666664</v>
      </c>
      <c r="N125">
        <f>Table3[[#This Row],[Impression]]*Table3[[#This Row],[CPI]]</f>
        <v>3067708000</v>
      </c>
      <c r="O125" s="63">
        <v>109200</v>
      </c>
      <c r="P125" s="63">
        <v>354900</v>
      </c>
      <c r="Q125" s="63">
        <v>245700</v>
      </c>
      <c r="R125">
        <v>2.7765354460072473E-3</v>
      </c>
      <c r="S125" s="63">
        <v>203770.68103116582</v>
      </c>
      <c r="T125" s="65">
        <v>62727.947916666664</v>
      </c>
      <c r="U125">
        <v>1800000</v>
      </c>
      <c r="V125" s="65">
        <v>7.5833333333333336E-2</v>
      </c>
    </row>
    <row r="126" spans="1:22" x14ac:dyDescent="0.3">
      <c r="A126" s="4" t="s">
        <v>13</v>
      </c>
      <c r="B126" s="4" t="s">
        <v>7</v>
      </c>
      <c r="C126" s="4" t="s">
        <v>56</v>
      </c>
      <c r="D126" s="10">
        <v>2019</v>
      </c>
      <c r="E126" s="10">
        <v>818000</v>
      </c>
      <c r="F126" s="10">
        <v>17723.333333333336</v>
      </c>
      <c r="G126" s="35">
        <f t="shared" si="8"/>
        <v>0.46153846153846145</v>
      </c>
      <c r="H126" s="10">
        <v>3575</v>
      </c>
      <c r="I126">
        <f t="shared" si="9"/>
        <v>20.171149144254276</v>
      </c>
      <c r="J126" s="10">
        <f t="shared" si="7"/>
        <v>20.171149144254276</v>
      </c>
      <c r="K126" s="53">
        <v>3272</v>
      </c>
      <c r="L126">
        <f>(Table3[[#This Row],[Ad Spend ($)]]/Table3[[#This Row],[Impression]])*1000</f>
        <v>3272000</v>
      </c>
      <c r="M126">
        <v>31015.833333333336</v>
      </c>
      <c r="N126">
        <f>Table3[[#This Row],[Impression]]*Table3[[#This Row],[CPI]]</f>
        <v>2676496000</v>
      </c>
      <c r="O126" s="63">
        <v>286000</v>
      </c>
      <c r="P126" s="63">
        <v>929500</v>
      </c>
      <c r="Q126" s="63">
        <v>643500</v>
      </c>
      <c r="R126">
        <v>1.6028419246656822E-2</v>
      </c>
      <c r="S126" s="63">
        <v>245461.36534133533</v>
      </c>
      <c r="T126" s="65">
        <v>23625.203333333335</v>
      </c>
      <c r="U126">
        <v>1800000</v>
      </c>
      <c r="V126" s="65">
        <v>0.19861111111111113</v>
      </c>
    </row>
    <row r="127" spans="1:22" x14ac:dyDescent="0.3">
      <c r="A127" s="4" t="s">
        <v>13</v>
      </c>
      <c r="B127" s="4" t="s">
        <v>8</v>
      </c>
      <c r="C127" s="4" t="s">
        <v>56</v>
      </c>
      <c r="D127" s="10">
        <v>2019</v>
      </c>
      <c r="E127" s="10">
        <v>588000</v>
      </c>
      <c r="F127" s="10">
        <v>31360</v>
      </c>
      <c r="G127" s="35">
        <f t="shared" si="8"/>
        <v>0.1875</v>
      </c>
      <c r="H127" s="10">
        <v>1495</v>
      </c>
      <c r="I127">
        <f t="shared" si="9"/>
        <v>4.7672193877551017</v>
      </c>
      <c r="J127" s="10">
        <f t="shared" si="7"/>
        <v>4.7672193877551017</v>
      </c>
      <c r="K127" s="53">
        <v>2940</v>
      </c>
      <c r="L127">
        <f>(Table3[[#This Row],[Ad Spend ($)]]/Table3[[#This Row],[Impression]])*1000</f>
        <v>2940000</v>
      </c>
      <c r="M127">
        <v>65856</v>
      </c>
      <c r="N127">
        <f>Table3[[#This Row],[Impression]]*Table3[[#This Row],[CPI]]</f>
        <v>1728720000</v>
      </c>
      <c r="O127" s="63">
        <v>119600</v>
      </c>
      <c r="P127" s="63">
        <v>388700</v>
      </c>
      <c r="Q127" s="63">
        <v>269100</v>
      </c>
      <c r="R127">
        <v>4.2159083020963488E-3</v>
      </c>
      <c r="S127" s="63">
        <v>176444.11102775694</v>
      </c>
      <c r="T127" s="65">
        <v>52253.600000000006</v>
      </c>
      <c r="U127">
        <v>1800000</v>
      </c>
      <c r="V127" s="65">
        <v>8.3055555555555549E-2</v>
      </c>
    </row>
    <row r="128" spans="1:22" x14ac:dyDescent="0.3">
      <c r="A128" s="5" t="s">
        <v>13</v>
      </c>
      <c r="B128" s="5" t="s">
        <v>9</v>
      </c>
      <c r="C128" s="5" t="s">
        <v>56</v>
      </c>
      <c r="D128" s="10">
        <v>2019</v>
      </c>
      <c r="E128" s="10">
        <v>598000</v>
      </c>
      <c r="F128" s="10">
        <v>24916.666666666668</v>
      </c>
      <c r="G128" s="35">
        <f t="shared" si="8"/>
        <v>0.24</v>
      </c>
      <c r="H128" s="10">
        <v>1300</v>
      </c>
      <c r="I128">
        <f t="shared" si="9"/>
        <v>5.2173913043478262</v>
      </c>
      <c r="J128" s="10">
        <f t="shared" si="7"/>
        <v>5.2173913043478262</v>
      </c>
      <c r="K128" s="53">
        <v>3588</v>
      </c>
      <c r="L128">
        <f>(Table3[[#This Row],[Ad Spend ($)]]/Table3[[#This Row],[Impression]])*1000</f>
        <v>3588000</v>
      </c>
      <c r="M128">
        <v>62291.666666666672</v>
      </c>
      <c r="N128">
        <f>Table3[[#This Row],[Impression]]*Table3[[#This Row],[CPI]]</f>
        <v>2145624000</v>
      </c>
      <c r="O128" s="63">
        <v>104000</v>
      </c>
      <c r="P128" s="63">
        <v>338000</v>
      </c>
      <c r="Q128" s="63">
        <v>234000</v>
      </c>
      <c r="R128">
        <v>3.780718336483932E-3</v>
      </c>
      <c r="S128" s="63">
        <v>179444.86121530383</v>
      </c>
      <c r="T128" s="65">
        <v>49820.875</v>
      </c>
      <c r="U128">
        <v>1800000</v>
      </c>
      <c r="V128" s="65">
        <v>7.2222222222222215E-2</v>
      </c>
    </row>
    <row r="129" spans="1:22" x14ac:dyDescent="0.3">
      <c r="A129" s="5" t="s">
        <v>13</v>
      </c>
      <c r="B129" s="5" t="s">
        <v>10</v>
      </c>
      <c r="C129" s="5" t="s">
        <v>56</v>
      </c>
      <c r="D129" s="10">
        <v>2019</v>
      </c>
      <c r="E129" s="10">
        <v>662000</v>
      </c>
      <c r="F129" s="10">
        <v>27583.333333333332</v>
      </c>
      <c r="G129" s="35">
        <f t="shared" si="8"/>
        <v>0.24</v>
      </c>
      <c r="H129" s="10">
        <v>2275</v>
      </c>
      <c r="I129">
        <f t="shared" si="9"/>
        <v>8.2477341389728114</v>
      </c>
      <c r="J129" s="10">
        <f t="shared" si="7"/>
        <v>8.2477341389728114</v>
      </c>
      <c r="K129" s="53">
        <v>4634</v>
      </c>
      <c r="L129">
        <f>(Table3[[#This Row],[Ad Spend ($)]]/Table3[[#This Row],[Impression]])*1000</f>
        <v>4634000</v>
      </c>
      <c r="M129">
        <v>55166.666666666664</v>
      </c>
      <c r="N129">
        <f>Table3[[#This Row],[Impression]]*Table3[[#This Row],[CPI]]</f>
        <v>3067708000</v>
      </c>
      <c r="O129" s="63">
        <v>182000</v>
      </c>
      <c r="P129" s="63">
        <v>591500</v>
      </c>
      <c r="Q129" s="63">
        <v>409500</v>
      </c>
      <c r="R129">
        <v>4.6275590766787457E-3</v>
      </c>
      <c r="S129" s="63">
        <v>198649.6624156039</v>
      </c>
      <c r="T129" s="65">
        <v>64345.020833333328</v>
      </c>
      <c r="U129">
        <v>1800000</v>
      </c>
      <c r="V129" s="65">
        <v>0.12638888888888888</v>
      </c>
    </row>
    <row r="130" spans="1:22" x14ac:dyDescent="0.3">
      <c r="A130" s="4" t="s">
        <v>14</v>
      </c>
      <c r="B130" s="4" t="s">
        <v>7</v>
      </c>
      <c r="C130" s="4" t="s">
        <v>57</v>
      </c>
      <c r="D130" s="10">
        <v>2019</v>
      </c>
      <c r="E130" s="10">
        <v>598000</v>
      </c>
      <c r="F130" s="10">
        <v>14950</v>
      </c>
      <c r="G130" s="35">
        <f t="shared" ref="G130:G161" si="10">(E130/F130)/100</f>
        <v>0.4</v>
      </c>
      <c r="H130" s="10">
        <v>2925</v>
      </c>
      <c r="I130">
        <f t="shared" ref="I130:I161" si="11">(H130/F130)*100</f>
        <v>19.565217391304348</v>
      </c>
      <c r="J130" s="10">
        <f t="shared" si="7"/>
        <v>19.565217391304348</v>
      </c>
      <c r="K130" s="53">
        <v>2392</v>
      </c>
      <c r="L130">
        <f>(Table3[[#This Row],[Ad Spend ($)]]/Table3[[#This Row],[Impression]])*1000</f>
        <v>2392000</v>
      </c>
      <c r="M130">
        <v>26162.5</v>
      </c>
      <c r="N130">
        <f>Table3[[#This Row],[Impression]]*Table3[[#This Row],[CPI]]</f>
        <v>1430416000</v>
      </c>
      <c r="O130" s="63">
        <v>234000</v>
      </c>
      <c r="P130" s="63">
        <v>760500</v>
      </c>
      <c r="Q130" s="63">
        <v>526500</v>
      </c>
      <c r="R130">
        <v>2.1266540642722116E-2</v>
      </c>
      <c r="S130" s="63">
        <v>183084.57711442787</v>
      </c>
      <c r="T130" s="65">
        <v>19532.174999999999</v>
      </c>
      <c r="U130">
        <v>1800000</v>
      </c>
      <c r="V130" s="65">
        <v>0.16250000000000001</v>
      </c>
    </row>
    <row r="131" spans="1:22" x14ac:dyDescent="0.3">
      <c r="A131" s="4" t="s">
        <v>14</v>
      </c>
      <c r="B131" s="4" t="s">
        <v>8</v>
      </c>
      <c r="C131" s="4" t="s">
        <v>57</v>
      </c>
      <c r="D131" s="10">
        <v>2019</v>
      </c>
      <c r="E131" s="10">
        <v>759000</v>
      </c>
      <c r="F131" s="10">
        <v>37950</v>
      </c>
      <c r="G131" s="35">
        <f t="shared" si="10"/>
        <v>0.2</v>
      </c>
      <c r="H131" s="10">
        <v>1040</v>
      </c>
      <c r="I131">
        <f t="shared" si="11"/>
        <v>2.7404479578392622</v>
      </c>
      <c r="J131" s="10">
        <f t="shared" ref="J131:J193" si="12">I131</f>
        <v>2.7404479578392622</v>
      </c>
      <c r="K131" s="53">
        <v>3795</v>
      </c>
      <c r="L131">
        <f>(Table3[[#This Row],[Ad Spend ($)]]/Table3[[#This Row],[Impression]])*1000</f>
        <v>3795000</v>
      </c>
      <c r="M131">
        <v>79695</v>
      </c>
      <c r="N131">
        <f>Table3[[#This Row],[Impression]]*Table3[[#This Row],[CPI]]</f>
        <v>2880405000</v>
      </c>
      <c r="O131" s="63">
        <v>83200</v>
      </c>
      <c r="P131" s="63">
        <v>270400</v>
      </c>
      <c r="Q131" s="63">
        <v>187200</v>
      </c>
      <c r="R131">
        <v>1.8775137524063457E-3</v>
      </c>
      <c r="S131" s="63">
        <v>232376.57864523536</v>
      </c>
      <c r="T131" s="65">
        <v>61977.093749999993</v>
      </c>
      <c r="U131">
        <v>1800000</v>
      </c>
      <c r="V131" s="65">
        <v>5.7777777777777775E-2</v>
      </c>
    </row>
    <row r="132" spans="1:22" x14ac:dyDescent="0.3">
      <c r="A132" s="5" t="s">
        <v>14</v>
      </c>
      <c r="B132" s="5" t="s">
        <v>9</v>
      </c>
      <c r="C132" s="5" t="s">
        <v>57</v>
      </c>
      <c r="D132" s="10">
        <v>2019</v>
      </c>
      <c r="E132" s="10">
        <v>654000</v>
      </c>
      <c r="F132" s="10">
        <v>20710</v>
      </c>
      <c r="G132" s="35">
        <f t="shared" si="10"/>
        <v>0.31578947368421051</v>
      </c>
      <c r="H132" s="10">
        <v>1950</v>
      </c>
      <c r="I132">
        <f t="shared" si="11"/>
        <v>9.4157411878319657</v>
      </c>
      <c r="J132" s="10">
        <f t="shared" si="12"/>
        <v>9.4157411878319657</v>
      </c>
      <c r="K132" s="53">
        <v>3924</v>
      </c>
      <c r="L132">
        <f>(Table3[[#This Row],[Ad Spend ($)]]/Table3[[#This Row],[Impression]])*1000</f>
        <v>3924000</v>
      </c>
      <c r="M132">
        <v>51775</v>
      </c>
      <c r="N132">
        <f>Table3[[#This Row],[Impression]]*Table3[[#This Row],[CPI]]</f>
        <v>2566296000</v>
      </c>
      <c r="O132" s="63">
        <v>156000</v>
      </c>
      <c r="P132" s="63">
        <v>507000</v>
      </c>
      <c r="Q132" s="63">
        <v>351000</v>
      </c>
      <c r="R132">
        <v>6.2387683711424844E-3</v>
      </c>
      <c r="S132" s="63">
        <v>200229.62112514355</v>
      </c>
      <c r="T132" s="65">
        <v>40586.422499999993</v>
      </c>
      <c r="U132">
        <v>1800000</v>
      </c>
      <c r="V132" s="65">
        <v>0.10833333333333332</v>
      </c>
    </row>
    <row r="133" spans="1:22" x14ac:dyDescent="0.3">
      <c r="A133" s="5" t="s">
        <v>14</v>
      </c>
      <c r="B133" s="5" t="s">
        <v>10</v>
      </c>
      <c r="C133" s="5" t="s">
        <v>57</v>
      </c>
      <c r="D133" s="10">
        <v>2019</v>
      </c>
      <c r="E133" s="10">
        <v>602000</v>
      </c>
      <c r="F133" s="10">
        <v>28093.333333333328</v>
      </c>
      <c r="G133" s="35">
        <f t="shared" si="10"/>
        <v>0.2142857142857143</v>
      </c>
      <c r="H133" s="10">
        <v>4420</v>
      </c>
      <c r="I133">
        <f t="shared" si="11"/>
        <v>15.733270052206933</v>
      </c>
      <c r="J133" s="10">
        <f t="shared" si="12"/>
        <v>15.733270052206933</v>
      </c>
      <c r="K133" s="53">
        <v>4214</v>
      </c>
      <c r="L133">
        <f>(Table3[[#This Row],[Ad Spend ($)]]/Table3[[#This Row],[Impression]])*1000</f>
        <v>4214000</v>
      </c>
      <c r="M133">
        <v>56186.666666666657</v>
      </c>
      <c r="N133">
        <f>Table3[[#This Row],[Impression]]*Table3[[#This Row],[CPI]]</f>
        <v>2536828000</v>
      </c>
      <c r="O133" s="63">
        <v>353600</v>
      </c>
      <c r="P133" s="63">
        <v>1149200</v>
      </c>
      <c r="Q133" s="63">
        <v>795600</v>
      </c>
      <c r="R133">
        <v>9.7072857464969211E-3</v>
      </c>
      <c r="S133" s="63">
        <v>184309.22311519328</v>
      </c>
      <c r="T133" s="65">
        <v>64231.89499999999</v>
      </c>
      <c r="U133">
        <v>1800000</v>
      </c>
      <c r="V133" s="65">
        <v>0.24555555555555555</v>
      </c>
    </row>
    <row r="134" spans="1:22" x14ac:dyDescent="0.3">
      <c r="A134" s="4" t="s">
        <v>14</v>
      </c>
      <c r="B134" s="4" t="s">
        <v>7</v>
      </c>
      <c r="C134" s="4" t="s">
        <v>58</v>
      </c>
      <c r="D134" s="10">
        <v>2019</v>
      </c>
      <c r="E134" s="10">
        <v>629000</v>
      </c>
      <c r="F134" s="10">
        <v>16773.333333333332</v>
      </c>
      <c r="G134" s="35">
        <f t="shared" si="10"/>
        <v>0.375</v>
      </c>
      <c r="H134" s="10">
        <v>4875</v>
      </c>
      <c r="I134">
        <f t="shared" si="11"/>
        <v>29.06399046104929</v>
      </c>
      <c r="J134" s="10">
        <f t="shared" si="12"/>
        <v>29.06399046104929</v>
      </c>
      <c r="K134" s="53">
        <v>2516</v>
      </c>
      <c r="L134">
        <f>(Table3[[#This Row],[Ad Spend ($)]]/Table3[[#This Row],[Impression]])*1000</f>
        <v>2516000</v>
      </c>
      <c r="M134">
        <v>29353.333333333332</v>
      </c>
      <c r="N134">
        <f>Table3[[#This Row],[Impression]]*Table3[[#This Row],[CPI]]</f>
        <v>1582564000</v>
      </c>
      <c r="O134" s="63">
        <v>390000</v>
      </c>
      <c r="P134" s="63">
        <v>1267500</v>
      </c>
      <c r="Q134" s="63">
        <v>877500</v>
      </c>
      <c r="R134">
        <v>3.0034330365154269E-2</v>
      </c>
      <c r="S134" s="63">
        <v>211517.44430432955</v>
      </c>
      <c r="T134" s="65">
        <v>19951.88</v>
      </c>
      <c r="U134">
        <v>1800000</v>
      </c>
      <c r="V134" s="65">
        <v>0.27083333333333337</v>
      </c>
    </row>
    <row r="135" spans="1:22" x14ac:dyDescent="0.3">
      <c r="A135" s="4" t="s">
        <v>14</v>
      </c>
      <c r="B135" s="4" t="s">
        <v>8</v>
      </c>
      <c r="C135" s="4" t="s">
        <v>58</v>
      </c>
      <c r="D135" s="10">
        <v>2019</v>
      </c>
      <c r="E135" s="10">
        <v>526000</v>
      </c>
      <c r="F135" s="10">
        <v>13150</v>
      </c>
      <c r="G135" s="35">
        <f t="shared" si="10"/>
        <v>0.4</v>
      </c>
      <c r="H135" s="10">
        <v>1267.5</v>
      </c>
      <c r="I135">
        <f t="shared" si="11"/>
        <v>9.6387832699619764</v>
      </c>
      <c r="J135" s="10">
        <f t="shared" si="12"/>
        <v>9.6387832699619764</v>
      </c>
      <c r="K135" s="53">
        <v>2630</v>
      </c>
      <c r="L135">
        <f>(Table3[[#This Row],[Ad Spend ($)]]/Table3[[#This Row],[Impression]])*1000</f>
        <v>2630000</v>
      </c>
      <c r="M135">
        <v>27615</v>
      </c>
      <c r="N135">
        <f>Table3[[#This Row],[Impression]]*Table3[[#This Row],[CPI]]</f>
        <v>1383380000</v>
      </c>
      <c r="O135" s="63">
        <v>101400</v>
      </c>
      <c r="P135" s="63">
        <v>329550</v>
      </c>
      <c r="Q135" s="63">
        <v>228150</v>
      </c>
      <c r="R135">
        <v>9.5288351718255289E-3</v>
      </c>
      <c r="S135" s="63">
        <v>176881.04245481297</v>
      </c>
      <c r="T135" s="65">
        <v>19552.40625</v>
      </c>
      <c r="U135">
        <v>1800000</v>
      </c>
      <c r="V135" s="65">
        <v>7.0416666666666669E-2</v>
      </c>
    </row>
    <row r="136" spans="1:22" x14ac:dyDescent="0.3">
      <c r="A136" s="5" t="s">
        <v>14</v>
      </c>
      <c r="B136" s="5" t="s">
        <v>9</v>
      </c>
      <c r="C136" s="5" t="s">
        <v>58</v>
      </c>
      <c r="D136" s="10">
        <v>2019</v>
      </c>
      <c r="E136" s="10">
        <v>626000</v>
      </c>
      <c r="F136" s="10">
        <v>26083.333333333332</v>
      </c>
      <c r="G136" s="35">
        <f t="shared" si="10"/>
        <v>0.24</v>
      </c>
      <c r="H136" s="10">
        <v>1625</v>
      </c>
      <c r="I136">
        <f t="shared" si="11"/>
        <v>6.2300319488817895</v>
      </c>
      <c r="J136" s="10">
        <f t="shared" si="12"/>
        <v>6.2300319488817895</v>
      </c>
      <c r="K136" s="53">
        <v>3756</v>
      </c>
      <c r="L136">
        <f>(Table3[[#This Row],[Ad Spend ($)]]/Table3[[#This Row],[Impression]])*1000</f>
        <v>3756000</v>
      </c>
      <c r="M136">
        <v>65208.333333333328</v>
      </c>
      <c r="N136">
        <f>Table3[[#This Row],[Impression]]*Table3[[#This Row],[CPI]]</f>
        <v>2351256000</v>
      </c>
      <c r="O136" s="63">
        <v>130000</v>
      </c>
      <c r="P136" s="63">
        <v>422500</v>
      </c>
      <c r="Q136" s="63">
        <v>292500</v>
      </c>
      <c r="R136">
        <v>4.3125886760097586E-3</v>
      </c>
      <c r="S136" s="63">
        <v>210508.61706599413</v>
      </c>
      <c r="T136" s="65">
        <v>46539.1875</v>
      </c>
      <c r="U136">
        <v>1800000</v>
      </c>
      <c r="V136" s="65">
        <v>9.0277777777777776E-2</v>
      </c>
    </row>
    <row r="137" spans="1:22" x14ac:dyDescent="0.3">
      <c r="A137" s="5" t="s">
        <v>14</v>
      </c>
      <c r="B137" s="5" t="s">
        <v>10</v>
      </c>
      <c r="C137" s="5" t="s">
        <v>58</v>
      </c>
      <c r="D137" s="10">
        <v>2019</v>
      </c>
      <c r="E137" s="10">
        <v>598000</v>
      </c>
      <c r="F137" s="10">
        <v>18936.666666666668</v>
      </c>
      <c r="G137" s="35">
        <f t="shared" si="10"/>
        <v>0.31578947368421051</v>
      </c>
      <c r="H137" s="10">
        <v>4225</v>
      </c>
      <c r="I137">
        <f t="shared" si="11"/>
        <v>22.311212814645305</v>
      </c>
      <c r="J137" s="10">
        <f t="shared" si="12"/>
        <v>22.311212814645305</v>
      </c>
      <c r="K137" s="53">
        <v>4186</v>
      </c>
      <c r="L137">
        <f>(Table3[[#This Row],[Ad Spend ($)]]/Table3[[#This Row],[Impression]])*1000</f>
        <v>4186000</v>
      </c>
      <c r="M137">
        <v>37873.333333333336</v>
      </c>
      <c r="N137">
        <f>Table3[[#This Row],[Impression]]*Table3[[#This Row],[CPI]]</f>
        <v>2503228000</v>
      </c>
      <c r="O137" s="63">
        <v>338000</v>
      </c>
      <c r="P137" s="63">
        <v>1098500</v>
      </c>
      <c r="Q137" s="63">
        <v>760500</v>
      </c>
      <c r="R137">
        <v>1.3857896158164787E-2</v>
      </c>
      <c r="S137" s="63">
        <v>201092.89617486339</v>
      </c>
      <c r="T137" s="65">
        <v>39419.038750000007</v>
      </c>
      <c r="U137">
        <v>1800000</v>
      </c>
      <c r="V137" s="65">
        <v>0.23472222222222222</v>
      </c>
    </row>
    <row r="138" spans="1:22" x14ac:dyDescent="0.3">
      <c r="A138" s="4" t="s">
        <v>14</v>
      </c>
      <c r="B138" s="4" t="s">
        <v>7</v>
      </c>
      <c r="C138" s="4" t="s">
        <v>59</v>
      </c>
      <c r="D138" s="10">
        <v>2019</v>
      </c>
      <c r="E138" s="10">
        <v>878000</v>
      </c>
      <c r="F138" s="10">
        <v>16096.66666666667</v>
      </c>
      <c r="G138" s="35">
        <f t="shared" si="10"/>
        <v>0.5454545454545453</v>
      </c>
      <c r="H138" s="10">
        <v>5200</v>
      </c>
      <c r="I138">
        <f t="shared" si="11"/>
        <v>32.304825015531158</v>
      </c>
      <c r="J138" s="10">
        <f t="shared" si="12"/>
        <v>32.304825015531158</v>
      </c>
      <c r="K138" s="53">
        <v>3512</v>
      </c>
      <c r="L138">
        <f>(Table3[[#This Row],[Ad Spend ($)]]/Table3[[#This Row],[Impression]])*1000</f>
        <v>3512000</v>
      </c>
      <c r="M138">
        <v>28169.166666666672</v>
      </c>
      <c r="N138">
        <f>Table3[[#This Row],[Impression]]*Table3[[#This Row],[CPI]]</f>
        <v>3083536000</v>
      </c>
      <c r="O138" s="63">
        <v>416000</v>
      </c>
      <c r="P138" s="63">
        <v>1352000</v>
      </c>
      <c r="Q138" s="63">
        <v>936000</v>
      </c>
      <c r="R138">
        <v>2.3915872733593684E-2</v>
      </c>
      <c r="S138" s="63">
        <v>261309.52380952382</v>
      </c>
      <c r="T138" s="65">
        <v>21633.920000000002</v>
      </c>
      <c r="U138">
        <v>1800000</v>
      </c>
      <c r="V138" s="65">
        <v>0.28888888888888886</v>
      </c>
    </row>
    <row r="139" spans="1:22" x14ac:dyDescent="0.3">
      <c r="A139" s="4" t="s">
        <v>14</v>
      </c>
      <c r="B139" s="4" t="s">
        <v>8</v>
      </c>
      <c r="C139" s="4" t="s">
        <v>59</v>
      </c>
      <c r="D139" s="10">
        <v>2019</v>
      </c>
      <c r="E139" s="10">
        <v>502000</v>
      </c>
      <c r="F139" s="10">
        <v>26773.333333333332</v>
      </c>
      <c r="G139" s="35">
        <f t="shared" si="10"/>
        <v>0.1875</v>
      </c>
      <c r="H139" s="10">
        <v>975</v>
      </c>
      <c r="I139">
        <f t="shared" si="11"/>
        <v>3.641683266932271</v>
      </c>
      <c r="J139" s="10">
        <f t="shared" si="12"/>
        <v>3.641683266932271</v>
      </c>
      <c r="K139" s="53">
        <v>2510</v>
      </c>
      <c r="L139">
        <f>(Table3[[#This Row],[Ad Spend ($)]]/Table3[[#This Row],[Impression]])*1000</f>
        <v>2510000</v>
      </c>
      <c r="M139">
        <v>56224</v>
      </c>
      <c r="N139">
        <f>Table3[[#This Row],[Impression]]*Table3[[#This Row],[CPI]]</f>
        <v>1260020000</v>
      </c>
      <c r="O139" s="63">
        <v>78000</v>
      </c>
      <c r="P139" s="63">
        <v>253500</v>
      </c>
      <c r="Q139" s="63">
        <v>175500</v>
      </c>
      <c r="R139">
        <v>3.7722615514039467E-3</v>
      </c>
      <c r="S139" s="63">
        <v>149404.76190476189</v>
      </c>
      <c r="T139" s="65">
        <v>44979.199999999997</v>
      </c>
      <c r="U139">
        <v>1800000</v>
      </c>
      <c r="V139" s="65">
        <v>5.4166666666666662E-2</v>
      </c>
    </row>
    <row r="140" spans="1:22" x14ac:dyDescent="0.3">
      <c r="A140" s="5" t="s">
        <v>14</v>
      </c>
      <c r="B140" s="5" t="s">
        <v>9</v>
      </c>
      <c r="C140" s="5" t="s">
        <v>59</v>
      </c>
      <c r="D140" s="10">
        <v>2019</v>
      </c>
      <c r="E140" s="10">
        <v>654000</v>
      </c>
      <c r="F140" s="10">
        <v>34880</v>
      </c>
      <c r="G140" s="35">
        <f t="shared" si="10"/>
        <v>0.1875</v>
      </c>
      <c r="H140" s="10">
        <v>2340</v>
      </c>
      <c r="I140">
        <f t="shared" si="11"/>
        <v>6.7087155963302756</v>
      </c>
      <c r="J140" s="10">
        <f t="shared" si="12"/>
        <v>6.7087155963302756</v>
      </c>
      <c r="K140" s="53">
        <v>3924</v>
      </c>
      <c r="L140">
        <f>(Table3[[#This Row],[Ad Spend ($)]]/Table3[[#This Row],[Impression]])*1000</f>
        <v>3924000</v>
      </c>
      <c r="M140">
        <v>87200</v>
      </c>
      <c r="N140">
        <f>Table3[[#This Row],[Impression]]*Table3[[#This Row],[CPI]]</f>
        <v>2566296000</v>
      </c>
      <c r="O140" s="63">
        <v>187200</v>
      </c>
      <c r="P140" s="63">
        <v>608400</v>
      </c>
      <c r="Q140" s="63">
        <v>421200</v>
      </c>
      <c r="R140">
        <v>4.4451224644390204E-3</v>
      </c>
      <c r="S140" s="63">
        <v>194642.85714285713</v>
      </c>
      <c r="T140" s="65">
        <v>70318.080000000016</v>
      </c>
      <c r="U140">
        <v>1800000</v>
      </c>
      <c r="V140" s="65">
        <v>0.13</v>
      </c>
    </row>
    <row r="141" spans="1:22" x14ac:dyDescent="0.3">
      <c r="A141" s="5" t="s">
        <v>14</v>
      </c>
      <c r="B141" s="5" t="s">
        <v>10</v>
      </c>
      <c r="C141" s="5" t="s">
        <v>59</v>
      </c>
      <c r="D141" s="10">
        <v>2019</v>
      </c>
      <c r="E141" s="10">
        <v>654000</v>
      </c>
      <c r="F141" s="10">
        <v>27250</v>
      </c>
      <c r="G141" s="35">
        <f t="shared" si="10"/>
        <v>0.24</v>
      </c>
      <c r="H141" s="10">
        <v>4225</v>
      </c>
      <c r="I141">
        <f t="shared" si="11"/>
        <v>15.504587155963304</v>
      </c>
      <c r="J141" s="10">
        <f t="shared" si="12"/>
        <v>15.504587155963304</v>
      </c>
      <c r="K141" s="53">
        <v>4578</v>
      </c>
      <c r="L141">
        <f>(Table3[[#This Row],[Ad Spend ($)]]/Table3[[#This Row],[Impression]])*1000</f>
        <v>4578000</v>
      </c>
      <c r="M141">
        <v>54500</v>
      </c>
      <c r="N141">
        <f>Table3[[#This Row],[Impression]]*Table3[[#This Row],[CPI]]</f>
        <v>2994012000</v>
      </c>
      <c r="O141" s="63">
        <v>338000</v>
      </c>
      <c r="P141" s="63">
        <v>1098500</v>
      </c>
      <c r="Q141" s="63">
        <v>760500</v>
      </c>
      <c r="R141">
        <v>8.8055759295553922E-3</v>
      </c>
      <c r="S141" s="63">
        <v>194642.85714285713</v>
      </c>
      <c r="T141" s="65">
        <v>64092.000000000007</v>
      </c>
      <c r="U141">
        <v>1800000</v>
      </c>
      <c r="V141" s="65">
        <v>0.23472222222222222</v>
      </c>
    </row>
    <row r="142" spans="1:22" x14ac:dyDescent="0.3">
      <c r="A142" s="4" t="s">
        <v>14</v>
      </c>
      <c r="B142" s="4" t="s">
        <v>7</v>
      </c>
      <c r="C142" s="4" t="s">
        <v>60</v>
      </c>
      <c r="D142" s="10">
        <v>2019</v>
      </c>
      <c r="E142" s="10">
        <v>725000</v>
      </c>
      <c r="F142" s="10">
        <v>21750.000000000004</v>
      </c>
      <c r="G142" s="35">
        <f t="shared" si="10"/>
        <v>0.33333333333333326</v>
      </c>
      <c r="H142" s="10">
        <v>2968.8750000000005</v>
      </c>
      <c r="I142">
        <f t="shared" si="11"/>
        <v>13.65</v>
      </c>
      <c r="J142" s="10">
        <f t="shared" si="12"/>
        <v>13.65</v>
      </c>
      <c r="K142" s="53">
        <v>2900</v>
      </c>
      <c r="L142">
        <f>(Table3[[#This Row],[Ad Spend ($)]]/Table3[[#This Row],[Impression]])*1000</f>
        <v>2900000</v>
      </c>
      <c r="M142">
        <v>38062.500000000007</v>
      </c>
      <c r="N142">
        <f>Table3[[#This Row],[Impression]]*Table3[[#This Row],[CPI]]</f>
        <v>2102500000</v>
      </c>
      <c r="O142" s="63">
        <v>237510.00000000003</v>
      </c>
      <c r="P142" s="63">
        <v>771907.50000000012</v>
      </c>
      <c r="Q142" s="63">
        <v>534397.50000000012</v>
      </c>
      <c r="R142">
        <v>1.2237931034482759E-2</v>
      </c>
      <c r="S142" s="63">
        <v>199655.76592082618</v>
      </c>
      <c r="T142" s="65">
        <v>31591.875</v>
      </c>
      <c r="U142">
        <v>1800000</v>
      </c>
      <c r="V142" s="65">
        <v>0.16493750000000001</v>
      </c>
    </row>
    <row r="143" spans="1:22" x14ac:dyDescent="0.3">
      <c r="A143" s="4" t="s">
        <v>14</v>
      </c>
      <c r="B143" s="4" t="s">
        <v>8</v>
      </c>
      <c r="C143" s="4" t="s">
        <v>60</v>
      </c>
      <c r="D143" s="10">
        <v>2019</v>
      </c>
      <c r="E143" s="10">
        <v>802000</v>
      </c>
      <c r="F143" s="10">
        <v>33416.666666666664</v>
      </c>
      <c r="G143" s="35">
        <f t="shared" si="10"/>
        <v>0.24</v>
      </c>
      <c r="H143" s="10">
        <v>1365</v>
      </c>
      <c r="I143">
        <f t="shared" si="11"/>
        <v>4.0847880299251873</v>
      </c>
      <c r="J143" s="10">
        <f t="shared" si="12"/>
        <v>4.0847880299251873</v>
      </c>
      <c r="K143" s="53">
        <v>4010</v>
      </c>
      <c r="L143">
        <f>(Table3[[#This Row],[Ad Spend ($)]]/Table3[[#This Row],[Impression]])*1000</f>
        <v>4010000</v>
      </c>
      <c r="M143">
        <v>70175</v>
      </c>
      <c r="N143">
        <f>Table3[[#This Row],[Impression]]*Table3[[#This Row],[CPI]]</f>
        <v>3216020000</v>
      </c>
      <c r="O143" s="63">
        <v>109200</v>
      </c>
      <c r="P143" s="63">
        <v>354900</v>
      </c>
      <c r="Q143" s="63">
        <v>245700</v>
      </c>
      <c r="R143">
        <v>2.6484909919714432E-3</v>
      </c>
      <c r="S143" s="63">
        <v>220860.58519793462</v>
      </c>
      <c r="T143" s="65">
        <v>60672.135416666664</v>
      </c>
      <c r="U143">
        <v>1800000</v>
      </c>
      <c r="V143" s="65">
        <v>7.5833333333333336E-2</v>
      </c>
    </row>
    <row r="144" spans="1:22" x14ac:dyDescent="0.3">
      <c r="A144" s="5" t="s">
        <v>14</v>
      </c>
      <c r="B144" s="5" t="s">
        <v>9</v>
      </c>
      <c r="C144" s="5" t="s">
        <v>60</v>
      </c>
      <c r="D144" s="10">
        <v>2019</v>
      </c>
      <c r="E144" s="10">
        <v>752000</v>
      </c>
      <c r="F144" s="10">
        <v>18800</v>
      </c>
      <c r="G144" s="35">
        <f t="shared" si="10"/>
        <v>0.4</v>
      </c>
      <c r="H144" s="10">
        <v>1833</v>
      </c>
      <c r="I144">
        <f t="shared" si="11"/>
        <v>9.75</v>
      </c>
      <c r="J144" s="10">
        <f t="shared" si="12"/>
        <v>9.75</v>
      </c>
      <c r="K144" s="53">
        <v>4512</v>
      </c>
      <c r="L144">
        <f>(Table3[[#This Row],[Ad Spend ($)]]/Table3[[#This Row],[Impression]])*1000</f>
        <v>4512000</v>
      </c>
      <c r="M144">
        <v>47000</v>
      </c>
      <c r="N144">
        <f>Table3[[#This Row],[Impression]]*Table3[[#This Row],[CPI]]</f>
        <v>3393024000</v>
      </c>
      <c r="O144" s="63">
        <v>146640</v>
      </c>
      <c r="P144" s="63">
        <v>476580</v>
      </c>
      <c r="Q144" s="63">
        <v>329940</v>
      </c>
      <c r="R144">
        <v>5.6183510638297875E-3</v>
      </c>
      <c r="S144" s="63">
        <v>207091.22203098107</v>
      </c>
      <c r="T144" s="65">
        <v>40960.5</v>
      </c>
      <c r="U144">
        <v>1800000</v>
      </c>
      <c r="V144" s="65">
        <v>0.10183333333333333</v>
      </c>
    </row>
    <row r="145" spans="1:22" x14ac:dyDescent="0.3">
      <c r="A145" s="5" t="s">
        <v>14</v>
      </c>
      <c r="B145" s="5" t="s">
        <v>10</v>
      </c>
      <c r="C145" s="5" t="s">
        <v>60</v>
      </c>
      <c r="D145" s="10">
        <v>2019</v>
      </c>
      <c r="E145" s="10">
        <v>626000</v>
      </c>
      <c r="F145" s="10">
        <v>29213.333333333328</v>
      </c>
      <c r="G145" s="35">
        <f t="shared" si="10"/>
        <v>0.2142857142857143</v>
      </c>
      <c r="H145" s="10">
        <v>2848.2999999999993</v>
      </c>
      <c r="I145">
        <f t="shared" si="11"/>
        <v>9.7499999999999982</v>
      </c>
      <c r="J145" s="10">
        <f t="shared" si="12"/>
        <v>9.7499999999999982</v>
      </c>
      <c r="K145" s="53">
        <v>4382</v>
      </c>
      <c r="L145">
        <f>(Table3[[#This Row],[Ad Spend ($)]]/Table3[[#This Row],[Impression]])*1000</f>
        <v>4382000</v>
      </c>
      <c r="M145">
        <v>58426.666666666657</v>
      </c>
      <c r="N145">
        <f>Table3[[#This Row],[Impression]]*Table3[[#This Row],[CPI]]</f>
        <v>2743132000</v>
      </c>
      <c r="O145" s="63">
        <v>227863.99999999994</v>
      </c>
      <c r="P145" s="63">
        <v>740557.99999999977</v>
      </c>
      <c r="Q145" s="63">
        <v>512693.99999999983</v>
      </c>
      <c r="R145">
        <v>5.7850296668188039E-3</v>
      </c>
      <c r="S145" s="63">
        <v>172392.42685025817</v>
      </c>
      <c r="T145" s="65">
        <v>74256.641666666663</v>
      </c>
      <c r="U145">
        <v>1800000</v>
      </c>
      <c r="V145" s="65">
        <v>0.15823888888888885</v>
      </c>
    </row>
    <row r="146" spans="1:22" x14ac:dyDescent="0.3">
      <c r="A146" s="2" t="s">
        <v>12</v>
      </c>
      <c r="B146" s="2" t="s">
        <v>7</v>
      </c>
      <c r="C146" s="2" t="s">
        <v>49</v>
      </c>
      <c r="D146" s="13">
        <v>2020</v>
      </c>
      <c r="E146" s="14">
        <v>630000</v>
      </c>
      <c r="F146" s="14">
        <v>26250</v>
      </c>
      <c r="G146" s="35">
        <f t="shared" si="10"/>
        <v>0.24</v>
      </c>
      <c r="H146" s="14">
        <v>4225</v>
      </c>
      <c r="I146">
        <f t="shared" si="11"/>
        <v>16.095238095238095</v>
      </c>
      <c r="J146" s="10">
        <f t="shared" si="12"/>
        <v>16.095238095238095</v>
      </c>
      <c r="K146" s="53">
        <v>3150</v>
      </c>
      <c r="L146">
        <f>(Table3[[#This Row],[Ad Spend ($)]]/Table3[[#This Row],[Impression]])*1000</f>
        <v>3150000</v>
      </c>
      <c r="M146">
        <v>52500</v>
      </c>
      <c r="N146">
        <f>Table3[[#This Row],[Impression]]*Table3[[#This Row],[CPI]]</f>
        <v>1984500000</v>
      </c>
      <c r="O146" s="63">
        <v>422500</v>
      </c>
      <c r="P146" s="63">
        <v>1309750</v>
      </c>
      <c r="Q146" s="63">
        <v>887250</v>
      </c>
      <c r="R146">
        <v>1.5839758125472413E-2</v>
      </c>
      <c r="S146" s="63">
        <v>223777.68491433348</v>
      </c>
      <c r="T146" s="65">
        <v>36950.735294117643</v>
      </c>
      <c r="U146">
        <v>2000000</v>
      </c>
      <c r="V146" s="65">
        <v>0.21124999999999999</v>
      </c>
    </row>
    <row r="147" spans="1:22" x14ac:dyDescent="0.3">
      <c r="A147" s="2" t="s">
        <v>12</v>
      </c>
      <c r="B147" s="2" t="s">
        <v>8</v>
      </c>
      <c r="C147" s="2" t="s">
        <v>49</v>
      </c>
      <c r="D147" s="13">
        <v>2020</v>
      </c>
      <c r="E147" s="14">
        <v>654000</v>
      </c>
      <c r="F147" s="14">
        <v>20710</v>
      </c>
      <c r="G147" s="35">
        <f t="shared" si="10"/>
        <v>0.31578947368421051</v>
      </c>
      <c r="H147" s="14">
        <v>2019.2249999999999</v>
      </c>
      <c r="I147">
        <f t="shared" si="11"/>
        <v>9.7499999999999982</v>
      </c>
      <c r="J147" s="10">
        <f t="shared" si="12"/>
        <v>9.7499999999999982</v>
      </c>
      <c r="K147" s="53">
        <v>3924</v>
      </c>
      <c r="L147">
        <f>(Table3[[#This Row],[Ad Spend ($)]]/Table3[[#This Row],[Impression]])*1000</f>
        <v>3924000</v>
      </c>
      <c r="M147">
        <v>46597.5</v>
      </c>
      <c r="N147">
        <f>Table3[[#This Row],[Impression]]*Table3[[#This Row],[CPI]]</f>
        <v>2566296000</v>
      </c>
      <c r="O147" s="63">
        <v>201922.5</v>
      </c>
      <c r="P147" s="63">
        <v>625959.75</v>
      </c>
      <c r="Q147" s="63">
        <v>424037.25</v>
      </c>
      <c r="R147">
        <v>7.7025993883792047E-3</v>
      </c>
      <c r="S147" s="63">
        <v>232302.5491015462</v>
      </c>
      <c r="T147" s="65">
        <v>34982.844705882351</v>
      </c>
      <c r="U147">
        <v>2000000</v>
      </c>
      <c r="V147" s="65">
        <v>0.10096125</v>
      </c>
    </row>
    <row r="148" spans="1:22" x14ac:dyDescent="0.3">
      <c r="A148" s="3" t="s">
        <v>12</v>
      </c>
      <c r="B148" s="3" t="s">
        <v>9</v>
      </c>
      <c r="C148" s="3" t="s">
        <v>49</v>
      </c>
      <c r="D148" s="13">
        <v>2020</v>
      </c>
      <c r="E148" s="14">
        <v>598000</v>
      </c>
      <c r="F148" s="14">
        <v>14950</v>
      </c>
      <c r="G148" s="35">
        <f t="shared" si="10"/>
        <v>0.4</v>
      </c>
      <c r="H148" s="14">
        <v>2332.1999999999998</v>
      </c>
      <c r="I148">
        <f t="shared" si="11"/>
        <v>15.6</v>
      </c>
      <c r="J148" s="10">
        <f t="shared" si="12"/>
        <v>15.6</v>
      </c>
      <c r="K148" s="53">
        <v>4186</v>
      </c>
      <c r="L148">
        <f>(Table3[[#This Row],[Ad Spend ($)]]/Table3[[#This Row],[Impression]])*1000</f>
        <v>4186000</v>
      </c>
      <c r="M148">
        <v>41860</v>
      </c>
      <c r="N148">
        <f>Table3[[#This Row],[Impression]]*Table3[[#This Row],[CPI]]</f>
        <v>2503228000</v>
      </c>
      <c r="O148" s="63">
        <v>233219.99999999997</v>
      </c>
      <c r="P148" s="63">
        <v>722982</v>
      </c>
      <c r="Q148" s="63">
        <v>489762</v>
      </c>
      <c r="R148">
        <v>1.15527950310559E-2</v>
      </c>
      <c r="S148" s="63">
        <v>212411.19933138319</v>
      </c>
      <c r="T148" s="65">
        <v>29462.052941176473</v>
      </c>
      <c r="U148">
        <v>2000000</v>
      </c>
      <c r="V148" s="65">
        <v>0.11661000000000001</v>
      </c>
    </row>
    <row r="149" spans="1:22" x14ac:dyDescent="0.3">
      <c r="A149" s="3" t="s">
        <v>12</v>
      </c>
      <c r="B149" s="3" t="s">
        <v>10</v>
      </c>
      <c r="C149" s="3" t="s">
        <v>49</v>
      </c>
      <c r="D149" s="13">
        <v>2020</v>
      </c>
      <c r="E149" s="14">
        <v>511000</v>
      </c>
      <c r="F149" s="14">
        <v>27253.333333333332</v>
      </c>
      <c r="G149" s="35">
        <f t="shared" si="10"/>
        <v>0.1875</v>
      </c>
      <c r="H149" s="14">
        <v>2657.2</v>
      </c>
      <c r="I149">
        <f t="shared" si="11"/>
        <v>9.75</v>
      </c>
      <c r="J149" s="10">
        <f t="shared" si="12"/>
        <v>9.75</v>
      </c>
      <c r="K149" s="53">
        <v>4088</v>
      </c>
      <c r="L149">
        <f>(Table3[[#This Row],[Ad Spend ($)]]/Table3[[#This Row],[Impression]])*1000</f>
        <v>4088000</v>
      </c>
      <c r="M149">
        <v>64045.333333333336</v>
      </c>
      <c r="N149">
        <f>Table3[[#This Row],[Impression]]*Table3[[#This Row],[CPI]]</f>
        <v>2088968000</v>
      </c>
      <c r="O149" s="63">
        <v>265720</v>
      </c>
      <c r="P149" s="63">
        <v>823732</v>
      </c>
      <c r="Q149" s="63">
        <v>558012</v>
      </c>
      <c r="R149">
        <v>7.3935909980430538E-3</v>
      </c>
      <c r="S149" s="63">
        <v>181508.56665273715</v>
      </c>
      <c r="T149" s="65">
        <v>61380.919215686263</v>
      </c>
      <c r="U149">
        <v>2000000</v>
      </c>
      <c r="V149" s="65">
        <v>0.13285999999999998</v>
      </c>
    </row>
    <row r="150" spans="1:22" x14ac:dyDescent="0.3">
      <c r="A150" s="2" t="s">
        <v>12</v>
      </c>
      <c r="B150" s="2" t="s">
        <v>7</v>
      </c>
      <c r="C150" s="2" t="s">
        <v>50</v>
      </c>
      <c r="D150" s="13">
        <v>2020</v>
      </c>
      <c r="E150" s="14">
        <v>655000</v>
      </c>
      <c r="F150" s="14">
        <v>19650.000000000004</v>
      </c>
      <c r="G150" s="35">
        <f t="shared" si="10"/>
        <v>0.33333333333333326</v>
      </c>
      <c r="H150" s="14">
        <v>2925</v>
      </c>
      <c r="I150">
        <f t="shared" si="11"/>
        <v>14.885496183206104</v>
      </c>
      <c r="J150" s="10">
        <f t="shared" si="12"/>
        <v>14.885496183206104</v>
      </c>
      <c r="K150" s="53">
        <v>3275</v>
      </c>
      <c r="L150">
        <f>(Table3[[#This Row],[Ad Spend ($)]]/Table3[[#This Row],[Impression]])*1000</f>
        <v>3275000</v>
      </c>
      <c r="M150">
        <v>39300.000000000007</v>
      </c>
      <c r="N150">
        <f>Table3[[#This Row],[Impression]]*Table3[[#This Row],[CPI]]</f>
        <v>2145125000</v>
      </c>
      <c r="O150" s="63">
        <v>292500</v>
      </c>
      <c r="P150" s="63">
        <v>906750</v>
      </c>
      <c r="Q150" s="63">
        <v>614250</v>
      </c>
      <c r="R150">
        <v>1.4090087990210358E-2</v>
      </c>
      <c r="S150" s="63">
        <v>217056.53021442494</v>
      </c>
      <c r="T150" s="65">
        <v>29648.382352941182</v>
      </c>
      <c r="U150">
        <v>2000000</v>
      </c>
      <c r="V150" s="65">
        <v>0.14624999999999999</v>
      </c>
    </row>
    <row r="151" spans="1:22" x14ac:dyDescent="0.3">
      <c r="A151" s="2" t="s">
        <v>12</v>
      </c>
      <c r="B151" s="2" t="s">
        <v>8</v>
      </c>
      <c r="C151" s="2" t="s">
        <v>50</v>
      </c>
      <c r="D151" s="13">
        <v>2020</v>
      </c>
      <c r="E151" s="14">
        <v>626000</v>
      </c>
      <c r="F151" s="14">
        <v>26083.333333333332</v>
      </c>
      <c r="G151" s="35">
        <f t="shared" si="10"/>
        <v>0.24</v>
      </c>
      <c r="H151" s="14">
        <v>2034.5</v>
      </c>
      <c r="I151">
        <f t="shared" si="11"/>
        <v>7.8</v>
      </c>
      <c r="J151" s="10">
        <f t="shared" si="12"/>
        <v>7.8</v>
      </c>
      <c r="K151" s="53">
        <v>3756</v>
      </c>
      <c r="L151">
        <f>(Table3[[#This Row],[Ad Spend ($)]]/Table3[[#This Row],[Impression]])*1000</f>
        <v>3756000</v>
      </c>
      <c r="M151">
        <v>58687.5</v>
      </c>
      <c r="N151">
        <f>Table3[[#This Row],[Impression]]*Table3[[#This Row],[CPI]]</f>
        <v>2351256000</v>
      </c>
      <c r="O151" s="63">
        <v>203450</v>
      </c>
      <c r="P151" s="63">
        <v>630695</v>
      </c>
      <c r="Q151" s="63">
        <v>427245</v>
      </c>
      <c r="R151">
        <v>6.437699680511182E-3</v>
      </c>
      <c r="S151" s="63">
        <v>207446.39376218323</v>
      </c>
      <c r="T151" s="65">
        <v>47226.176470588238</v>
      </c>
      <c r="U151">
        <v>2000000</v>
      </c>
      <c r="V151" s="65">
        <v>0.101725</v>
      </c>
    </row>
    <row r="152" spans="1:22" x14ac:dyDescent="0.3">
      <c r="A152" s="3" t="s">
        <v>12</v>
      </c>
      <c r="B152" s="3" t="s">
        <v>9</v>
      </c>
      <c r="C152" s="3" t="s">
        <v>50</v>
      </c>
      <c r="D152" s="13">
        <v>2020</v>
      </c>
      <c r="E152" s="14">
        <v>654000</v>
      </c>
      <c r="F152" s="14">
        <v>16350</v>
      </c>
      <c r="G152" s="35">
        <f t="shared" si="10"/>
        <v>0.4</v>
      </c>
      <c r="H152" s="14">
        <v>1594.125</v>
      </c>
      <c r="I152">
        <f t="shared" si="11"/>
        <v>9.75</v>
      </c>
      <c r="J152" s="10">
        <f t="shared" si="12"/>
        <v>9.75</v>
      </c>
      <c r="K152" s="53">
        <v>4578</v>
      </c>
      <c r="L152">
        <f>(Table3[[#This Row],[Ad Spend ($)]]/Table3[[#This Row],[Impression]])*1000</f>
        <v>4578000</v>
      </c>
      <c r="M152">
        <v>45780</v>
      </c>
      <c r="N152">
        <f>Table3[[#This Row],[Impression]]*Table3[[#This Row],[CPI]]</f>
        <v>2994012000</v>
      </c>
      <c r="O152" s="63">
        <v>159412.5</v>
      </c>
      <c r="P152" s="63">
        <v>494178.75</v>
      </c>
      <c r="Q152" s="63">
        <v>334766.25</v>
      </c>
      <c r="R152">
        <v>6.6022280471821756E-3</v>
      </c>
      <c r="S152" s="63">
        <v>216725.14619883039</v>
      </c>
      <c r="T152" s="65">
        <v>34536.970588235294</v>
      </c>
      <c r="U152">
        <v>2000000</v>
      </c>
      <c r="V152" s="65">
        <v>7.9706250000000006E-2</v>
      </c>
    </row>
    <row r="153" spans="1:22" x14ac:dyDescent="0.3">
      <c r="A153" s="3" t="s">
        <v>12</v>
      </c>
      <c r="B153" s="3" t="s">
        <v>10</v>
      </c>
      <c r="C153" s="3" t="s">
        <v>50</v>
      </c>
      <c r="D153" s="13">
        <v>2020</v>
      </c>
      <c r="E153" s="14">
        <v>630000</v>
      </c>
      <c r="F153" s="14">
        <v>31500</v>
      </c>
      <c r="G153" s="35">
        <f t="shared" si="10"/>
        <v>0.2</v>
      </c>
      <c r="H153" s="14">
        <v>4914</v>
      </c>
      <c r="I153">
        <f t="shared" si="11"/>
        <v>15.6</v>
      </c>
      <c r="J153" s="10">
        <f t="shared" si="12"/>
        <v>15.6</v>
      </c>
      <c r="K153" s="53">
        <v>5040</v>
      </c>
      <c r="L153">
        <f>(Table3[[#This Row],[Ad Spend ($)]]/Table3[[#This Row],[Impression]])*1000</f>
        <v>5040000</v>
      </c>
      <c r="M153">
        <v>74025</v>
      </c>
      <c r="N153">
        <f>Table3[[#This Row],[Impression]]*Table3[[#This Row],[CPI]]</f>
        <v>3175200000</v>
      </c>
      <c r="O153" s="63">
        <v>491400</v>
      </c>
      <c r="P153" s="63">
        <v>1523340</v>
      </c>
      <c r="Q153" s="63">
        <v>1031940</v>
      </c>
      <c r="R153">
        <v>9.5952380952380959E-3</v>
      </c>
      <c r="S153" s="63">
        <v>208771.9298245614</v>
      </c>
      <c r="T153" s="65">
        <v>76044.705882352951</v>
      </c>
      <c r="U153">
        <v>2000000</v>
      </c>
      <c r="V153" s="65">
        <v>0.2457</v>
      </c>
    </row>
    <row r="154" spans="1:22" x14ac:dyDescent="0.3">
      <c r="A154" s="2" t="s">
        <v>12</v>
      </c>
      <c r="B154" s="2" t="s">
        <v>7</v>
      </c>
      <c r="C154" s="2" t="s">
        <v>51</v>
      </c>
      <c r="D154" s="13">
        <v>2020</v>
      </c>
      <c r="E154" s="14">
        <v>759000</v>
      </c>
      <c r="F154" s="14">
        <v>37950</v>
      </c>
      <c r="G154" s="35">
        <f t="shared" si="10"/>
        <v>0.2</v>
      </c>
      <c r="H154" s="14">
        <v>3700.125</v>
      </c>
      <c r="I154">
        <f t="shared" si="11"/>
        <v>9.75</v>
      </c>
      <c r="J154" s="10">
        <f t="shared" si="12"/>
        <v>9.75</v>
      </c>
      <c r="K154" s="53">
        <v>3795</v>
      </c>
      <c r="L154">
        <f>(Table3[[#This Row],[Ad Spend ($)]]/Table3[[#This Row],[Impression]])*1000</f>
        <v>3795000</v>
      </c>
      <c r="M154">
        <v>75900</v>
      </c>
      <c r="N154">
        <f>Table3[[#This Row],[Impression]]*Table3[[#This Row],[CPI]]</f>
        <v>2880405000</v>
      </c>
      <c r="O154" s="63">
        <v>370012.5</v>
      </c>
      <c r="P154" s="63">
        <v>1147038.75</v>
      </c>
      <c r="Q154" s="63">
        <v>777026.25</v>
      </c>
      <c r="R154">
        <v>7.9644268774703552E-3</v>
      </c>
      <c r="S154" s="63">
        <v>239476.61469933184</v>
      </c>
      <c r="T154" s="65">
        <v>60139.588235294119</v>
      </c>
      <c r="U154">
        <v>2000000</v>
      </c>
      <c r="V154" s="65">
        <v>0.18500624999999998</v>
      </c>
    </row>
    <row r="155" spans="1:22" x14ac:dyDescent="0.3">
      <c r="A155" s="2" t="s">
        <v>12</v>
      </c>
      <c r="B155" s="2" t="s">
        <v>8</v>
      </c>
      <c r="C155" s="2" t="s">
        <v>51</v>
      </c>
      <c r="D155" s="13">
        <v>2020</v>
      </c>
      <c r="E155" s="14">
        <v>654000</v>
      </c>
      <c r="F155" s="14">
        <v>27250</v>
      </c>
      <c r="G155" s="35">
        <f t="shared" si="10"/>
        <v>0.24</v>
      </c>
      <c r="H155" s="14">
        <v>1560</v>
      </c>
      <c r="I155">
        <f t="shared" si="11"/>
        <v>5.7247706422018343</v>
      </c>
      <c r="J155" s="10">
        <f t="shared" si="12"/>
        <v>5.7247706422018343</v>
      </c>
      <c r="K155" s="53">
        <v>3924</v>
      </c>
      <c r="L155">
        <f>(Table3[[#This Row],[Ad Spend ($)]]/Table3[[#This Row],[Impression]])*1000</f>
        <v>3924000</v>
      </c>
      <c r="M155">
        <v>61312.5</v>
      </c>
      <c r="N155">
        <f>Table3[[#This Row],[Impression]]*Table3[[#This Row],[CPI]]</f>
        <v>2566296000</v>
      </c>
      <c r="O155" s="63">
        <v>156000</v>
      </c>
      <c r="P155" s="63">
        <v>483600</v>
      </c>
      <c r="Q155" s="63">
        <v>327600</v>
      </c>
      <c r="R155">
        <v>4.5226271638189831E-3</v>
      </c>
      <c r="S155" s="63">
        <v>206347.43875278396</v>
      </c>
      <c r="T155" s="65">
        <v>51819.882352941182</v>
      </c>
      <c r="U155">
        <v>2000000</v>
      </c>
      <c r="V155" s="65">
        <v>7.8E-2</v>
      </c>
    </row>
    <row r="156" spans="1:22" x14ac:dyDescent="0.3">
      <c r="A156" s="3" t="s">
        <v>12</v>
      </c>
      <c r="B156" s="3" t="s">
        <v>9</v>
      </c>
      <c r="C156" s="3" t="s">
        <v>51</v>
      </c>
      <c r="D156" s="13">
        <v>2020</v>
      </c>
      <c r="E156" s="14">
        <v>626000</v>
      </c>
      <c r="F156" s="14">
        <v>26083.333333333332</v>
      </c>
      <c r="G156" s="35">
        <f t="shared" si="10"/>
        <v>0.24</v>
      </c>
      <c r="H156" s="14">
        <v>2543.125</v>
      </c>
      <c r="I156">
        <f t="shared" si="11"/>
        <v>9.75</v>
      </c>
      <c r="J156" s="10">
        <f t="shared" si="12"/>
        <v>9.75</v>
      </c>
      <c r="K156" s="53">
        <v>4382</v>
      </c>
      <c r="L156">
        <f>(Table3[[#This Row],[Ad Spend ($)]]/Table3[[#This Row],[Impression]])*1000</f>
        <v>4382000</v>
      </c>
      <c r="M156">
        <v>73033.333333333328</v>
      </c>
      <c r="N156">
        <f>Table3[[#This Row],[Impression]]*Table3[[#This Row],[CPI]]</f>
        <v>2743132000</v>
      </c>
      <c r="O156" s="63">
        <v>254312.5</v>
      </c>
      <c r="P156" s="63">
        <v>788368.75</v>
      </c>
      <c r="Q156" s="63">
        <v>534056.25</v>
      </c>
      <c r="R156">
        <v>6.8975353719762673E-3</v>
      </c>
      <c r="S156" s="63">
        <v>197512.99183370452</v>
      </c>
      <c r="T156" s="65">
        <v>57868.176470588231</v>
      </c>
      <c r="U156">
        <v>2000000</v>
      </c>
      <c r="V156" s="65">
        <v>0.12715625</v>
      </c>
    </row>
    <row r="157" spans="1:22" x14ac:dyDescent="0.3">
      <c r="A157" s="3" t="s">
        <v>12</v>
      </c>
      <c r="B157" s="3" t="s">
        <v>10</v>
      </c>
      <c r="C157" s="3" t="s">
        <v>51</v>
      </c>
      <c r="D157" s="13">
        <v>2020</v>
      </c>
      <c r="E157" s="14">
        <v>655000</v>
      </c>
      <c r="F157" s="14">
        <v>19650.000000000004</v>
      </c>
      <c r="G157" s="35">
        <f t="shared" si="10"/>
        <v>0.33333333333333326</v>
      </c>
      <c r="H157" s="14">
        <v>1149.5250000000001</v>
      </c>
      <c r="I157">
        <f t="shared" si="11"/>
        <v>5.85</v>
      </c>
      <c r="J157" s="10">
        <f t="shared" si="12"/>
        <v>5.85</v>
      </c>
      <c r="K157" s="53">
        <v>5240</v>
      </c>
      <c r="L157">
        <f>(Table3[[#This Row],[Ad Spend ($)]]/Table3[[#This Row],[Impression]])*1000</f>
        <v>5240000</v>
      </c>
      <c r="M157">
        <v>46177.500000000007</v>
      </c>
      <c r="N157">
        <f>Table3[[#This Row],[Impression]]*Table3[[#This Row],[CPI]]</f>
        <v>3432200000</v>
      </c>
      <c r="O157" s="63">
        <v>114952.50000000001</v>
      </c>
      <c r="P157" s="63">
        <v>356352.75</v>
      </c>
      <c r="Q157" s="63">
        <v>241400.25</v>
      </c>
      <c r="R157">
        <v>3.4608778625954194E-3</v>
      </c>
      <c r="S157" s="63">
        <v>206662.95471417965</v>
      </c>
      <c r="T157" s="65">
        <v>49823.152941176486</v>
      </c>
      <c r="U157">
        <v>2000000</v>
      </c>
      <c r="V157" s="65">
        <v>5.7476250000000007E-2</v>
      </c>
    </row>
    <row r="158" spans="1:22" x14ac:dyDescent="0.3">
      <c r="A158" s="2" t="s">
        <v>12</v>
      </c>
      <c r="B158" s="2" t="s">
        <v>7</v>
      </c>
      <c r="C158" s="2" t="s">
        <v>52</v>
      </c>
      <c r="D158" s="13">
        <v>2020</v>
      </c>
      <c r="E158" s="14">
        <v>626000</v>
      </c>
      <c r="F158" s="14">
        <v>19823.333333333332</v>
      </c>
      <c r="G158" s="35">
        <f t="shared" si="10"/>
        <v>0.31578947368421056</v>
      </c>
      <c r="H158" s="14">
        <v>2705.8850000000002</v>
      </c>
      <c r="I158">
        <f t="shared" si="11"/>
        <v>13.65</v>
      </c>
      <c r="J158" s="10">
        <f t="shared" si="12"/>
        <v>13.65</v>
      </c>
      <c r="K158" s="53">
        <v>3130</v>
      </c>
      <c r="L158">
        <f>(Table3[[#This Row],[Ad Spend ($)]]/Table3[[#This Row],[Impression]])*1000</f>
        <v>3130000</v>
      </c>
      <c r="M158">
        <v>39646.666666666664</v>
      </c>
      <c r="N158">
        <f>Table3[[#This Row],[Impression]]*Table3[[#This Row],[CPI]]</f>
        <v>1959380000</v>
      </c>
      <c r="O158" s="63">
        <v>270588.5</v>
      </c>
      <c r="P158" s="63">
        <v>838824.35000000009</v>
      </c>
      <c r="Q158" s="63">
        <v>568235.85000000009</v>
      </c>
      <c r="R158">
        <v>1.3519169329073485E-2</v>
      </c>
      <c r="S158" s="63">
        <v>189764.62196861627</v>
      </c>
      <c r="T158" s="65">
        <v>32696.839215686272</v>
      </c>
      <c r="U158">
        <v>2000000</v>
      </c>
      <c r="V158" s="65">
        <v>0.13529425</v>
      </c>
    </row>
    <row r="159" spans="1:22" x14ac:dyDescent="0.3">
      <c r="A159" s="2" t="s">
        <v>12</v>
      </c>
      <c r="B159" s="2" t="s">
        <v>8</v>
      </c>
      <c r="C159" s="2" t="s">
        <v>52</v>
      </c>
      <c r="D159" s="13">
        <v>2020</v>
      </c>
      <c r="E159" s="14">
        <v>752000</v>
      </c>
      <c r="F159" s="14">
        <v>25066.666666666668</v>
      </c>
      <c r="G159" s="35">
        <f t="shared" si="10"/>
        <v>0.3</v>
      </c>
      <c r="H159" s="14">
        <v>1170</v>
      </c>
      <c r="I159">
        <f t="shared" si="11"/>
        <v>4.6675531914893611</v>
      </c>
      <c r="J159" s="10">
        <f t="shared" si="12"/>
        <v>4.6675531914893611</v>
      </c>
      <c r="K159" s="53">
        <v>4512</v>
      </c>
      <c r="L159">
        <f>(Table3[[#This Row],[Ad Spend ($)]]/Table3[[#This Row],[Impression]])*1000</f>
        <v>4512000</v>
      </c>
      <c r="M159">
        <v>56400</v>
      </c>
      <c r="N159">
        <f>Table3[[#This Row],[Impression]]*Table3[[#This Row],[CPI]]</f>
        <v>3393024000</v>
      </c>
      <c r="O159" s="63">
        <v>117000</v>
      </c>
      <c r="P159" s="63">
        <v>362700</v>
      </c>
      <c r="Q159" s="63">
        <v>245700</v>
      </c>
      <c r="R159">
        <v>3.2068738682661836E-3</v>
      </c>
      <c r="S159" s="63">
        <v>227960.05706134095</v>
      </c>
      <c r="T159" s="65">
        <v>49614.305882352935</v>
      </c>
      <c r="U159">
        <v>2000000</v>
      </c>
      <c r="V159" s="65">
        <v>5.8500000000000003E-2</v>
      </c>
    </row>
    <row r="160" spans="1:22" x14ac:dyDescent="0.3">
      <c r="A160" s="3" t="s">
        <v>12</v>
      </c>
      <c r="B160" s="3" t="s">
        <v>9</v>
      </c>
      <c r="C160" s="3" t="s">
        <v>52</v>
      </c>
      <c r="D160" s="13">
        <v>2020</v>
      </c>
      <c r="E160" s="14">
        <v>667000</v>
      </c>
      <c r="F160" s="14">
        <v>33350</v>
      </c>
      <c r="G160" s="35">
        <f t="shared" si="10"/>
        <v>0.2</v>
      </c>
      <c r="H160" s="14">
        <v>2925</v>
      </c>
      <c r="I160">
        <f t="shared" si="11"/>
        <v>8.7706146926536732</v>
      </c>
      <c r="J160" s="10">
        <f t="shared" si="12"/>
        <v>8.7706146926536732</v>
      </c>
      <c r="K160" s="53">
        <v>4669</v>
      </c>
      <c r="L160">
        <f>(Table3[[#This Row],[Ad Spend ($)]]/Table3[[#This Row],[Impression]])*1000</f>
        <v>4669000</v>
      </c>
      <c r="M160">
        <v>93380</v>
      </c>
      <c r="N160">
        <f>Table3[[#This Row],[Impression]]*Table3[[#This Row],[CPI]]</f>
        <v>3114223000</v>
      </c>
      <c r="O160" s="63">
        <v>292500</v>
      </c>
      <c r="P160" s="63">
        <v>906750</v>
      </c>
      <c r="Q160" s="63">
        <v>614250</v>
      </c>
      <c r="R160">
        <v>5.8232824046319095E-3</v>
      </c>
      <c r="S160" s="63">
        <v>202193.29529243938</v>
      </c>
      <c r="T160" s="65">
        <v>77011.035294117639</v>
      </c>
      <c r="U160">
        <v>2000000</v>
      </c>
      <c r="V160" s="65">
        <v>0.14624999999999999</v>
      </c>
    </row>
    <row r="161" spans="1:22" x14ac:dyDescent="0.3">
      <c r="A161" s="3" t="s">
        <v>12</v>
      </c>
      <c r="B161" s="3" t="s">
        <v>10</v>
      </c>
      <c r="C161" s="3" t="s">
        <v>52</v>
      </c>
      <c r="D161" s="13">
        <v>2020</v>
      </c>
      <c r="E161" s="14">
        <v>759000</v>
      </c>
      <c r="F161" s="14">
        <v>13915.000000000002</v>
      </c>
      <c r="G161" s="35">
        <f t="shared" si="10"/>
        <v>0.54545454545454541</v>
      </c>
      <c r="H161" s="14">
        <v>1085.3700000000003</v>
      </c>
      <c r="I161">
        <f t="shared" si="11"/>
        <v>7.8000000000000016</v>
      </c>
      <c r="J161" s="10">
        <f t="shared" si="12"/>
        <v>7.8000000000000016</v>
      </c>
      <c r="K161" s="53">
        <v>6072</v>
      </c>
      <c r="L161">
        <f>(Table3[[#This Row],[Ad Spend ($)]]/Table3[[#This Row],[Impression]])*1000</f>
        <v>6072000</v>
      </c>
      <c r="M161">
        <v>32700.250000000007</v>
      </c>
      <c r="N161">
        <f>Table3[[#This Row],[Impression]]*Table3[[#This Row],[CPI]]</f>
        <v>4608648000</v>
      </c>
      <c r="O161" s="63">
        <v>108537.00000000003</v>
      </c>
      <c r="P161" s="63">
        <v>336464.70000000013</v>
      </c>
      <c r="Q161" s="63">
        <v>227927.7000000001</v>
      </c>
      <c r="R161">
        <v>3.9822134387351785E-3</v>
      </c>
      <c r="S161" s="63">
        <v>230082.02567760344</v>
      </c>
      <c r="T161" s="65">
        <v>36722.50352941177</v>
      </c>
      <c r="U161">
        <v>2000000</v>
      </c>
      <c r="V161" s="65">
        <v>5.4268500000000025E-2</v>
      </c>
    </row>
    <row r="162" spans="1:22" x14ac:dyDescent="0.3">
      <c r="A162" s="2" t="s">
        <v>13</v>
      </c>
      <c r="B162" s="2" t="s">
        <v>7</v>
      </c>
      <c r="C162" s="2" t="s">
        <v>53</v>
      </c>
      <c r="D162" s="13">
        <v>2020</v>
      </c>
      <c r="E162" s="14">
        <v>502000</v>
      </c>
      <c r="F162" s="14">
        <v>25100</v>
      </c>
      <c r="G162" s="35">
        <f t="shared" ref="G162:G193" si="13">(E162/F162)/100</f>
        <v>0.2</v>
      </c>
      <c r="H162" s="14">
        <v>2447.25</v>
      </c>
      <c r="I162">
        <f t="shared" ref="I162:I193" si="14">(H162/F162)*100</f>
        <v>9.75</v>
      </c>
      <c r="J162" s="10">
        <f t="shared" si="12"/>
        <v>9.75</v>
      </c>
      <c r="K162" s="53">
        <v>2510</v>
      </c>
      <c r="L162">
        <f>(Table3[[#This Row],[Ad Spend ($)]]/Table3[[#This Row],[Impression]])*1000</f>
        <v>2510000</v>
      </c>
      <c r="M162">
        <v>50200</v>
      </c>
      <c r="N162">
        <f>Table3[[#This Row],[Impression]]*Table3[[#This Row],[CPI]]</f>
        <v>1260020000</v>
      </c>
      <c r="O162" s="63">
        <v>244725</v>
      </c>
      <c r="P162" s="63">
        <v>758647.5</v>
      </c>
      <c r="Q162" s="63">
        <v>513922.5</v>
      </c>
      <c r="R162">
        <v>1.2041832669322709E-2</v>
      </c>
      <c r="S162" s="63">
        <v>203655.97556319204</v>
      </c>
      <c r="T162" s="65">
        <v>30935.011764705883</v>
      </c>
      <c r="U162">
        <v>2000000</v>
      </c>
      <c r="V162" s="65">
        <v>0.12236250000000001</v>
      </c>
    </row>
    <row r="163" spans="1:22" x14ac:dyDescent="0.3">
      <c r="A163" s="2" t="s">
        <v>13</v>
      </c>
      <c r="B163" s="2" t="s">
        <v>8</v>
      </c>
      <c r="C163" s="2" t="s">
        <v>53</v>
      </c>
      <c r="D163" s="13">
        <v>2020</v>
      </c>
      <c r="E163" s="14">
        <v>494200</v>
      </c>
      <c r="F163" s="14">
        <v>12355</v>
      </c>
      <c r="G163" s="35">
        <f t="shared" si="13"/>
        <v>0.4</v>
      </c>
      <c r="H163" s="14">
        <v>1927.38</v>
      </c>
      <c r="I163">
        <f t="shared" si="14"/>
        <v>15.6</v>
      </c>
      <c r="J163" s="10">
        <f t="shared" si="12"/>
        <v>15.6</v>
      </c>
      <c r="K163" s="53">
        <v>2965.2</v>
      </c>
      <c r="L163">
        <f>(Table3[[#This Row],[Ad Spend ($)]]/Table3[[#This Row],[Impression]])*1000</f>
        <v>2965200</v>
      </c>
      <c r="M163">
        <v>27798.75</v>
      </c>
      <c r="N163">
        <f>Table3[[#This Row],[Impression]]*Table3[[#This Row],[CPI]]</f>
        <v>1465401840</v>
      </c>
      <c r="O163" s="63">
        <v>192738</v>
      </c>
      <c r="P163" s="63">
        <v>597487.80000000005</v>
      </c>
      <c r="Q163" s="63">
        <v>404749.80000000005</v>
      </c>
      <c r="R163">
        <v>1.6309186564144072E-2</v>
      </c>
      <c r="S163" s="63">
        <v>200491.59984726994</v>
      </c>
      <c r="T163" s="65">
        <v>18272.608941176473</v>
      </c>
      <c r="U163">
        <v>2000000</v>
      </c>
      <c r="V163" s="65">
        <v>9.6368999999999996E-2</v>
      </c>
    </row>
    <row r="164" spans="1:22" x14ac:dyDescent="0.3">
      <c r="A164" s="3" t="s">
        <v>13</v>
      </c>
      <c r="B164" s="3" t="s">
        <v>9</v>
      </c>
      <c r="C164" s="3" t="s">
        <v>53</v>
      </c>
      <c r="D164" s="13">
        <v>2020</v>
      </c>
      <c r="E164" s="14">
        <v>511000</v>
      </c>
      <c r="F164" s="14">
        <v>9368.3333333333339</v>
      </c>
      <c r="G164" s="35">
        <f t="shared" si="13"/>
        <v>0.54545454545454541</v>
      </c>
      <c r="H164" s="14">
        <v>913.41250000000014</v>
      </c>
      <c r="I164">
        <f t="shared" si="14"/>
        <v>9.75</v>
      </c>
      <c r="J164" s="10">
        <f t="shared" si="12"/>
        <v>9.75</v>
      </c>
      <c r="K164" s="53">
        <v>3577</v>
      </c>
      <c r="L164">
        <f>(Table3[[#This Row],[Ad Spend ($)]]/Table3[[#This Row],[Impression]])*1000</f>
        <v>3577000</v>
      </c>
      <c r="M164">
        <v>26231.333333333332</v>
      </c>
      <c r="N164">
        <f>Table3[[#This Row],[Impression]]*Table3[[#This Row],[CPI]]</f>
        <v>1827847000</v>
      </c>
      <c r="O164" s="63">
        <v>91341.250000000015</v>
      </c>
      <c r="P164" s="63">
        <v>283157.87500000006</v>
      </c>
      <c r="Q164" s="63">
        <v>191816.62500000006</v>
      </c>
      <c r="R164">
        <v>8.4498182834777755E-3</v>
      </c>
      <c r="S164" s="63">
        <v>207307.17831233295</v>
      </c>
      <c r="T164" s="65">
        <v>16164.673411764707</v>
      </c>
      <c r="U164">
        <v>2000000</v>
      </c>
      <c r="V164" s="65">
        <v>4.5670625000000006E-2</v>
      </c>
    </row>
    <row r="165" spans="1:22" x14ac:dyDescent="0.3">
      <c r="A165" s="3" t="s">
        <v>13</v>
      </c>
      <c r="B165" s="3" t="s">
        <v>10</v>
      </c>
      <c r="C165" s="3" t="s">
        <v>53</v>
      </c>
      <c r="D165" s="13">
        <v>2020</v>
      </c>
      <c r="E165" s="14">
        <v>588000</v>
      </c>
      <c r="F165" s="14">
        <v>14700</v>
      </c>
      <c r="G165" s="35">
        <f t="shared" si="13"/>
        <v>0.4</v>
      </c>
      <c r="H165" s="14">
        <v>1433.25</v>
      </c>
      <c r="I165">
        <f t="shared" si="14"/>
        <v>9.75</v>
      </c>
      <c r="J165" s="10">
        <f t="shared" si="12"/>
        <v>9.75</v>
      </c>
      <c r="K165" s="53">
        <v>4704</v>
      </c>
      <c r="L165">
        <f>(Table3[[#This Row],[Ad Spend ($)]]/Table3[[#This Row],[Impression]])*1000</f>
        <v>4704000</v>
      </c>
      <c r="M165">
        <v>34545</v>
      </c>
      <c r="N165">
        <f>Table3[[#This Row],[Impression]]*Table3[[#This Row],[CPI]]</f>
        <v>2765952000</v>
      </c>
      <c r="O165" s="63">
        <v>143325</v>
      </c>
      <c r="P165" s="63">
        <v>444307.5</v>
      </c>
      <c r="Q165" s="63">
        <v>300982.5</v>
      </c>
      <c r="R165">
        <v>6.4253826530612243E-3</v>
      </c>
      <c r="S165" s="63">
        <v>238545.24627720503</v>
      </c>
      <c r="T165" s="65">
        <v>28987.708235294114</v>
      </c>
      <c r="U165">
        <v>2000000</v>
      </c>
      <c r="V165" s="65">
        <v>7.1662500000000004E-2</v>
      </c>
    </row>
    <row r="166" spans="1:22" x14ac:dyDescent="0.3">
      <c r="A166" s="2" t="s">
        <v>13</v>
      </c>
      <c r="B166" s="2" t="s">
        <v>7</v>
      </c>
      <c r="C166" s="2" t="s">
        <v>54</v>
      </c>
      <c r="D166" s="13">
        <v>2020</v>
      </c>
      <c r="E166" s="14">
        <v>802000</v>
      </c>
      <c r="F166" s="14">
        <v>17376.666666666668</v>
      </c>
      <c r="G166" s="35">
        <f t="shared" si="13"/>
        <v>0.46153846153846151</v>
      </c>
      <c r="H166" s="14">
        <v>4225</v>
      </c>
      <c r="I166">
        <f t="shared" si="14"/>
        <v>24.314214463840397</v>
      </c>
      <c r="J166" s="10">
        <f t="shared" si="12"/>
        <v>24.314214463840397</v>
      </c>
      <c r="K166" s="53">
        <v>4010</v>
      </c>
      <c r="L166">
        <f>(Table3[[#This Row],[Ad Spend ($)]]/Table3[[#This Row],[Impression]])*1000</f>
        <v>4010000</v>
      </c>
      <c r="M166">
        <v>34753.333333333336</v>
      </c>
      <c r="N166">
        <f>Table3[[#This Row],[Impression]]*Table3[[#This Row],[CPI]]</f>
        <v>3216020000</v>
      </c>
      <c r="O166" s="63">
        <v>422500</v>
      </c>
      <c r="P166" s="63">
        <v>1309750</v>
      </c>
      <c r="Q166" s="63">
        <v>887250</v>
      </c>
      <c r="R166">
        <v>1.8796524897233224E-2</v>
      </c>
      <c r="S166" s="63">
        <v>258317.54452444107</v>
      </c>
      <c r="T166" s="65">
        <v>26974.719607843144</v>
      </c>
      <c r="U166">
        <v>2000000</v>
      </c>
      <c r="V166" s="65">
        <v>0.21124999999999999</v>
      </c>
    </row>
    <row r="167" spans="1:22" x14ac:dyDescent="0.3">
      <c r="A167" s="2" t="s">
        <v>13</v>
      </c>
      <c r="B167" s="2" t="s">
        <v>8</v>
      </c>
      <c r="C167" s="2" t="s">
        <v>54</v>
      </c>
      <c r="D167" s="13">
        <v>2020</v>
      </c>
      <c r="E167" s="14">
        <v>448000</v>
      </c>
      <c r="F167" s="14">
        <v>11200</v>
      </c>
      <c r="G167" s="35">
        <f t="shared" si="13"/>
        <v>0.4</v>
      </c>
      <c r="H167" s="14">
        <v>655.20000000000005</v>
      </c>
      <c r="I167">
        <f t="shared" si="14"/>
        <v>5.8500000000000005</v>
      </c>
      <c r="J167" s="10">
        <f t="shared" si="12"/>
        <v>5.8500000000000005</v>
      </c>
      <c r="K167" s="53">
        <v>2688</v>
      </c>
      <c r="L167">
        <f>(Table3[[#This Row],[Ad Spend ($)]]/Table3[[#This Row],[Impression]])*1000</f>
        <v>2688000</v>
      </c>
      <c r="M167">
        <v>25200</v>
      </c>
      <c r="N167">
        <f>Table3[[#This Row],[Impression]]*Table3[[#This Row],[CPI]]</f>
        <v>1204224000</v>
      </c>
      <c r="O167" s="63">
        <v>65520.000000000007</v>
      </c>
      <c r="P167" s="63">
        <v>203112</v>
      </c>
      <c r="Q167" s="63">
        <v>137592</v>
      </c>
      <c r="R167">
        <v>6.7466517857142855E-3</v>
      </c>
      <c r="S167" s="63">
        <v>144297.08222811669</v>
      </c>
      <c r="T167" s="65">
        <v>20863.623529411769</v>
      </c>
      <c r="U167">
        <v>2000000</v>
      </c>
      <c r="V167" s="65">
        <v>3.2760000000000004E-2</v>
      </c>
    </row>
    <row r="168" spans="1:22" x14ac:dyDescent="0.3">
      <c r="A168" s="3" t="s">
        <v>13</v>
      </c>
      <c r="B168" s="3" t="s">
        <v>9</v>
      </c>
      <c r="C168" s="3" t="s">
        <v>54</v>
      </c>
      <c r="D168" s="13">
        <v>2020</v>
      </c>
      <c r="E168" s="14">
        <v>630000</v>
      </c>
      <c r="F168" s="14">
        <v>33600</v>
      </c>
      <c r="G168" s="35">
        <f t="shared" si="13"/>
        <v>0.1875</v>
      </c>
      <c r="H168" s="14">
        <v>1625</v>
      </c>
      <c r="I168">
        <f t="shared" si="14"/>
        <v>4.8363095238095237</v>
      </c>
      <c r="J168" s="10">
        <f t="shared" si="12"/>
        <v>4.8363095238095237</v>
      </c>
      <c r="K168" s="53">
        <v>4410</v>
      </c>
      <c r="L168">
        <f>(Table3[[#This Row],[Ad Spend ($)]]/Table3[[#This Row],[Impression]])*1000</f>
        <v>4410000</v>
      </c>
      <c r="M168">
        <v>94080</v>
      </c>
      <c r="N168">
        <f>Table3[[#This Row],[Impression]]*Table3[[#This Row],[CPI]]</f>
        <v>2778300000</v>
      </c>
      <c r="O168" s="63">
        <v>162500</v>
      </c>
      <c r="P168" s="63">
        <v>503750</v>
      </c>
      <c r="Q168" s="63">
        <v>341250</v>
      </c>
      <c r="R168">
        <v>3.3996733614080551E-3</v>
      </c>
      <c r="S168" s="63">
        <v>202917.77188328913</v>
      </c>
      <c r="T168" s="65">
        <v>73022.682352941178</v>
      </c>
      <c r="U168">
        <v>2000000</v>
      </c>
      <c r="V168" s="65">
        <v>8.1250000000000003E-2</v>
      </c>
    </row>
    <row r="169" spans="1:22" x14ac:dyDescent="0.3">
      <c r="A169" s="3" t="s">
        <v>13</v>
      </c>
      <c r="B169" s="3" t="s">
        <v>10</v>
      </c>
      <c r="C169" s="3" t="s">
        <v>54</v>
      </c>
      <c r="D169" s="13">
        <v>2020</v>
      </c>
      <c r="E169" s="14">
        <v>759000</v>
      </c>
      <c r="F169" s="14">
        <v>37950</v>
      </c>
      <c r="G169" s="35">
        <f t="shared" si="13"/>
        <v>0.2</v>
      </c>
      <c r="H169" s="14">
        <v>1820</v>
      </c>
      <c r="I169">
        <f t="shared" si="14"/>
        <v>4.795783926218709</v>
      </c>
      <c r="J169" s="10">
        <f t="shared" si="12"/>
        <v>4.795783926218709</v>
      </c>
      <c r="K169" s="53">
        <v>6072</v>
      </c>
      <c r="L169">
        <f>(Table3[[#This Row],[Ad Spend ($)]]/Table3[[#This Row],[Impression]])*1000</f>
        <v>6072000</v>
      </c>
      <c r="M169">
        <v>89182.5</v>
      </c>
      <c r="N169">
        <f>Table3[[#This Row],[Impression]]*Table3[[#This Row],[CPI]]</f>
        <v>4608648000</v>
      </c>
      <c r="O169" s="63">
        <v>182000</v>
      </c>
      <c r="P169" s="63">
        <v>564200</v>
      </c>
      <c r="Q169" s="63">
        <v>382200</v>
      </c>
      <c r="R169">
        <v>2.4484404102895251E-3</v>
      </c>
      <c r="S169" s="63">
        <v>244467.60136415309</v>
      </c>
      <c r="T169" s="65">
        <v>94258.870588235295</v>
      </c>
      <c r="U169">
        <v>2000000</v>
      </c>
      <c r="V169" s="65">
        <v>9.0999999999999998E-2</v>
      </c>
    </row>
    <row r="170" spans="1:22" x14ac:dyDescent="0.3">
      <c r="A170" s="2" t="s">
        <v>13</v>
      </c>
      <c r="B170" s="2" t="s">
        <v>7</v>
      </c>
      <c r="C170" s="2" t="s">
        <v>55</v>
      </c>
      <c r="D170" s="13">
        <v>2020</v>
      </c>
      <c r="E170" s="14">
        <v>672000</v>
      </c>
      <c r="F170" s="14">
        <v>12320.000000000002</v>
      </c>
      <c r="G170" s="35">
        <f t="shared" si="13"/>
        <v>0.54545454545454541</v>
      </c>
      <c r="H170" s="14">
        <v>4875</v>
      </c>
      <c r="I170">
        <f t="shared" si="14"/>
        <v>39.569805194805191</v>
      </c>
      <c r="J170" s="10">
        <f t="shared" si="12"/>
        <v>39.569805194805191</v>
      </c>
      <c r="K170" s="53">
        <v>3360</v>
      </c>
      <c r="L170">
        <f>(Table3[[#This Row],[Ad Spend ($)]]/Table3[[#This Row],[Impression]])*1000</f>
        <v>3360000</v>
      </c>
      <c r="M170">
        <v>24640.000000000004</v>
      </c>
      <c r="N170">
        <f>Table3[[#This Row],[Impression]]*Table3[[#This Row],[CPI]]</f>
        <v>2257920000</v>
      </c>
      <c r="O170" s="63">
        <v>487500</v>
      </c>
      <c r="P170" s="63">
        <v>1511250</v>
      </c>
      <c r="Q170" s="63">
        <v>1023750</v>
      </c>
      <c r="R170">
        <v>3.6507855983302404E-2</v>
      </c>
      <c r="S170" s="63">
        <v>236953.4555712271</v>
      </c>
      <c r="T170" s="65">
        <v>17469.760000000002</v>
      </c>
      <c r="U170">
        <v>2000000</v>
      </c>
      <c r="V170" s="65">
        <v>0.24374999999999999</v>
      </c>
    </row>
    <row r="171" spans="1:22" x14ac:dyDescent="0.3">
      <c r="A171" s="2" t="s">
        <v>13</v>
      </c>
      <c r="B171" s="2" t="s">
        <v>8</v>
      </c>
      <c r="C171" s="2" t="s">
        <v>55</v>
      </c>
      <c r="D171" s="13">
        <v>2020</v>
      </c>
      <c r="E171" s="14">
        <v>495600</v>
      </c>
      <c r="F171" s="14">
        <v>12390</v>
      </c>
      <c r="G171" s="35">
        <f t="shared" si="13"/>
        <v>0.4</v>
      </c>
      <c r="H171" s="14">
        <v>1932.84</v>
      </c>
      <c r="I171">
        <f t="shared" si="14"/>
        <v>15.6</v>
      </c>
      <c r="J171" s="10">
        <f t="shared" si="12"/>
        <v>15.6</v>
      </c>
      <c r="K171" s="53">
        <v>2973.6</v>
      </c>
      <c r="L171">
        <f>(Table3[[#This Row],[Ad Spend ($)]]/Table3[[#This Row],[Impression]])*1000</f>
        <v>2973600</v>
      </c>
      <c r="M171">
        <v>27877.5</v>
      </c>
      <c r="N171">
        <f>Table3[[#This Row],[Impression]]*Table3[[#This Row],[CPI]]</f>
        <v>1473716160</v>
      </c>
      <c r="O171" s="63">
        <v>193284</v>
      </c>
      <c r="P171" s="63">
        <v>599180.4</v>
      </c>
      <c r="Q171" s="63">
        <v>405896.4</v>
      </c>
      <c r="R171">
        <v>1.6263115415657788E-2</v>
      </c>
      <c r="S171" s="63">
        <v>174753.17348377997</v>
      </c>
      <c r="T171" s="65">
        <v>21082.824000000001</v>
      </c>
      <c r="U171">
        <v>2000000</v>
      </c>
      <c r="V171" s="65">
        <v>9.6641999999999992E-2</v>
      </c>
    </row>
    <row r="172" spans="1:22" x14ac:dyDescent="0.3">
      <c r="A172" s="3" t="s">
        <v>13</v>
      </c>
      <c r="B172" s="3" t="s">
        <v>9</v>
      </c>
      <c r="C172" s="3" t="s">
        <v>55</v>
      </c>
      <c r="D172" s="13">
        <v>2020</v>
      </c>
      <c r="E172" s="14">
        <v>655000</v>
      </c>
      <c r="F172" s="14">
        <v>34933.333333333336</v>
      </c>
      <c r="G172" s="35">
        <f t="shared" si="13"/>
        <v>0.1875</v>
      </c>
      <c r="H172" s="14">
        <v>1365</v>
      </c>
      <c r="I172">
        <f t="shared" si="14"/>
        <v>3.907442748091603</v>
      </c>
      <c r="J172" s="10">
        <f t="shared" si="12"/>
        <v>3.907442748091603</v>
      </c>
      <c r="K172" s="53">
        <v>4585</v>
      </c>
      <c r="L172">
        <f>(Table3[[#This Row],[Ad Spend ($)]]/Table3[[#This Row],[Impression]])*1000</f>
        <v>4585000</v>
      </c>
      <c r="M172">
        <v>97813.333333333328</v>
      </c>
      <c r="N172">
        <f>Table3[[#This Row],[Impression]]*Table3[[#This Row],[CPI]]</f>
        <v>3003175000</v>
      </c>
      <c r="O172" s="63">
        <v>136500</v>
      </c>
      <c r="P172" s="63">
        <v>423150</v>
      </c>
      <c r="Q172" s="63">
        <v>286650</v>
      </c>
      <c r="R172">
        <v>2.6418914981644424E-3</v>
      </c>
      <c r="S172" s="63">
        <v>230959.09732016927</v>
      </c>
      <c r="T172" s="65">
        <v>69349.653333333335</v>
      </c>
      <c r="U172">
        <v>2000000</v>
      </c>
      <c r="V172" s="65">
        <v>6.8249999999999991E-2</v>
      </c>
    </row>
    <row r="173" spans="1:22" x14ac:dyDescent="0.3">
      <c r="A173" s="3" t="s">
        <v>13</v>
      </c>
      <c r="B173" s="3" t="s">
        <v>10</v>
      </c>
      <c r="C173" s="3" t="s">
        <v>55</v>
      </c>
      <c r="D173" s="13">
        <v>2020</v>
      </c>
      <c r="E173" s="14">
        <v>588000</v>
      </c>
      <c r="F173" s="14">
        <v>29400</v>
      </c>
      <c r="G173" s="35">
        <f t="shared" si="13"/>
        <v>0.2</v>
      </c>
      <c r="H173" s="14">
        <v>2600</v>
      </c>
      <c r="I173">
        <f t="shared" si="14"/>
        <v>8.8435374149659864</v>
      </c>
      <c r="J173" s="10">
        <f t="shared" si="12"/>
        <v>8.8435374149659864</v>
      </c>
      <c r="K173" s="53">
        <v>4704</v>
      </c>
      <c r="L173">
        <f>(Table3[[#This Row],[Ad Spend ($)]]/Table3[[#This Row],[Impression]])*1000</f>
        <v>4704000</v>
      </c>
      <c r="M173">
        <v>69090</v>
      </c>
      <c r="N173">
        <f>Table3[[#This Row],[Impression]]*Table3[[#This Row],[CPI]]</f>
        <v>2765952000</v>
      </c>
      <c r="O173" s="63">
        <v>260000</v>
      </c>
      <c r="P173" s="63">
        <v>806000</v>
      </c>
      <c r="Q173" s="63">
        <v>546000</v>
      </c>
      <c r="R173">
        <v>5.8280114766995237E-3</v>
      </c>
      <c r="S173" s="63">
        <v>207334.27362482369</v>
      </c>
      <c r="T173" s="65">
        <v>66702.720000000001</v>
      </c>
      <c r="U173">
        <v>2000000</v>
      </c>
      <c r="V173" s="65">
        <v>0.13</v>
      </c>
    </row>
    <row r="174" spans="1:22" x14ac:dyDescent="0.3">
      <c r="A174" s="2" t="s">
        <v>13</v>
      </c>
      <c r="B174" s="2" t="s">
        <v>7</v>
      </c>
      <c r="C174" s="2" t="s">
        <v>56</v>
      </c>
      <c r="D174" s="13">
        <v>2020</v>
      </c>
      <c r="E174" s="14">
        <v>662000</v>
      </c>
      <c r="F174" s="14">
        <v>19860.000000000004</v>
      </c>
      <c r="G174" s="35">
        <f t="shared" si="13"/>
        <v>0.33333333333333326</v>
      </c>
      <c r="H174" s="14">
        <v>3575</v>
      </c>
      <c r="I174">
        <f t="shared" si="14"/>
        <v>18.001007049345414</v>
      </c>
      <c r="J174" s="10">
        <f t="shared" si="12"/>
        <v>18.001007049345414</v>
      </c>
      <c r="K174" s="53">
        <v>3310</v>
      </c>
      <c r="L174">
        <f>(Table3[[#This Row],[Ad Spend ($)]]/Table3[[#This Row],[Impression]])*1000</f>
        <v>3310000</v>
      </c>
      <c r="M174">
        <v>39720.000000000007</v>
      </c>
      <c r="N174">
        <f>Table3[[#This Row],[Impression]]*Table3[[#This Row],[CPI]]</f>
        <v>2191220000</v>
      </c>
      <c r="O174" s="63">
        <v>357500</v>
      </c>
      <c r="P174" s="63">
        <v>1108250</v>
      </c>
      <c r="Q174" s="63">
        <v>750750</v>
      </c>
      <c r="R174">
        <v>1.6858949200293287E-2</v>
      </c>
      <c r="S174" s="63">
        <v>210418.06895520154</v>
      </c>
      <c r="T174" s="65">
        <v>31240.948235294127</v>
      </c>
      <c r="U174">
        <v>2000000</v>
      </c>
      <c r="V174" s="65">
        <v>0.17874999999999999</v>
      </c>
    </row>
    <row r="175" spans="1:22" x14ac:dyDescent="0.3">
      <c r="A175" s="2" t="s">
        <v>13</v>
      </c>
      <c r="B175" s="2" t="s">
        <v>8</v>
      </c>
      <c r="C175" s="2" t="s">
        <v>56</v>
      </c>
      <c r="D175" s="13">
        <v>2020</v>
      </c>
      <c r="E175" s="14">
        <v>494200</v>
      </c>
      <c r="F175" s="14">
        <v>16473.333333333332</v>
      </c>
      <c r="G175" s="35">
        <f t="shared" si="13"/>
        <v>0.30000000000000004</v>
      </c>
      <c r="H175" s="14">
        <v>2569.84</v>
      </c>
      <c r="I175">
        <f t="shared" si="14"/>
        <v>15.600000000000003</v>
      </c>
      <c r="J175" s="10">
        <f t="shared" si="12"/>
        <v>15.600000000000003</v>
      </c>
      <c r="K175" s="53">
        <v>2965.2</v>
      </c>
      <c r="L175">
        <f>(Table3[[#This Row],[Ad Spend ($)]]/Table3[[#This Row],[Impression]])*1000</f>
        <v>2965200</v>
      </c>
      <c r="M175">
        <v>37065</v>
      </c>
      <c r="N175">
        <f>Table3[[#This Row],[Impression]]*Table3[[#This Row],[CPI]]</f>
        <v>1465401840</v>
      </c>
      <c r="O175" s="63">
        <v>256984</v>
      </c>
      <c r="P175" s="63">
        <v>796650.4</v>
      </c>
      <c r="Q175" s="63">
        <v>539666.4</v>
      </c>
      <c r="R175">
        <v>1.6309186564144075E-2</v>
      </c>
      <c r="S175" s="63">
        <v>157082.49196021238</v>
      </c>
      <c r="T175" s="65">
        <v>31096.22682352941</v>
      </c>
      <c r="U175">
        <v>2000000</v>
      </c>
      <c r="V175" s="65">
        <v>0.12849200000000002</v>
      </c>
    </row>
    <row r="176" spans="1:22" x14ac:dyDescent="0.3">
      <c r="A176" s="3" t="s">
        <v>13</v>
      </c>
      <c r="B176" s="3" t="s">
        <v>9</v>
      </c>
      <c r="C176" s="3" t="s">
        <v>56</v>
      </c>
      <c r="D176" s="13">
        <v>2020</v>
      </c>
      <c r="E176" s="14">
        <v>759000</v>
      </c>
      <c r="F176" s="14">
        <v>13915.000000000002</v>
      </c>
      <c r="G176" s="35">
        <f t="shared" si="13"/>
        <v>0.54545454545454541</v>
      </c>
      <c r="H176" s="14">
        <v>1356.7125000000003</v>
      </c>
      <c r="I176">
        <f t="shared" si="14"/>
        <v>9.75</v>
      </c>
      <c r="J176" s="10">
        <f t="shared" si="12"/>
        <v>9.75</v>
      </c>
      <c r="K176" s="53">
        <v>5313</v>
      </c>
      <c r="L176">
        <f>(Table3[[#This Row],[Ad Spend ($)]]/Table3[[#This Row],[Impression]])*1000</f>
        <v>5313000</v>
      </c>
      <c r="M176">
        <v>38962</v>
      </c>
      <c r="N176">
        <f>Table3[[#This Row],[Impression]]*Table3[[#This Row],[CPI]]</f>
        <v>4032567000</v>
      </c>
      <c r="O176" s="63">
        <v>135671.25000000003</v>
      </c>
      <c r="P176" s="63">
        <v>420580.87500000012</v>
      </c>
      <c r="Q176" s="63">
        <v>284909.62500000012</v>
      </c>
      <c r="R176">
        <v>5.6888763410502547E-3</v>
      </c>
      <c r="S176" s="63">
        <v>241249.71954229299</v>
      </c>
      <c r="T176" s="65">
        <v>30644.758941176478</v>
      </c>
      <c r="U176">
        <v>2000000</v>
      </c>
      <c r="V176" s="65">
        <v>6.783562500000001E-2</v>
      </c>
    </row>
    <row r="177" spans="1:22" x14ac:dyDescent="0.3">
      <c r="A177" s="3" t="s">
        <v>13</v>
      </c>
      <c r="B177" s="3" t="s">
        <v>10</v>
      </c>
      <c r="C177" s="3" t="s">
        <v>56</v>
      </c>
      <c r="D177" s="13">
        <v>2020</v>
      </c>
      <c r="E177" s="14">
        <v>759000</v>
      </c>
      <c r="F177" s="14">
        <v>18975</v>
      </c>
      <c r="G177" s="35">
        <f t="shared" si="13"/>
        <v>0.4</v>
      </c>
      <c r="H177" s="14">
        <v>2590.0875000000005</v>
      </c>
      <c r="I177">
        <f t="shared" si="14"/>
        <v>13.650000000000004</v>
      </c>
      <c r="J177" s="10">
        <f t="shared" si="12"/>
        <v>13.650000000000004</v>
      </c>
      <c r="K177" s="53">
        <v>6072</v>
      </c>
      <c r="L177">
        <f>(Table3[[#This Row],[Ad Spend ($)]]/Table3[[#This Row],[Impression]])*1000</f>
        <v>6072000</v>
      </c>
      <c r="M177">
        <v>44591.25</v>
      </c>
      <c r="N177">
        <f>Table3[[#This Row],[Impression]]*Table3[[#This Row],[CPI]]</f>
        <v>4608648000</v>
      </c>
      <c r="O177" s="63">
        <v>259008.75000000006</v>
      </c>
      <c r="P177" s="63">
        <v>802927.12500000012</v>
      </c>
      <c r="Q177" s="63">
        <v>543918.375</v>
      </c>
      <c r="R177">
        <v>6.9688735177865623E-3</v>
      </c>
      <c r="S177" s="63">
        <v>241249.71954229299</v>
      </c>
      <c r="T177" s="65">
        <v>47758.065882352945</v>
      </c>
      <c r="U177">
        <v>2000000</v>
      </c>
      <c r="V177" s="65">
        <v>0.12950437500000003</v>
      </c>
    </row>
    <row r="178" spans="1:22" x14ac:dyDescent="0.3">
      <c r="A178" s="2" t="s">
        <v>14</v>
      </c>
      <c r="B178" s="2" t="s">
        <v>7</v>
      </c>
      <c r="C178" s="2" t="s">
        <v>57</v>
      </c>
      <c r="D178" s="13">
        <v>2020</v>
      </c>
      <c r="E178" s="14">
        <v>602000</v>
      </c>
      <c r="F178" s="14">
        <v>32106.666666666668</v>
      </c>
      <c r="G178" s="35">
        <f t="shared" si="13"/>
        <v>0.1875</v>
      </c>
      <c r="H178" s="14">
        <v>4382.5600000000004</v>
      </c>
      <c r="I178">
        <f t="shared" si="14"/>
        <v>13.65</v>
      </c>
      <c r="J178" s="10">
        <f t="shared" si="12"/>
        <v>13.65</v>
      </c>
      <c r="K178" s="53">
        <v>3010</v>
      </c>
      <c r="L178">
        <f>(Table3[[#This Row],[Ad Spend ($)]]/Table3[[#This Row],[Impression]])*1000</f>
        <v>3010000</v>
      </c>
      <c r="M178">
        <v>64213.333333333336</v>
      </c>
      <c r="N178">
        <f>Table3[[#This Row],[Impression]]*Table3[[#This Row],[CPI]]</f>
        <v>1812020000</v>
      </c>
      <c r="O178" s="63">
        <v>438256.00000000006</v>
      </c>
      <c r="P178" s="63">
        <v>1358593.6</v>
      </c>
      <c r="Q178" s="63">
        <v>920337.60000000009</v>
      </c>
      <c r="R178">
        <v>1.4058139534883721E-2</v>
      </c>
      <c r="S178" s="63">
        <v>220941.27806563041</v>
      </c>
      <c r="T178" s="65">
        <v>43740.611764705878</v>
      </c>
      <c r="U178">
        <v>2000000</v>
      </c>
      <c r="V178" s="65">
        <v>0.21912800000000004</v>
      </c>
    </row>
    <row r="179" spans="1:22" x14ac:dyDescent="0.3">
      <c r="A179" s="2" t="s">
        <v>14</v>
      </c>
      <c r="B179" s="2" t="s">
        <v>8</v>
      </c>
      <c r="C179" s="2" t="s">
        <v>57</v>
      </c>
      <c r="D179" s="13">
        <v>2020</v>
      </c>
      <c r="E179" s="14">
        <v>662000</v>
      </c>
      <c r="F179" s="14">
        <v>33100</v>
      </c>
      <c r="G179" s="35">
        <f t="shared" si="13"/>
        <v>0.2</v>
      </c>
      <c r="H179" s="14">
        <v>975</v>
      </c>
      <c r="I179">
        <f t="shared" si="14"/>
        <v>2.9456193353474323</v>
      </c>
      <c r="J179" s="10">
        <f t="shared" si="12"/>
        <v>2.9456193353474323</v>
      </c>
      <c r="K179" s="53">
        <v>3972</v>
      </c>
      <c r="L179">
        <f>(Table3[[#This Row],[Ad Spend ($)]]/Table3[[#This Row],[Impression]])*1000</f>
        <v>3972000</v>
      </c>
      <c r="M179">
        <v>74475</v>
      </c>
      <c r="N179">
        <f>Table3[[#This Row],[Impression]]*Table3[[#This Row],[CPI]]</f>
        <v>2629464000</v>
      </c>
      <c r="O179" s="63">
        <v>97500</v>
      </c>
      <c r="P179" s="63">
        <v>302250</v>
      </c>
      <c r="Q179" s="63">
        <v>204750</v>
      </c>
      <c r="R179">
        <v>2.2989476182218127E-3</v>
      </c>
      <c r="S179" s="63">
        <v>242962.00345423142</v>
      </c>
      <c r="T179" s="65">
        <v>54112.658823529411</v>
      </c>
      <c r="U179">
        <v>2000000</v>
      </c>
      <c r="V179" s="65">
        <v>4.8749999999999995E-2</v>
      </c>
    </row>
    <row r="180" spans="1:22" x14ac:dyDescent="0.3">
      <c r="A180" s="3" t="s">
        <v>14</v>
      </c>
      <c r="B180" s="3" t="s">
        <v>9</v>
      </c>
      <c r="C180" s="3" t="s">
        <v>57</v>
      </c>
      <c r="D180" s="13">
        <v>2020</v>
      </c>
      <c r="E180" s="14">
        <v>526000</v>
      </c>
      <c r="F180" s="14">
        <v>11396.666666666666</v>
      </c>
      <c r="G180" s="35">
        <f t="shared" si="13"/>
        <v>0.46153846153846151</v>
      </c>
      <c r="H180" s="14">
        <v>1555.645</v>
      </c>
      <c r="I180">
        <f t="shared" si="14"/>
        <v>13.65</v>
      </c>
      <c r="J180" s="10">
        <f t="shared" si="12"/>
        <v>13.65</v>
      </c>
      <c r="K180" s="53">
        <v>3682</v>
      </c>
      <c r="L180">
        <f>(Table3[[#This Row],[Ad Spend ($)]]/Table3[[#This Row],[Impression]])*1000</f>
        <v>3682000</v>
      </c>
      <c r="M180">
        <v>31910.666666666664</v>
      </c>
      <c r="N180">
        <f>Table3[[#This Row],[Impression]]*Table3[[#This Row],[CPI]]</f>
        <v>1936732000</v>
      </c>
      <c r="O180" s="63">
        <v>155564.5</v>
      </c>
      <c r="P180" s="63">
        <v>482249.95</v>
      </c>
      <c r="Q180" s="63">
        <v>326685.45</v>
      </c>
      <c r="R180">
        <v>1.1492395437262359E-2</v>
      </c>
      <c r="S180" s="63">
        <v>193048.35924006908</v>
      </c>
      <c r="T180" s="65">
        <v>21736.795294117648</v>
      </c>
      <c r="U180">
        <v>2000000</v>
      </c>
      <c r="V180" s="65">
        <v>7.7782249999999997E-2</v>
      </c>
    </row>
    <row r="181" spans="1:22" x14ac:dyDescent="0.3">
      <c r="A181" s="3" t="s">
        <v>14</v>
      </c>
      <c r="B181" s="3" t="s">
        <v>10</v>
      </c>
      <c r="C181" s="3" t="s">
        <v>57</v>
      </c>
      <c r="D181" s="13">
        <v>2020</v>
      </c>
      <c r="E181" s="14">
        <v>526000</v>
      </c>
      <c r="F181" s="14">
        <v>28053.333333333332</v>
      </c>
      <c r="G181" s="35">
        <f t="shared" si="13"/>
        <v>0.1875</v>
      </c>
      <c r="H181" s="14">
        <v>4376.32</v>
      </c>
      <c r="I181">
        <f t="shared" si="14"/>
        <v>15.6</v>
      </c>
      <c r="J181" s="10">
        <f t="shared" si="12"/>
        <v>15.6</v>
      </c>
      <c r="K181" s="53">
        <v>4208</v>
      </c>
      <c r="L181">
        <f>(Table3[[#This Row],[Ad Spend ($)]]/Table3[[#This Row],[Impression]])*1000</f>
        <v>4208000</v>
      </c>
      <c r="M181">
        <v>65925.333333333328</v>
      </c>
      <c r="N181">
        <f>Table3[[#This Row],[Impression]]*Table3[[#This Row],[CPI]]</f>
        <v>2213408000</v>
      </c>
      <c r="O181" s="63">
        <v>437632</v>
      </c>
      <c r="P181" s="63">
        <v>1356659.2</v>
      </c>
      <c r="Q181" s="63">
        <v>919027.19999999995</v>
      </c>
      <c r="R181">
        <v>1.1492395437262357E-2</v>
      </c>
      <c r="S181" s="63">
        <v>193048.35924006908</v>
      </c>
      <c r="T181" s="65">
        <v>61149.665882352943</v>
      </c>
      <c r="U181">
        <v>2000000</v>
      </c>
      <c r="V181" s="65">
        <v>0.21881599999999998</v>
      </c>
    </row>
    <row r="182" spans="1:22" x14ac:dyDescent="0.3">
      <c r="A182" s="2" t="s">
        <v>14</v>
      </c>
      <c r="B182" s="2" t="s">
        <v>7</v>
      </c>
      <c r="C182" s="2" t="s">
        <v>58</v>
      </c>
      <c r="D182" s="13">
        <v>2020</v>
      </c>
      <c r="E182" s="14">
        <v>598000</v>
      </c>
      <c r="F182" s="14">
        <v>24916.666666666668</v>
      </c>
      <c r="G182" s="35">
        <f t="shared" si="13"/>
        <v>0.24</v>
      </c>
      <c r="H182" s="14">
        <v>6175</v>
      </c>
      <c r="I182">
        <f t="shared" si="14"/>
        <v>24.782608695652172</v>
      </c>
      <c r="J182" s="10">
        <f t="shared" si="12"/>
        <v>24.782608695652172</v>
      </c>
      <c r="K182" s="53">
        <v>2990</v>
      </c>
      <c r="L182">
        <f>(Table3[[#This Row],[Ad Spend ($)]]/Table3[[#This Row],[Impression]])*1000</f>
        <v>2990000</v>
      </c>
      <c r="M182">
        <v>49833.333333333336</v>
      </c>
      <c r="N182">
        <f>Table3[[#This Row],[Impression]]*Table3[[#This Row],[CPI]]</f>
        <v>1788020000</v>
      </c>
      <c r="O182" s="63">
        <v>617500</v>
      </c>
      <c r="P182" s="63">
        <v>1914250</v>
      </c>
      <c r="Q182" s="63">
        <v>1296750</v>
      </c>
      <c r="R182">
        <v>2.5694343463719641E-2</v>
      </c>
      <c r="S182" s="63">
        <v>689438.57225100743</v>
      </c>
      <c r="T182" s="65">
        <v>10806.014680914814</v>
      </c>
      <c r="U182">
        <v>2000000</v>
      </c>
      <c r="V182" s="65">
        <v>0.30874999999999997</v>
      </c>
    </row>
    <row r="183" spans="1:22" x14ac:dyDescent="0.3">
      <c r="A183" s="2" t="s">
        <v>14</v>
      </c>
      <c r="B183" s="2" t="s">
        <v>8</v>
      </c>
      <c r="C183" s="2" t="s">
        <v>58</v>
      </c>
      <c r="D183" s="13">
        <v>2020</v>
      </c>
      <c r="E183" s="14">
        <v>598000</v>
      </c>
      <c r="F183" s="14">
        <v>17940.000000000004</v>
      </c>
      <c r="G183" s="35">
        <f t="shared" si="13"/>
        <v>0.33333333333333326</v>
      </c>
      <c r="H183" s="14">
        <v>780</v>
      </c>
      <c r="I183">
        <f t="shared" si="14"/>
        <v>4.3478260869565206</v>
      </c>
      <c r="J183" s="10">
        <f t="shared" si="12"/>
        <v>4.3478260869565206</v>
      </c>
      <c r="K183" s="53">
        <v>3588</v>
      </c>
      <c r="L183">
        <f>(Table3[[#This Row],[Ad Spend ($)]]/Table3[[#This Row],[Impression]])*1000</f>
        <v>3588000</v>
      </c>
      <c r="M183">
        <v>40365.000000000007</v>
      </c>
      <c r="N183">
        <f>Table3[[#This Row],[Impression]]*Table3[[#This Row],[CPI]]</f>
        <v>2145624000</v>
      </c>
      <c r="O183" s="63">
        <v>78000</v>
      </c>
      <c r="P183" s="63">
        <v>241800</v>
      </c>
      <c r="Q183" s="63">
        <v>163800</v>
      </c>
      <c r="R183">
        <v>3.7564829625321111E-3</v>
      </c>
      <c r="S183" s="63">
        <v>689438.57225100743</v>
      </c>
      <c r="T183" s="65">
        <v>9336.396684310399</v>
      </c>
      <c r="U183">
        <v>2000000</v>
      </c>
      <c r="V183" s="65">
        <v>3.9E-2</v>
      </c>
    </row>
    <row r="184" spans="1:22" x14ac:dyDescent="0.3">
      <c r="A184" s="3" t="s">
        <v>14</v>
      </c>
      <c r="B184" s="3" t="s">
        <v>9</v>
      </c>
      <c r="C184" s="3" t="s">
        <v>58</v>
      </c>
      <c r="D184" s="13">
        <v>2020</v>
      </c>
      <c r="E184" s="14">
        <v>502000</v>
      </c>
      <c r="F184" s="14">
        <v>10876.666666666668</v>
      </c>
      <c r="G184" s="35">
        <f t="shared" si="13"/>
        <v>0.46153846153846145</v>
      </c>
      <c r="H184" s="14">
        <v>1300</v>
      </c>
      <c r="I184">
        <f t="shared" si="14"/>
        <v>11.952191235059759</v>
      </c>
      <c r="J184" s="10">
        <f t="shared" si="12"/>
        <v>11.952191235059759</v>
      </c>
      <c r="K184" s="53">
        <v>3514</v>
      </c>
      <c r="L184">
        <f>(Table3[[#This Row],[Ad Spend ($)]]/Table3[[#This Row],[Impression]])*1000</f>
        <v>3514000</v>
      </c>
      <c r="M184">
        <v>30454.666666666668</v>
      </c>
      <c r="N184">
        <f>Table3[[#This Row],[Impression]]*Table3[[#This Row],[CPI]]</f>
        <v>1764028000</v>
      </c>
      <c r="O184" s="63">
        <v>130000</v>
      </c>
      <c r="P184" s="63">
        <v>403000</v>
      </c>
      <c r="Q184" s="63">
        <v>273000</v>
      </c>
      <c r="R184">
        <v>1.0544050321196714E-2</v>
      </c>
      <c r="S184" s="63">
        <v>578759.47035118018</v>
      </c>
      <c r="T184" s="65">
        <v>6603.8844502147213</v>
      </c>
      <c r="U184">
        <v>2000000</v>
      </c>
      <c r="V184" s="65">
        <v>6.5000000000000002E-2</v>
      </c>
    </row>
    <row r="185" spans="1:22" x14ac:dyDescent="0.3">
      <c r="A185" s="3" t="s">
        <v>14</v>
      </c>
      <c r="B185" s="3" t="s">
        <v>10</v>
      </c>
      <c r="C185" s="3" t="s">
        <v>58</v>
      </c>
      <c r="D185" s="13">
        <v>2020</v>
      </c>
      <c r="E185" s="14">
        <v>502000</v>
      </c>
      <c r="F185" s="14">
        <v>20916.666666666668</v>
      </c>
      <c r="G185" s="35">
        <f t="shared" si="13"/>
        <v>0.24</v>
      </c>
      <c r="H185" s="14">
        <v>1950</v>
      </c>
      <c r="I185">
        <f t="shared" si="14"/>
        <v>9.3227091633466124</v>
      </c>
      <c r="J185" s="10">
        <f t="shared" si="12"/>
        <v>9.3227091633466124</v>
      </c>
      <c r="K185" s="53">
        <v>4016</v>
      </c>
      <c r="L185">
        <f>(Table3[[#This Row],[Ad Spend ($)]]/Table3[[#This Row],[Impression]])*1000</f>
        <v>4016000</v>
      </c>
      <c r="M185">
        <v>49154.166666666672</v>
      </c>
      <c r="N185">
        <f>Table3[[#This Row],[Impression]]*Table3[[#This Row],[CPI]]</f>
        <v>2016032000</v>
      </c>
      <c r="O185" s="63">
        <v>195000</v>
      </c>
      <c r="P185" s="63">
        <v>604500</v>
      </c>
      <c r="Q185" s="63">
        <v>409500</v>
      </c>
      <c r="R185">
        <v>7.1963143442167572E-3</v>
      </c>
      <c r="S185" s="63">
        <v>578759.47035118018</v>
      </c>
      <c r="T185" s="65">
        <v>14514.031758713674</v>
      </c>
      <c r="U185">
        <v>2000000</v>
      </c>
      <c r="V185" s="65">
        <v>9.7499999999999989E-2</v>
      </c>
    </row>
    <row r="186" spans="1:22" x14ac:dyDescent="0.3">
      <c r="A186" s="2" t="s">
        <v>14</v>
      </c>
      <c r="B186" s="2" t="s">
        <v>7</v>
      </c>
      <c r="C186" s="2" t="s">
        <v>59</v>
      </c>
      <c r="D186" s="13">
        <v>2020</v>
      </c>
      <c r="E186" s="14">
        <v>654000</v>
      </c>
      <c r="F186" s="14">
        <v>11990</v>
      </c>
      <c r="G186" s="35">
        <f t="shared" si="13"/>
        <v>0.54545454545454541</v>
      </c>
      <c r="H186" s="14">
        <v>4225</v>
      </c>
      <c r="I186">
        <f t="shared" si="14"/>
        <v>35.237698081734777</v>
      </c>
      <c r="J186" s="10">
        <f t="shared" si="12"/>
        <v>35.237698081734777</v>
      </c>
      <c r="K186" s="53">
        <v>3270</v>
      </c>
      <c r="L186">
        <f>(Table3[[#This Row],[Ad Spend ($)]]/Table3[[#This Row],[Impression]])*1000</f>
        <v>3270000</v>
      </c>
      <c r="M186">
        <v>23980</v>
      </c>
      <c r="N186">
        <f>Table3[[#This Row],[Impression]]*Table3[[#This Row],[CPI]]</f>
        <v>2138580000</v>
      </c>
      <c r="O186" s="63">
        <v>422500</v>
      </c>
      <c r="P186" s="63">
        <v>1309750</v>
      </c>
      <c r="Q186" s="63">
        <v>887250</v>
      </c>
      <c r="R186">
        <v>3.3405768823662939E-2</v>
      </c>
      <c r="S186" s="63">
        <v>194642.85714285713</v>
      </c>
      <c r="T186" s="65">
        <v>20143.2</v>
      </c>
      <c r="U186">
        <v>2000000</v>
      </c>
      <c r="V186" s="65">
        <v>0.21124999999999999</v>
      </c>
    </row>
    <row r="187" spans="1:22" x14ac:dyDescent="0.3">
      <c r="A187" s="2" t="s">
        <v>14</v>
      </c>
      <c r="B187" s="2" t="s">
        <v>8</v>
      </c>
      <c r="C187" s="2" t="s">
        <v>59</v>
      </c>
      <c r="D187" s="13">
        <v>2020</v>
      </c>
      <c r="E187" s="14">
        <v>598000</v>
      </c>
      <c r="F187" s="14">
        <v>19933.333333333332</v>
      </c>
      <c r="G187" s="35">
        <f t="shared" si="13"/>
        <v>0.30000000000000004</v>
      </c>
      <c r="H187" s="14">
        <v>1040</v>
      </c>
      <c r="I187">
        <f t="shared" si="14"/>
        <v>5.2173913043478262</v>
      </c>
      <c r="J187" s="10">
        <f t="shared" si="12"/>
        <v>5.2173913043478262</v>
      </c>
      <c r="K187" s="53">
        <v>3588</v>
      </c>
      <c r="L187">
        <f>(Table3[[#This Row],[Ad Spend ($)]]/Table3[[#This Row],[Impression]])*1000</f>
        <v>3588000</v>
      </c>
      <c r="M187">
        <v>44850</v>
      </c>
      <c r="N187">
        <f>Table3[[#This Row],[Impression]]*Table3[[#This Row],[CPI]]</f>
        <v>2145624000</v>
      </c>
      <c r="O187" s="63">
        <v>104000</v>
      </c>
      <c r="P187" s="63">
        <v>322400</v>
      </c>
      <c r="Q187" s="63">
        <v>218400</v>
      </c>
      <c r="R187">
        <v>4.5077795550385342E-3</v>
      </c>
      <c r="S187" s="63">
        <v>177976.19047619047</v>
      </c>
      <c r="T187" s="65">
        <v>40185.599999999999</v>
      </c>
      <c r="U187">
        <v>2000000</v>
      </c>
      <c r="V187" s="65">
        <v>5.1999999999999998E-2</v>
      </c>
    </row>
    <row r="188" spans="1:22" x14ac:dyDescent="0.3">
      <c r="A188" s="3" t="s">
        <v>14</v>
      </c>
      <c r="B188" s="3" t="s">
        <v>9</v>
      </c>
      <c r="C188" s="3" t="s">
        <v>59</v>
      </c>
      <c r="D188" s="13">
        <v>2020</v>
      </c>
      <c r="E188" s="14">
        <v>802000</v>
      </c>
      <c r="F188" s="14">
        <v>37426.666666666664</v>
      </c>
      <c r="G188" s="35">
        <f t="shared" si="13"/>
        <v>0.2142857142857143</v>
      </c>
      <c r="H188" s="14">
        <v>3649.1</v>
      </c>
      <c r="I188">
        <f t="shared" si="14"/>
        <v>9.75</v>
      </c>
      <c r="J188" s="10">
        <f t="shared" si="12"/>
        <v>9.75</v>
      </c>
      <c r="K188" s="53">
        <v>5614</v>
      </c>
      <c r="L188">
        <f>(Table3[[#This Row],[Ad Spend ($)]]/Table3[[#This Row],[Impression]])*1000</f>
        <v>5614000</v>
      </c>
      <c r="M188">
        <v>104794.66666666666</v>
      </c>
      <c r="N188">
        <f>Table3[[#This Row],[Impression]]*Table3[[#This Row],[CPI]]</f>
        <v>4502428000</v>
      </c>
      <c r="O188" s="63">
        <v>364910</v>
      </c>
      <c r="P188" s="63">
        <v>1131221</v>
      </c>
      <c r="Q188" s="63">
        <v>766311</v>
      </c>
      <c r="R188">
        <v>5.3838617741360888E-3</v>
      </c>
      <c r="S188" s="63">
        <v>238690.47619047618</v>
      </c>
      <c r="T188" s="65">
        <v>88027.520000000004</v>
      </c>
      <c r="U188">
        <v>2000000</v>
      </c>
      <c r="V188" s="65">
        <v>0.18245499999999998</v>
      </c>
    </row>
    <row r="189" spans="1:22" x14ac:dyDescent="0.3">
      <c r="A189" s="3" t="s">
        <v>14</v>
      </c>
      <c r="B189" s="3" t="s">
        <v>10</v>
      </c>
      <c r="C189" s="3" t="s">
        <v>59</v>
      </c>
      <c r="D189" s="13">
        <v>2020</v>
      </c>
      <c r="E189" s="14">
        <v>802000</v>
      </c>
      <c r="F189" s="14">
        <v>40100</v>
      </c>
      <c r="G189" s="35">
        <f t="shared" si="13"/>
        <v>0.2</v>
      </c>
      <c r="H189" s="14">
        <v>6255.6</v>
      </c>
      <c r="I189">
        <f t="shared" si="14"/>
        <v>15.6</v>
      </c>
      <c r="J189" s="10">
        <f t="shared" si="12"/>
        <v>15.6</v>
      </c>
      <c r="K189" s="53">
        <v>6416</v>
      </c>
      <c r="L189">
        <f>(Table3[[#This Row],[Ad Spend ($)]]/Table3[[#This Row],[Impression]])*1000</f>
        <v>6416000</v>
      </c>
      <c r="M189">
        <v>94235</v>
      </c>
      <c r="N189">
        <f>Table3[[#This Row],[Impression]]*Table3[[#This Row],[CPI]]</f>
        <v>5145632000</v>
      </c>
      <c r="O189" s="63">
        <v>625560</v>
      </c>
      <c r="P189" s="63">
        <v>1939236</v>
      </c>
      <c r="Q189" s="63">
        <v>1313676</v>
      </c>
      <c r="R189">
        <v>7.5374064837905241E-3</v>
      </c>
      <c r="S189" s="63">
        <v>238690.47619047618</v>
      </c>
      <c r="T189" s="65">
        <v>107788.79999999999</v>
      </c>
      <c r="U189">
        <v>2000000</v>
      </c>
      <c r="V189" s="65">
        <v>0.31278</v>
      </c>
    </row>
    <row r="190" spans="1:22" x14ac:dyDescent="0.3">
      <c r="A190" s="2" t="s">
        <v>14</v>
      </c>
      <c r="B190" s="2" t="s">
        <v>7</v>
      </c>
      <c r="C190" s="2" t="s">
        <v>60</v>
      </c>
      <c r="D190" s="13">
        <v>2020</v>
      </c>
      <c r="E190" s="14">
        <v>802000</v>
      </c>
      <c r="F190" s="14">
        <v>17376.666666666668</v>
      </c>
      <c r="G190" s="35">
        <f t="shared" si="13"/>
        <v>0.46153846153846151</v>
      </c>
      <c r="H190" s="14">
        <v>4225</v>
      </c>
      <c r="I190">
        <f t="shared" si="14"/>
        <v>24.314214463840397</v>
      </c>
      <c r="J190" s="10">
        <f t="shared" si="12"/>
        <v>24.314214463840397</v>
      </c>
      <c r="K190" s="53">
        <v>4010</v>
      </c>
      <c r="L190">
        <f>(Table3[[#This Row],[Ad Spend ($)]]/Table3[[#This Row],[Impression]])*1000</f>
        <v>4010000</v>
      </c>
      <c r="M190">
        <v>34753.333333333336</v>
      </c>
      <c r="N190">
        <f>Table3[[#This Row],[Impression]]*Table3[[#This Row],[CPI]]</f>
        <v>3216020000</v>
      </c>
      <c r="O190" s="63">
        <v>422500</v>
      </c>
      <c r="P190" s="63">
        <v>1309750</v>
      </c>
      <c r="Q190" s="63">
        <v>887250</v>
      </c>
      <c r="R190">
        <v>1.8796524897233224E-2</v>
      </c>
      <c r="S190" s="63">
        <v>256857.57347400149</v>
      </c>
      <c r="T190" s="65">
        <v>27128.043137254906</v>
      </c>
      <c r="U190">
        <v>2000000</v>
      </c>
      <c r="V190" s="65">
        <v>0.21124999999999999</v>
      </c>
    </row>
    <row r="191" spans="1:22" x14ac:dyDescent="0.3">
      <c r="A191" s="2" t="s">
        <v>14</v>
      </c>
      <c r="B191" s="2" t="s">
        <v>8</v>
      </c>
      <c r="C191" s="2" t="s">
        <v>60</v>
      </c>
      <c r="D191" s="13">
        <v>2020</v>
      </c>
      <c r="E191" s="14">
        <v>654000</v>
      </c>
      <c r="F191" s="14">
        <v>14170.000000000002</v>
      </c>
      <c r="G191" s="35">
        <f t="shared" si="13"/>
        <v>0.46153846153846145</v>
      </c>
      <c r="H191" s="14">
        <v>1170</v>
      </c>
      <c r="I191">
        <f t="shared" si="14"/>
        <v>8.2568807339449535</v>
      </c>
      <c r="J191" s="10">
        <f t="shared" si="12"/>
        <v>8.2568807339449535</v>
      </c>
      <c r="K191" s="53">
        <v>3924</v>
      </c>
      <c r="L191">
        <f>(Table3[[#This Row],[Ad Spend ($)]]/Table3[[#This Row],[Impression]])*1000</f>
        <v>3924000</v>
      </c>
      <c r="M191">
        <v>31882.500000000004</v>
      </c>
      <c r="N191">
        <f>Table3[[#This Row],[Impression]]*Table3[[#This Row],[CPI]]</f>
        <v>2566296000</v>
      </c>
      <c r="O191" s="63">
        <v>117000</v>
      </c>
      <c r="P191" s="63">
        <v>362700</v>
      </c>
      <c r="Q191" s="63">
        <v>245700</v>
      </c>
      <c r="R191">
        <v>6.5230199478158394E-3</v>
      </c>
      <c r="S191" s="63">
        <v>209457.42275810096</v>
      </c>
      <c r="T191" s="65">
        <v>26546.24470588236</v>
      </c>
      <c r="U191">
        <v>2000000</v>
      </c>
      <c r="V191" s="65">
        <v>5.8500000000000003E-2</v>
      </c>
    </row>
    <row r="192" spans="1:22" x14ac:dyDescent="0.3">
      <c r="A192" s="3" t="s">
        <v>14</v>
      </c>
      <c r="B192" s="3" t="s">
        <v>9</v>
      </c>
      <c r="C192" s="3" t="s">
        <v>60</v>
      </c>
      <c r="D192" s="13">
        <v>2020</v>
      </c>
      <c r="E192" s="14">
        <v>672000</v>
      </c>
      <c r="F192" s="14">
        <v>21280</v>
      </c>
      <c r="G192" s="35">
        <f t="shared" si="13"/>
        <v>0.31578947368421051</v>
      </c>
      <c r="H192" s="14">
        <v>4225</v>
      </c>
      <c r="I192">
        <f t="shared" si="14"/>
        <v>19.854323308270676</v>
      </c>
      <c r="J192" s="10">
        <f t="shared" si="12"/>
        <v>19.854323308270676</v>
      </c>
      <c r="K192" s="53">
        <v>4704</v>
      </c>
      <c r="L192">
        <f>(Table3[[#This Row],[Ad Spend ($)]]/Table3[[#This Row],[Impression]])*1000</f>
        <v>4704000</v>
      </c>
      <c r="M192">
        <v>59583.999999999993</v>
      </c>
      <c r="N192">
        <f>Table3[[#This Row],[Impression]]*Table3[[#This Row],[CPI]]</f>
        <v>3161088000</v>
      </c>
      <c r="O192" s="63">
        <v>422500</v>
      </c>
      <c r="P192" s="63">
        <v>1309750</v>
      </c>
      <c r="Q192" s="63">
        <v>887250</v>
      </c>
      <c r="R192">
        <v>1.3084269186998107E-2</v>
      </c>
      <c r="S192" s="63">
        <v>215222.30595327806</v>
      </c>
      <c r="T192" s="65">
        <v>46510.569411764707</v>
      </c>
      <c r="U192">
        <v>2000000</v>
      </c>
      <c r="V192" s="65">
        <v>0.21124999999999999</v>
      </c>
    </row>
    <row r="193" spans="1:22" x14ac:dyDescent="0.3">
      <c r="A193" s="3" t="s">
        <v>14</v>
      </c>
      <c r="B193" s="3" t="s">
        <v>10</v>
      </c>
      <c r="C193" s="3" t="s">
        <v>60</v>
      </c>
      <c r="D193" s="13">
        <v>2020</v>
      </c>
      <c r="E193" s="14">
        <v>526000</v>
      </c>
      <c r="F193" s="14">
        <v>15780.000000000002</v>
      </c>
      <c r="G193" s="35">
        <f t="shared" si="13"/>
        <v>0.33333333333333326</v>
      </c>
      <c r="H193" s="14">
        <v>4225</v>
      </c>
      <c r="I193">
        <f t="shared" si="14"/>
        <v>26.774397972116599</v>
      </c>
      <c r="J193" s="10">
        <f t="shared" si="12"/>
        <v>26.774397972116599</v>
      </c>
      <c r="K193" s="53">
        <v>4208</v>
      </c>
      <c r="L193">
        <f>(Table3[[#This Row],[Ad Spend ($)]]/Table3[[#This Row],[Impression]])*1000</f>
        <v>4208000</v>
      </c>
      <c r="M193">
        <v>37083.000000000007</v>
      </c>
      <c r="N193">
        <f>Table3[[#This Row],[Impression]]*Table3[[#This Row],[CPI]]</f>
        <v>2213408000</v>
      </c>
      <c r="O193" s="63">
        <v>422500</v>
      </c>
      <c r="P193" s="63">
        <v>1309750</v>
      </c>
      <c r="Q193" s="63">
        <v>887250</v>
      </c>
      <c r="R193">
        <v>1.9724485198089701E-2</v>
      </c>
      <c r="S193" s="63">
        <v>168462.69781461943</v>
      </c>
      <c r="T193" s="65">
        <v>39416.583529411771</v>
      </c>
      <c r="U193">
        <v>2000000</v>
      </c>
      <c r="V193" s="65">
        <v>0.21124999999999999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Impression Cost</vt:lpstr>
      <vt:lpstr>Click Cost</vt:lpstr>
      <vt:lpstr>Sales Target</vt:lpstr>
      <vt:lpstr>Ad Budget</vt:lpstr>
      <vt:lpstr>Data1</vt:lpstr>
      <vt:lpstr>FinalSheet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SkillsOnDemand</dc:creator>
  <cp:lastModifiedBy>Shreyas Narke</cp:lastModifiedBy>
  <dcterms:created xsi:type="dcterms:W3CDTF">2015-06-05T18:17:20Z</dcterms:created>
  <dcterms:modified xsi:type="dcterms:W3CDTF">2025-02-13T17:56:52Z</dcterms:modified>
</cp:coreProperties>
</file>