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60" windowWidth="22700" windowHeight="14320" firstSheet="4" activeTab="8"/>
  </bookViews>
  <sheets>
    <sheet name="Sample A Count 1" sheetId="1" r:id="rId1"/>
    <sheet name="Sample A Count 2" sheetId="2" r:id="rId2"/>
    <sheet name="Sample A Count 3" sheetId="10" r:id="rId3"/>
    <sheet name="Sample B Count 1" sheetId="3" r:id="rId4"/>
    <sheet name="Sample B Count 2" sheetId="4" r:id="rId5"/>
    <sheet name="Sample C Count 1" sheetId="5" r:id="rId6"/>
    <sheet name="Sample C Count 2" sheetId="6" r:id="rId7"/>
    <sheet name="Sample D Count 1" sheetId="7" r:id="rId8"/>
    <sheet name="Sample D Count 2" sheetId="8" r:id="rId9"/>
    <sheet name="Std Pottery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8" l="1"/>
  <c r="K4" i="8"/>
  <c r="N4" i="8"/>
  <c r="Z3" i="8"/>
  <c r="O4" i="8"/>
  <c r="AE4" i="8"/>
  <c r="AG4" i="8"/>
  <c r="M5" i="8"/>
  <c r="J5" i="8"/>
  <c r="K5" i="8"/>
  <c r="N5" i="8"/>
  <c r="O5" i="8"/>
  <c r="AE5" i="8"/>
  <c r="AG5" i="8"/>
  <c r="M6" i="8"/>
  <c r="K6" i="8"/>
  <c r="N6" i="8"/>
  <c r="O6" i="8"/>
  <c r="AE6" i="8"/>
  <c r="AG6" i="8"/>
  <c r="M7" i="8"/>
  <c r="K7" i="8"/>
  <c r="N7" i="8"/>
  <c r="O7" i="8"/>
  <c r="AE7" i="8"/>
  <c r="AG7" i="8"/>
  <c r="M8" i="8"/>
  <c r="J8" i="8"/>
  <c r="K8" i="8"/>
  <c r="N8" i="8"/>
  <c r="O8" i="8"/>
  <c r="AE8" i="8"/>
  <c r="AG8" i="8"/>
  <c r="M9" i="8"/>
  <c r="K9" i="8"/>
  <c r="N9" i="8"/>
  <c r="O9" i="8"/>
  <c r="AE9" i="8"/>
  <c r="AG9" i="8"/>
  <c r="M10" i="8"/>
  <c r="K10" i="8"/>
  <c r="N10" i="8"/>
  <c r="O10" i="8"/>
  <c r="AE10" i="8"/>
  <c r="AG10" i="8"/>
  <c r="M11" i="8"/>
  <c r="K11" i="8"/>
  <c r="N11" i="8"/>
  <c r="O11" i="8"/>
  <c r="AE11" i="8"/>
  <c r="AG11" i="8"/>
  <c r="M12" i="8"/>
  <c r="J12" i="8"/>
  <c r="K12" i="8"/>
  <c r="N12" i="8"/>
  <c r="O12" i="8"/>
  <c r="AE12" i="8"/>
  <c r="AG12" i="8"/>
  <c r="M13" i="8"/>
  <c r="K13" i="8"/>
  <c r="N13" i="8"/>
  <c r="O13" i="8"/>
  <c r="AE13" i="8"/>
  <c r="AG13" i="8"/>
  <c r="M14" i="8"/>
  <c r="J14" i="8"/>
  <c r="K14" i="8"/>
  <c r="N14" i="8"/>
  <c r="O14" i="8"/>
  <c r="AE14" i="8"/>
  <c r="AG14" i="8"/>
  <c r="M15" i="8"/>
  <c r="J15" i="8"/>
  <c r="K15" i="8"/>
  <c r="N15" i="8"/>
  <c r="O15" i="8"/>
  <c r="AE15" i="8"/>
  <c r="AG15" i="8"/>
  <c r="M16" i="8"/>
  <c r="J16" i="8"/>
  <c r="K16" i="8"/>
  <c r="N16" i="8"/>
  <c r="O16" i="8"/>
  <c r="AE16" i="8"/>
  <c r="AG16" i="8"/>
  <c r="M17" i="8"/>
  <c r="J17" i="8"/>
  <c r="K17" i="8"/>
  <c r="N17" i="8"/>
  <c r="O17" i="8"/>
  <c r="AE17" i="8"/>
  <c r="AG17" i="8"/>
  <c r="M18" i="8"/>
  <c r="J18" i="8"/>
  <c r="K18" i="8"/>
  <c r="N18" i="8"/>
  <c r="O18" i="8"/>
  <c r="AE18" i="8"/>
  <c r="AG18" i="8"/>
  <c r="M19" i="8"/>
  <c r="J19" i="8"/>
  <c r="K19" i="8"/>
  <c r="N19" i="8"/>
  <c r="O19" i="8"/>
  <c r="AE19" i="8"/>
  <c r="AG19" i="8"/>
  <c r="M20" i="8"/>
  <c r="J20" i="8"/>
  <c r="K20" i="8"/>
  <c r="N20" i="8"/>
  <c r="O20" i="8"/>
  <c r="AE20" i="8"/>
  <c r="AG20" i="8"/>
  <c r="M21" i="8"/>
  <c r="K21" i="8"/>
  <c r="N21" i="8"/>
  <c r="O21" i="8"/>
  <c r="AE21" i="8"/>
  <c r="AG21" i="8"/>
  <c r="M22" i="8"/>
  <c r="J22" i="8"/>
  <c r="K22" i="8"/>
  <c r="N22" i="8"/>
  <c r="O22" i="8"/>
  <c r="AE22" i="8"/>
  <c r="AG22" i="8"/>
  <c r="M23" i="8"/>
  <c r="K23" i="8"/>
  <c r="N23" i="8"/>
  <c r="O23" i="8"/>
  <c r="AE23" i="8"/>
  <c r="AG23" i="8"/>
  <c r="M24" i="8"/>
  <c r="K24" i="8"/>
  <c r="N24" i="8"/>
  <c r="O24" i="8"/>
  <c r="AE24" i="8"/>
  <c r="AG24" i="8"/>
  <c r="M25" i="8"/>
  <c r="J25" i="8"/>
  <c r="K25" i="8"/>
  <c r="N25" i="8"/>
  <c r="O25" i="8"/>
  <c r="AE25" i="8"/>
  <c r="AG25" i="8"/>
  <c r="M26" i="8"/>
  <c r="J26" i="8"/>
  <c r="K26" i="8"/>
  <c r="N26" i="8"/>
  <c r="O26" i="8"/>
  <c r="AE26" i="8"/>
  <c r="AG26" i="8"/>
  <c r="M27" i="8"/>
  <c r="J27" i="8"/>
  <c r="K27" i="8"/>
  <c r="N27" i="8"/>
  <c r="O27" i="8"/>
  <c r="AE27" i="8"/>
  <c r="AG27" i="8"/>
  <c r="M28" i="8"/>
  <c r="J28" i="8"/>
  <c r="K28" i="8"/>
  <c r="N28" i="8"/>
  <c r="O28" i="8"/>
  <c r="AE28" i="8"/>
  <c r="AG28" i="8"/>
  <c r="M29" i="8"/>
  <c r="K29" i="8"/>
  <c r="N29" i="8"/>
  <c r="O29" i="8"/>
  <c r="AE29" i="8"/>
  <c r="AG29" i="8"/>
  <c r="M30" i="8"/>
  <c r="J30" i="8"/>
  <c r="K30" i="8"/>
  <c r="N30" i="8"/>
  <c r="O30" i="8"/>
  <c r="AE30" i="8"/>
  <c r="AG30" i="8"/>
  <c r="M31" i="8"/>
  <c r="K31" i="8"/>
  <c r="N31" i="8"/>
  <c r="O31" i="8"/>
  <c r="AG31" i="8"/>
  <c r="M32" i="8"/>
  <c r="K32" i="8"/>
  <c r="N32" i="8"/>
  <c r="O32" i="8"/>
  <c r="AE32" i="8"/>
  <c r="AG32" i="8"/>
  <c r="AE33" i="8"/>
  <c r="AG33" i="8"/>
  <c r="M3" i="8"/>
  <c r="K3" i="8"/>
  <c r="N3" i="8"/>
  <c r="O3" i="8"/>
  <c r="AE3" i="8"/>
  <c r="AG3" i="8"/>
  <c r="S3" i="7"/>
  <c r="M4" i="1"/>
  <c r="K4" i="1"/>
  <c r="N4" i="1"/>
  <c r="Z3" i="1"/>
  <c r="O4" i="1"/>
  <c r="S4" i="1"/>
  <c r="AD4" i="1"/>
  <c r="M5" i="1"/>
  <c r="K5" i="1"/>
  <c r="N5" i="1"/>
  <c r="O5" i="1"/>
  <c r="S5" i="1"/>
  <c r="AD5" i="1"/>
  <c r="M6" i="1"/>
  <c r="K6" i="1"/>
  <c r="N6" i="1"/>
  <c r="O6" i="1"/>
  <c r="S6" i="1"/>
  <c r="AD6" i="1"/>
  <c r="M7" i="1"/>
  <c r="K7" i="1"/>
  <c r="N7" i="1"/>
  <c r="O7" i="1"/>
  <c r="S7" i="1"/>
  <c r="AD7" i="1"/>
  <c r="M8" i="1"/>
  <c r="K8" i="1"/>
  <c r="N8" i="1"/>
  <c r="O8" i="1"/>
  <c r="S8" i="1"/>
  <c r="AD8" i="1"/>
  <c r="M9" i="1"/>
  <c r="K9" i="1"/>
  <c r="N9" i="1"/>
  <c r="O9" i="1"/>
  <c r="S9" i="1"/>
  <c r="AD9" i="1"/>
  <c r="M10" i="1"/>
  <c r="J10" i="1"/>
  <c r="K10" i="1"/>
  <c r="N10" i="1"/>
  <c r="O10" i="1"/>
  <c r="S10" i="1"/>
  <c r="AD10" i="1"/>
  <c r="M11" i="1"/>
  <c r="K11" i="1"/>
  <c r="N11" i="1"/>
  <c r="O11" i="1"/>
  <c r="S11" i="1"/>
  <c r="AD11" i="1"/>
  <c r="M12" i="1"/>
  <c r="J12" i="1"/>
  <c r="K12" i="1"/>
  <c r="N12" i="1"/>
  <c r="O12" i="1"/>
  <c r="S12" i="1"/>
  <c r="AD12" i="1"/>
  <c r="M13" i="1"/>
  <c r="K13" i="1"/>
  <c r="N13" i="1"/>
  <c r="O13" i="1"/>
  <c r="S13" i="1"/>
  <c r="AD13" i="1"/>
  <c r="M14" i="1"/>
  <c r="K14" i="1"/>
  <c r="N14" i="1"/>
  <c r="O14" i="1"/>
  <c r="S14" i="1"/>
  <c r="AD14" i="1"/>
  <c r="M15" i="1"/>
  <c r="K15" i="1"/>
  <c r="N15" i="1"/>
  <c r="O15" i="1"/>
  <c r="S15" i="1"/>
  <c r="AD15" i="1"/>
  <c r="M16" i="1"/>
  <c r="K16" i="1"/>
  <c r="N16" i="1"/>
  <c r="O16" i="1"/>
  <c r="S16" i="1"/>
  <c r="AD16" i="1"/>
  <c r="M17" i="1"/>
  <c r="N17" i="1"/>
  <c r="O17" i="1"/>
  <c r="S17" i="1"/>
  <c r="AD17" i="1"/>
  <c r="M3" i="1"/>
  <c r="K3" i="1"/>
  <c r="N3" i="1"/>
  <c r="O3" i="1"/>
  <c r="S3" i="1"/>
  <c r="AD3" i="1"/>
  <c r="P3" i="2"/>
  <c r="K3" i="2"/>
  <c r="Q3" i="2"/>
  <c r="Z3" i="2"/>
  <c r="R3" i="2"/>
  <c r="S3" i="2"/>
  <c r="AD3" i="2"/>
  <c r="P6" i="2"/>
  <c r="K6" i="2"/>
  <c r="Q6" i="2"/>
  <c r="R6" i="2"/>
  <c r="S6" i="2"/>
  <c r="AD6" i="2"/>
  <c r="P7" i="2"/>
  <c r="K7" i="2"/>
  <c r="Q7" i="2"/>
  <c r="R7" i="2"/>
  <c r="S7" i="2"/>
  <c r="AD7" i="2"/>
  <c r="P8" i="2"/>
  <c r="K8" i="2"/>
  <c r="Q8" i="2"/>
  <c r="R8" i="2"/>
  <c r="S8" i="2"/>
  <c r="AD8" i="2"/>
  <c r="P9" i="2"/>
  <c r="K9" i="2"/>
  <c r="Q9" i="2"/>
  <c r="R9" i="2"/>
  <c r="S9" i="2"/>
  <c r="AD9" i="2"/>
  <c r="P10" i="2"/>
  <c r="J10" i="2"/>
  <c r="K10" i="2"/>
  <c r="Q10" i="2"/>
  <c r="R10" i="2"/>
  <c r="S10" i="2"/>
  <c r="AD10" i="2"/>
  <c r="P11" i="2"/>
  <c r="K11" i="2"/>
  <c r="Q11" i="2"/>
  <c r="R11" i="2"/>
  <c r="S11" i="2"/>
  <c r="AD11" i="2"/>
  <c r="P12" i="2"/>
  <c r="K12" i="2"/>
  <c r="Q12" i="2"/>
  <c r="R12" i="2"/>
  <c r="S12" i="2"/>
  <c r="AD12" i="2"/>
  <c r="P13" i="2"/>
  <c r="J13" i="2"/>
  <c r="K13" i="2"/>
  <c r="Q13" i="2"/>
  <c r="R13" i="2"/>
  <c r="S13" i="2"/>
  <c r="AD13" i="2"/>
  <c r="P14" i="2"/>
  <c r="K14" i="2"/>
  <c r="Q14" i="2"/>
  <c r="R14" i="2"/>
  <c r="S14" i="2"/>
  <c r="AD14" i="2"/>
  <c r="P15" i="2"/>
  <c r="K15" i="2"/>
  <c r="Q15" i="2"/>
  <c r="R15" i="2"/>
  <c r="S15" i="2"/>
  <c r="AD15" i="2"/>
  <c r="P16" i="2"/>
  <c r="K16" i="2"/>
  <c r="Q16" i="2"/>
  <c r="R16" i="2"/>
  <c r="S16" i="2"/>
  <c r="AD16" i="2"/>
  <c r="P17" i="2"/>
  <c r="K17" i="2"/>
  <c r="Q17" i="2"/>
  <c r="R17" i="2"/>
  <c r="S17" i="2"/>
  <c r="AD17" i="2"/>
  <c r="P18" i="2"/>
  <c r="K18" i="2"/>
  <c r="Q18" i="2"/>
  <c r="R18" i="2"/>
  <c r="S18" i="2"/>
  <c r="AD18" i="2"/>
  <c r="P19" i="2"/>
  <c r="J19" i="2"/>
  <c r="K19" i="2"/>
  <c r="Q19" i="2"/>
  <c r="R19" i="2"/>
  <c r="S19" i="2"/>
  <c r="AD19" i="2"/>
  <c r="P20" i="2"/>
  <c r="K20" i="2"/>
  <c r="Q20" i="2"/>
  <c r="R20" i="2"/>
  <c r="S20" i="2"/>
  <c r="AD20" i="2"/>
  <c r="P21" i="2"/>
  <c r="K21" i="2"/>
  <c r="Q21" i="2"/>
  <c r="R21" i="2"/>
  <c r="S21" i="2"/>
  <c r="AD21" i="2"/>
  <c r="P22" i="2"/>
  <c r="J22" i="2"/>
  <c r="K22" i="2"/>
  <c r="Q22" i="2"/>
  <c r="R22" i="2"/>
  <c r="S22" i="2"/>
  <c r="AD22" i="2"/>
  <c r="P23" i="2"/>
  <c r="K23" i="2"/>
  <c r="Q23" i="2"/>
  <c r="R23" i="2"/>
  <c r="S23" i="2"/>
  <c r="AD23" i="2"/>
  <c r="P24" i="2"/>
  <c r="K24" i="2"/>
  <c r="Q24" i="2"/>
  <c r="R24" i="2"/>
  <c r="S24" i="2"/>
  <c r="AD24" i="2"/>
  <c r="P4" i="2"/>
  <c r="K4" i="2"/>
  <c r="Q4" i="2"/>
  <c r="R4" i="2"/>
  <c r="S4" i="2"/>
  <c r="AD4" i="2"/>
  <c r="P5" i="2"/>
  <c r="J5" i="2"/>
  <c r="K5" i="2"/>
  <c r="Q5" i="2"/>
  <c r="R5" i="2"/>
  <c r="S5" i="2"/>
  <c r="AD5" i="2"/>
  <c r="P3" i="5"/>
  <c r="K3" i="5"/>
  <c r="Q3" i="5"/>
  <c r="Z3" i="5"/>
  <c r="R3" i="5"/>
  <c r="S3" i="5"/>
  <c r="AD3" i="5"/>
  <c r="P3" i="7"/>
  <c r="K3" i="7"/>
  <c r="Q3" i="7"/>
  <c r="Z3" i="7"/>
  <c r="R3" i="7"/>
  <c r="AD3" i="7"/>
  <c r="P3" i="3"/>
  <c r="K3" i="3"/>
  <c r="Q3" i="3"/>
  <c r="Z3" i="3"/>
  <c r="R3" i="3"/>
  <c r="S3" i="3"/>
  <c r="AD3" i="3"/>
  <c r="P4" i="3"/>
  <c r="K4" i="3"/>
  <c r="Q4" i="3"/>
  <c r="R4" i="3"/>
  <c r="S4" i="3"/>
  <c r="AD4" i="3"/>
  <c r="P5" i="3"/>
  <c r="K5" i="3"/>
  <c r="Q5" i="3"/>
  <c r="R5" i="3"/>
  <c r="S5" i="3"/>
  <c r="AD5" i="3"/>
  <c r="P6" i="3"/>
  <c r="J6" i="3"/>
  <c r="K6" i="3"/>
  <c r="Q6" i="3"/>
  <c r="R6" i="3"/>
  <c r="S6" i="3"/>
  <c r="AD6" i="3"/>
  <c r="P7" i="3"/>
  <c r="K7" i="3"/>
  <c r="Q7" i="3"/>
  <c r="R7" i="3"/>
  <c r="S7" i="3"/>
  <c r="AD7" i="3"/>
  <c r="P8" i="3"/>
  <c r="J8" i="3"/>
  <c r="K8" i="3"/>
  <c r="Q8" i="3"/>
  <c r="R8" i="3"/>
  <c r="S8" i="3"/>
  <c r="AD8" i="3"/>
  <c r="P9" i="3"/>
  <c r="J9" i="3"/>
  <c r="K9" i="3"/>
  <c r="Q9" i="3"/>
  <c r="R9" i="3"/>
  <c r="S9" i="3"/>
  <c r="AD9" i="3"/>
  <c r="P10" i="3"/>
  <c r="J10" i="3"/>
  <c r="K10" i="3"/>
  <c r="Q10" i="3"/>
  <c r="R10" i="3"/>
  <c r="S10" i="3"/>
  <c r="AD10" i="3"/>
  <c r="P11" i="3"/>
  <c r="K11" i="3"/>
  <c r="Q11" i="3"/>
  <c r="R11" i="3"/>
  <c r="S11" i="3"/>
  <c r="AD11" i="3"/>
  <c r="P12" i="3"/>
  <c r="K12" i="3"/>
  <c r="Q12" i="3"/>
  <c r="R12" i="3"/>
  <c r="S12" i="3"/>
  <c r="AD12" i="3"/>
  <c r="P13" i="3"/>
  <c r="K13" i="3"/>
  <c r="Q13" i="3"/>
  <c r="R13" i="3"/>
  <c r="S13" i="3"/>
  <c r="AD13" i="3"/>
  <c r="P14" i="3"/>
  <c r="J14" i="3"/>
  <c r="K14" i="3"/>
  <c r="Q14" i="3"/>
  <c r="R14" i="3"/>
  <c r="S14" i="3"/>
  <c r="AD14" i="3"/>
  <c r="P15" i="3"/>
  <c r="K15" i="3"/>
  <c r="Q15" i="3"/>
  <c r="R15" i="3"/>
  <c r="S15" i="3"/>
  <c r="AD15" i="3"/>
  <c r="P16" i="3"/>
  <c r="J16" i="3"/>
  <c r="K16" i="3"/>
  <c r="Q16" i="3"/>
  <c r="R16" i="3"/>
  <c r="S16" i="3"/>
  <c r="AD16" i="3"/>
  <c r="P17" i="3"/>
  <c r="K17" i="3"/>
  <c r="Q17" i="3"/>
  <c r="R17" i="3"/>
  <c r="S17" i="3"/>
  <c r="AD17" i="3"/>
  <c r="P18" i="3"/>
  <c r="K18" i="3"/>
  <c r="Q18" i="3"/>
  <c r="R18" i="3"/>
  <c r="S18" i="3"/>
  <c r="AD18" i="3"/>
  <c r="P3" i="6"/>
  <c r="K3" i="6"/>
  <c r="Q3" i="6"/>
  <c r="Z3" i="6"/>
  <c r="R3" i="6"/>
  <c r="S3" i="6"/>
  <c r="AD3" i="6"/>
  <c r="Q4" i="4"/>
  <c r="K4" i="4"/>
  <c r="R4" i="4"/>
  <c r="AD4" i="4"/>
  <c r="AF4" i="4"/>
  <c r="Q5" i="4"/>
  <c r="K5" i="4"/>
  <c r="R5" i="4"/>
  <c r="AD5" i="4"/>
  <c r="AF5" i="4"/>
  <c r="Q6" i="4"/>
  <c r="J6" i="4"/>
  <c r="K6" i="4"/>
  <c r="R6" i="4"/>
  <c r="AD6" i="4"/>
  <c r="AF6" i="4"/>
  <c r="Q7" i="4"/>
  <c r="K7" i="4"/>
  <c r="R7" i="4"/>
  <c r="AD7" i="4"/>
  <c r="AF7" i="4"/>
  <c r="Q8" i="4"/>
  <c r="K8" i="4"/>
  <c r="R8" i="4"/>
  <c r="AD8" i="4"/>
  <c r="AF8" i="4"/>
  <c r="Q9" i="4"/>
  <c r="K9" i="4"/>
  <c r="R9" i="4"/>
  <c r="AD9" i="4"/>
  <c r="AF9" i="4"/>
  <c r="Q10" i="4"/>
  <c r="J10" i="4"/>
  <c r="K10" i="4"/>
  <c r="R10" i="4"/>
  <c r="AD10" i="4"/>
  <c r="AF10" i="4"/>
  <c r="Q11" i="4"/>
  <c r="K11" i="4"/>
  <c r="R11" i="4"/>
  <c r="AD11" i="4"/>
  <c r="AF11" i="4"/>
  <c r="Q12" i="4"/>
  <c r="K12" i="4"/>
  <c r="R12" i="4"/>
  <c r="AD12" i="4"/>
  <c r="AF12" i="4"/>
  <c r="Q13" i="4"/>
  <c r="J13" i="4"/>
  <c r="K13" i="4"/>
  <c r="R13" i="4"/>
  <c r="AD13" i="4"/>
  <c r="AF13" i="4"/>
  <c r="Q14" i="4"/>
  <c r="K14" i="4"/>
  <c r="R14" i="4"/>
  <c r="AD14" i="4"/>
  <c r="AF14" i="4"/>
  <c r="Q15" i="4"/>
  <c r="J15" i="4"/>
  <c r="K15" i="4"/>
  <c r="R15" i="4"/>
  <c r="AD15" i="4"/>
  <c r="AF15" i="4"/>
  <c r="Q16" i="4"/>
  <c r="J16" i="4"/>
  <c r="K16" i="4"/>
  <c r="R16" i="4"/>
  <c r="AD16" i="4"/>
  <c r="AF16" i="4"/>
  <c r="Q17" i="4"/>
  <c r="J17" i="4"/>
  <c r="K17" i="4"/>
  <c r="R17" i="4"/>
  <c r="AD17" i="4"/>
  <c r="AF17" i="4"/>
  <c r="Q18" i="4"/>
  <c r="J18" i="4"/>
  <c r="K18" i="4"/>
  <c r="R18" i="4"/>
  <c r="AD18" i="4"/>
  <c r="AF18" i="4"/>
  <c r="Q19" i="4"/>
  <c r="J19" i="4"/>
  <c r="K19" i="4"/>
  <c r="R19" i="4"/>
  <c r="AD19" i="4"/>
  <c r="AF19" i="4"/>
  <c r="Q20" i="4"/>
  <c r="J20" i="4"/>
  <c r="K20" i="4"/>
  <c r="R20" i="4"/>
  <c r="AD20" i="4"/>
  <c r="AF20" i="4"/>
  <c r="Q21" i="4"/>
  <c r="K21" i="4"/>
  <c r="R21" i="4"/>
  <c r="AD21" i="4"/>
  <c r="AF21" i="4"/>
  <c r="Q22" i="4"/>
  <c r="K22" i="4"/>
  <c r="R22" i="4"/>
  <c r="AD22" i="4"/>
  <c r="AF22" i="4"/>
  <c r="Q23" i="4"/>
  <c r="J23" i="4"/>
  <c r="K23" i="4"/>
  <c r="R23" i="4"/>
  <c r="AD23" i="4"/>
  <c r="AF23" i="4"/>
  <c r="Q24" i="4"/>
  <c r="K24" i="4"/>
  <c r="R24" i="4"/>
  <c r="AD24" i="4"/>
  <c r="AF24" i="4"/>
  <c r="Q25" i="4"/>
  <c r="K25" i="4"/>
  <c r="R25" i="4"/>
  <c r="AD25" i="4"/>
  <c r="AF25" i="4"/>
  <c r="Q26" i="4"/>
  <c r="J26" i="4"/>
  <c r="K26" i="4"/>
  <c r="R26" i="4"/>
  <c r="AD26" i="4"/>
  <c r="AF26" i="4"/>
  <c r="Q27" i="4"/>
  <c r="J27" i="4"/>
  <c r="K27" i="4"/>
  <c r="R27" i="4"/>
  <c r="AD27" i="4"/>
  <c r="AF27" i="4"/>
  <c r="Q28" i="4"/>
  <c r="J28" i="4"/>
  <c r="K28" i="4"/>
  <c r="R28" i="4"/>
  <c r="AD28" i="4"/>
  <c r="AF28" i="4"/>
  <c r="Q29" i="4"/>
  <c r="K29" i="4"/>
  <c r="R29" i="4"/>
  <c r="AD29" i="4"/>
  <c r="AF29" i="4"/>
  <c r="Q30" i="4"/>
  <c r="J30" i="4"/>
  <c r="K30" i="4"/>
  <c r="R30" i="4"/>
  <c r="AD30" i="4"/>
  <c r="AF30" i="4"/>
  <c r="Q31" i="4"/>
  <c r="K31" i="4"/>
  <c r="R31" i="4"/>
  <c r="AD31" i="4"/>
  <c r="AF31" i="4"/>
  <c r="Q32" i="4"/>
  <c r="K32" i="4"/>
  <c r="R32" i="4"/>
  <c r="AD32" i="4"/>
  <c r="AF32" i="4"/>
  <c r="Q33" i="4"/>
  <c r="J33" i="4"/>
  <c r="K33" i="4"/>
  <c r="R33" i="4"/>
  <c r="AD33" i="4"/>
  <c r="AF33" i="4"/>
  <c r="Q34" i="4"/>
  <c r="J34" i="4"/>
  <c r="K34" i="4"/>
  <c r="R34" i="4"/>
  <c r="AD34" i="4"/>
  <c r="AF34" i="4"/>
  <c r="Q3" i="4"/>
  <c r="K3" i="4"/>
  <c r="R3" i="4"/>
  <c r="AD3" i="4"/>
  <c r="AF3" i="4"/>
  <c r="AC3" i="4"/>
  <c r="P4" i="5"/>
  <c r="J4" i="5"/>
  <c r="K4" i="5"/>
  <c r="Q4" i="5"/>
  <c r="R4" i="5"/>
  <c r="S4" i="5"/>
  <c r="AD4" i="5"/>
  <c r="P5" i="5"/>
  <c r="K5" i="5"/>
  <c r="Q5" i="5"/>
  <c r="R5" i="5"/>
  <c r="S5" i="5"/>
  <c r="AD5" i="5"/>
  <c r="P6" i="5"/>
  <c r="K6" i="5"/>
  <c r="Q6" i="5"/>
  <c r="R6" i="5"/>
  <c r="S6" i="5"/>
  <c r="AD6" i="5"/>
  <c r="P7" i="5"/>
  <c r="K7" i="5"/>
  <c r="Q7" i="5"/>
  <c r="R7" i="5"/>
  <c r="S7" i="5"/>
  <c r="AD7" i="5"/>
  <c r="P8" i="5"/>
  <c r="J8" i="5"/>
  <c r="K8" i="5"/>
  <c r="Q8" i="5"/>
  <c r="R8" i="5"/>
  <c r="S8" i="5"/>
  <c r="AD8" i="5"/>
  <c r="P9" i="5"/>
  <c r="K9" i="5"/>
  <c r="Q9" i="5"/>
  <c r="R9" i="5"/>
  <c r="S9" i="5"/>
  <c r="AD9" i="5"/>
  <c r="P10" i="5"/>
  <c r="K10" i="5"/>
  <c r="Q10" i="5"/>
  <c r="R10" i="5"/>
  <c r="S10" i="5"/>
  <c r="AD10" i="5"/>
  <c r="P11" i="5"/>
  <c r="J11" i="5"/>
  <c r="K11" i="5"/>
  <c r="Q11" i="5"/>
  <c r="R11" i="5"/>
  <c r="S11" i="5"/>
  <c r="AD11" i="5"/>
  <c r="P12" i="5"/>
  <c r="K12" i="5"/>
  <c r="Q12" i="5"/>
  <c r="R12" i="5"/>
  <c r="S12" i="5"/>
  <c r="AD12" i="5"/>
  <c r="P13" i="5"/>
  <c r="J13" i="5"/>
  <c r="K13" i="5"/>
  <c r="Q13" i="5"/>
  <c r="R13" i="5"/>
  <c r="S13" i="5"/>
  <c r="AD13" i="5"/>
  <c r="P14" i="5"/>
  <c r="J14" i="5"/>
  <c r="K14" i="5"/>
  <c r="Q14" i="5"/>
  <c r="R14" i="5"/>
  <c r="S14" i="5"/>
  <c r="AD14" i="5"/>
  <c r="P15" i="5"/>
  <c r="K15" i="5"/>
  <c r="Q15" i="5"/>
  <c r="R15" i="5"/>
  <c r="S15" i="5"/>
  <c r="AD15" i="5"/>
  <c r="P16" i="5"/>
  <c r="J16" i="5"/>
  <c r="K16" i="5"/>
  <c r="Q16" i="5"/>
  <c r="R16" i="5"/>
  <c r="S16" i="5"/>
  <c r="AD16" i="5"/>
  <c r="P17" i="5"/>
  <c r="J17" i="5"/>
  <c r="K17" i="5"/>
  <c r="Q17" i="5"/>
  <c r="R17" i="5"/>
  <c r="S17" i="5"/>
  <c r="AD17" i="5"/>
  <c r="P18" i="5"/>
  <c r="J18" i="5"/>
  <c r="K18" i="5"/>
  <c r="Q18" i="5"/>
  <c r="R18" i="5"/>
  <c r="S18" i="5"/>
  <c r="AD18" i="5"/>
  <c r="P19" i="5"/>
  <c r="K19" i="5"/>
  <c r="Q19" i="5"/>
  <c r="R19" i="5"/>
  <c r="S19" i="5"/>
  <c r="AD19" i="5"/>
  <c r="P20" i="5"/>
  <c r="J20" i="5"/>
  <c r="K20" i="5"/>
  <c r="Q20" i="5"/>
  <c r="R20" i="5"/>
  <c r="S20" i="5"/>
  <c r="AD20" i="5"/>
  <c r="P21" i="5"/>
  <c r="K21" i="5"/>
  <c r="Q21" i="5"/>
  <c r="R21" i="5"/>
  <c r="S21" i="5"/>
  <c r="AD21" i="5"/>
  <c r="P22" i="5"/>
  <c r="K22" i="5"/>
  <c r="Q22" i="5"/>
  <c r="R22" i="5"/>
  <c r="S22" i="5"/>
  <c r="AD22" i="5"/>
  <c r="P23" i="5"/>
  <c r="J23" i="5"/>
  <c r="K23" i="5"/>
  <c r="Q23" i="5"/>
  <c r="R23" i="5"/>
  <c r="S23" i="5"/>
  <c r="AD23" i="5"/>
  <c r="P24" i="5"/>
  <c r="K24" i="5"/>
  <c r="Q24" i="5"/>
  <c r="R24" i="5"/>
  <c r="S24" i="5"/>
  <c r="AD24" i="5"/>
  <c r="P25" i="5"/>
  <c r="K25" i="5"/>
  <c r="Q25" i="5"/>
  <c r="R25" i="5"/>
  <c r="S25" i="5"/>
  <c r="AD25" i="5"/>
  <c r="P26" i="5"/>
  <c r="J26" i="5"/>
  <c r="K26" i="5"/>
  <c r="Q26" i="5"/>
  <c r="R26" i="5"/>
  <c r="S26" i="5"/>
  <c r="AD26" i="5"/>
  <c r="P27" i="5"/>
  <c r="J27" i="5"/>
  <c r="K27" i="5"/>
  <c r="Q27" i="5"/>
  <c r="R27" i="5"/>
  <c r="S27" i="5"/>
  <c r="AD27" i="5"/>
  <c r="P28" i="5"/>
  <c r="J28" i="5"/>
  <c r="K28" i="5"/>
  <c r="Q28" i="5"/>
  <c r="R28" i="5"/>
  <c r="S28" i="5"/>
  <c r="AD28" i="5"/>
  <c r="P29" i="5"/>
  <c r="K29" i="5"/>
  <c r="Q29" i="5"/>
  <c r="R29" i="5"/>
  <c r="S29" i="5"/>
  <c r="AD29" i="5"/>
  <c r="P30" i="5"/>
  <c r="K30" i="5"/>
  <c r="Q30" i="5"/>
  <c r="R30" i="5"/>
  <c r="S30" i="5"/>
  <c r="AD30" i="5"/>
  <c r="P31" i="5"/>
  <c r="J31" i="5"/>
  <c r="K31" i="5"/>
  <c r="Q31" i="5"/>
  <c r="R31" i="5"/>
  <c r="S31" i="5"/>
  <c r="AD31" i="5"/>
  <c r="P32" i="5"/>
  <c r="K32" i="5"/>
  <c r="Q32" i="5"/>
  <c r="R32" i="5"/>
  <c r="S32" i="5"/>
  <c r="AD32" i="5"/>
  <c r="P33" i="5"/>
  <c r="K33" i="5"/>
  <c r="Q33" i="5"/>
  <c r="R33" i="5"/>
  <c r="S33" i="5"/>
  <c r="AD33" i="5"/>
  <c r="P34" i="5"/>
  <c r="J34" i="5"/>
  <c r="K34" i="5"/>
  <c r="Q34" i="5"/>
  <c r="R34" i="5"/>
  <c r="S34" i="5"/>
  <c r="AD34" i="5"/>
  <c r="S4" i="6"/>
  <c r="P9" i="6"/>
  <c r="J9" i="6"/>
  <c r="K9" i="6"/>
  <c r="Q9" i="6"/>
  <c r="R9" i="6"/>
  <c r="S9" i="6"/>
  <c r="AD9" i="6"/>
  <c r="P4" i="6"/>
  <c r="K4" i="6"/>
  <c r="Q4" i="6"/>
  <c r="R4" i="6"/>
  <c r="AD4" i="6"/>
  <c r="P5" i="6"/>
  <c r="J5" i="6"/>
  <c r="K5" i="6"/>
  <c r="Q5" i="6"/>
  <c r="R5" i="6"/>
  <c r="S5" i="6"/>
  <c r="AD5" i="6"/>
  <c r="P6" i="6"/>
  <c r="K6" i="6"/>
  <c r="Q6" i="6"/>
  <c r="R6" i="6"/>
  <c r="S6" i="6"/>
  <c r="AD6" i="6"/>
  <c r="P7" i="6"/>
  <c r="K7" i="6"/>
  <c r="Q7" i="6"/>
  <c r="R7" i="6"/>
  <c r="S7" i="6"/>
  <c r="AD7" i="6"/>
  <c r="P8" i="6"/>
  <c r="K8" i="6"/>
  <c r="Q8" i="6"/>
  <c r="R8" i="6"/>
  <c r="S8" i="6"/>
  <c r="AD8" i="6"/>
  <c r="P10" i="6"/>
  <c r="J10" i="6"/>
  <c r="K10" i="6"/>
  <c r="Q10" i="6"/>
  <c r="R10" i="6"/>
  <c r="S10" i="6"/>
  <c r="AD10" i="6"/>
  <c r="P11" i="6"/>
  <c r="J11" i="6"/>
  <c r="K11" i="6"/>
  <c r="Q11" i="6"/>
  <c r="R11" i="6"/>
  <c r="S11" i="6"/>
  <c r="AD11" i="6"/>
  <c r="P12" i="6"/>
  <c r="J12" i="6"/>
  <c r="K12" i="6"/>
  <c r="Q12" i="6"/>
  <c r="R12" i="6"/>
  <c r="S12" i="6"/>
  <c r="AD12" i="6"/>
  <c r="P13" i="6"/>
  <c r="J13" i="6"/>
  <c r="K13" i="6"/>
  <c r="Q13" i="6"/>
  <c r="R13" i="6"/>
  <c r="S13" i="6"/>
  <c r="AD13" i="6"/>
  <c r="P14" i="6"/>
  <c r="J14" i="6"/>
  <c r="K14" i="6"/>
  <c r="Q14" i="6"/>
  <c r="R14" i="6"/>
  <c r="S14" i="6"/>
  <c r="AD14" i="6"/>
  <c r="P15" i="6"/>
  <c r="K15" i="6"/>
  <c r="Q15" i="6"/>
  <c r="R15" i="6"/>
  <c r="S15" i="6"/>
  <c r="AD15" i="6"/>
  <c r="P16" i="6"/>
  <c r="K16" i="6"/>
  <c r="Q16" i="6"/>
  <c r="R16" i="6"/>
  <c r="S16" i="6"/>
  <c r="AD16" i="6"/>
  <c r="P18" i="6"/>
  <c r="K18" i="6"/>
  <c r="Q18" i="6"/>
  <c r="R18" i="6"/>
  <c r="S18" i="6"/>
  <c r="AD18" i="6"/>
  <c r="P20" i="6"/>
  <c r="K20" i="6"/>
  <c r="Q20" i="6"/>
  <c r="R20" i="6"/>
  <c r="S20" i="6"/>
  <c r="AD20" i="6"/>
  <c r="P22" i="6"/>
  <c r="K22" i="6"/>
  <c r="Q22" i="6"/>
  <c r="R22" i="6"/>
  <c r="S22" i="6"/>
  <c r="AD22" i="6"/>
  <c r="P23" i="6"/>
  <c r="K23" i="6"/>
  <c r="Q23" i="6"/>
  <c r="R23" i="6"/>
  <c r="S23" i="6"/>
  <c r="AD23" i="6"/>
  <c r="S17" i="6"/>
  <c r="P17" i="6"/>
  <c r="J17" i="6"/>
  <c r="K17" i="6"/>
  <c r="Q17" i="6"/>
  <c r="R17" i="6"/>
  <c r="AD17" i="6"/>
  <c r="S19" i="6"/>
  <c r="P19" i="6"/>
  <c r="J19" i="6"/>
  <c r="K19" i="6"/>
  <c r="Q19" i="6"/>
  <c r="R19" i="6"/>
  <c r="AD19" i="6"/>
  <c r="S21" i="6"/>
  <c r="P21" i="6"/>
  <c r="J21" i="6"/>
  <c r="K21" i="6"/>
  <c r="Q21" i="6"/>
  <c r="R21" i="6"/>
  <c r="AD21" i="6"/>
  <c r="P4" i="7"/>
  <c r="K4" i="7"/>
  <c r="Q4" i="7"/>
  <c r="R4" i="7"/>
  <c r="S4" i="7"/>
  <c r="AD4" i="7"/>
  <c r="P5" i="7"/>
  <c r="K5" i="7"/>
  <c r="Q5" i="7"/>
  <c r="R5" i="7"/>
  <c r="S5" i="7"/>
  <c r="AD5" i="7"/>
  <c r="P6" i="7"/>
  <c r="J6" i="7"/>
  <c r="K6" i="7"/>
  <c r="Q6" i="7"/>
  <c r="R6" i="7"/>
  <c r="S6" i="7"/>
  <c r="AD6" i="7"/>
  <c r="P7" i="7"/>
  <c r="K7" i="7"/>
  <c r="Q7" i="7"/>
  <c r="R7" i="7"/>
  <c r="S7" i="7"/>
  <c r="AD7" i="7"/>
  <c r="P8" i="7"/>
  <c r="K8" i="7"/>
  <c r="Q8" i="7"/>
  <c r="R8" i="7"/>
  <c r="S8" i="7"/>
  <c r="AD8" i="7"/>
  <c r="P9" i="7"/>
  <c r="J9" i="7"/>
  <c r="K9" i="7"/>
  <c r="Q9" i="7"/>
  <c r="R9" i="7"/>
  <c r="S9" i="7"/>
  <c r="AD9" i="7"/>
  <c r="P10" i="7"/>
  <c r="J10" i="7"/>
  <c r="K10" i="7"/>
  <c r="Q10" i="7"/>
  <c r="R10" i="7"/>
  <c r="S10" i="7"/>
  <c r="AD10" i="7"/>
  <c r="P11" i="7"/>
  <c r="J11" i="7"/>
  <c r="K11" i="7"/>
  <c r="Q11" i="7"/>
  <c r="R11" i="7"/>
  <c r="S11" i="7"/>
  <c r="AD11" i="7"/>
  <c r="P12" i="7"/>
  <c r="J12" i="7"/>
  <c r="K12" i="7"/>
  <c r="Q12" i="7"/>
  <c r="R12" i="7"/>
  <c r="S12" i="7"/>
  <c r="AD12" i="7"/>
  <c r="P13" i="7"/>
  <c r="J13" i="7"/>
  <c r="K13" i="7"/>
  <c r="Q13" i="7"/>
  <c r="R13" i="7"/>
  <c r="S13" i="7"/>
  <c r="AD13" i="7"/>
  <c r="P14" i="7"/>
  <c r="J14" i="7"/>
  <c r="K14" i="7"/>
  <c r="Q14" i="7"/>
  <c r="R14" i="7"/>
  <c r="S14" i="7"/>
  <c r="AD14" i="7"/>
  <c r="P15" i="7"/>
  <c r="K15" i="7"/>
  <c r="Q15" i="7"/>
  <c r="R15" i="7"/>
  <c r="S15" i="7"/>
  <c r="AD15" i="7"/>
  <c r="P16" i="7"/>
  <c r="K16" i="7"/>
  <c r="Q16" i="7"/>
  <c r="R16" i="7"/>
  <c r="S16" i="7"/>
  <c r="AD16" i="7"/>
  <c r="P17" i="7"/>
  <c r="K17" i="7"/>
  <c r="Q17" i="7"/>
  <c r="R17" i="7"/>
  <c r="S17" i="7"/>
  <c r="AD17" i="7"/>
  <c r="P18" i="7"/>
  <c r="J18" i="7"/>
  <c r="K18" i="7"/>
  <c r="Q18" i="7"/>
  <c r="R18" i="7"/>
  <c r="S18" i="7"/>
  <c r="AD18" i="7"/>
  <c r="P19" i="7"/>
  <c r="K19" i="7"/>
  <c r="Q19" i="7"/>
  <c r="R19" i="7"/>
  <c r="S19" i="7"/>
  <c r="AD19" i="7"/>
  <c r="P20" i="7"/>
  <c r="K20" i="7"/>
  <c r="Q20" i="7"/>
  <c r="R20" i="7"/>
  <c r="S20" i="7"/>
  <c r="AD20" i="7"/>
  <c r="P22" i="7"/>
  <c r="J22" i="7"/>
  <c r="K22" i="7"/>
  <c r="Q22" i="7"/>
  <c r="R22" i="7"/>
  <c r="S22" i="7"/>
  <c r="AD22" i="7"/>
  <c r="P24" i="7"/>
  <c r="J24" i="7"/>
  <c r="K24" i="7"/>
  <c r="Q24" i="7"/>
  <c r="R24" i="7"/>
  <c r="S24" i="7"/>
  <c r="AD24" i="7"/>
  <c r="P25" i="7"/>
  <c r="K25" i="7"/>
  <c r="Q25" i="7"/>
  <c r="R25" i="7"/>
  <c r="S25" i="7"/>
  <c r="AD25" i="7"/>
  <c r="P26" i="7"/>
  <c r="J26" i="7"/>
  <c r="K26" i="7"/>
  <c r="Q26" i="7"/>
  <c r="R26" i="7"/>
  <c r="S26" i="7"/>
  <c r="AD26" i="7"/>
  <c r="P27" i="7"/>
  <c r="K27" i="7"/>
  <c r="Q27" i="7"/>
  <c r="R27" i="7"/>
  <c r="S27" i="7"/>
  <c r="AD27" i="7"/>
  <c r="P28" i="7"/>
  <c r="K28" i="7"/>
  <c r="Q28" i="7"/>
  <c r="R28" i="7"/>
  <c r="S28" i="7"/>
  <c r="AD28" i="7"/>
  <c r="S21" i="7"/>
  <c r="P21" i="7"/>
  <c r="J21" i="7"/>
  <c r="K21" i="7"/>
  <c r="Q21" i="7"/>
  <c r="R21" i="7"/>
  <c r="AD21" i="7"/>
  <c r="S23" i="7"/>
  <c r="P23" i="7"/>
  <c r="J23" i="7"/>
  <c r="K23" i="7"/>
  <c r="Q23" i="7"/>
  <c r="R23" i="7"/>
  <c r="AD23" i="7"/>
  <c r="Z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" i="4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P6" i="9"/>
  <c r="Q6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Q20" i="9"/>
  <c r="P21" i="9"/>
  <c r="Q21" i="9"/>
  <c r="P22" i="9"/>
  <c r="Q22" i="9"/>
  <c r="P23" i="9"/>
  <c r="Q23" i="9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P40" i="9"/>
  <c r="Q40" i="9"/>
  <c r="P41" i="9"/>
  <c r="Q41" i="9"/>
  <c r="P42" i="9"/>
  <c r="Q42" i="9"/>
  <c r="P43" i="9"/>
  <c r="Q43" i="9"/>
  <c r="P44" i="9"/>
  <c r="Q44" i="9"/>
  <c r="P45" i="9"/>
  <c r="Q45" i="9"/>
  <c r="P46" i="9"/>
  <c r="Q46" i="9"/>
  <c r="P47" i="9"/>
  <c r="Q47" i="9"/>
  <c r="P48" i="9"/>
  <c r="Q48" i="9"/>
  <c r="P49" i="9"/>
  <c r="Q49" i="9"/>
  <c r="P50" i="9"/>
  <c r="Q50" i="9"/>
  <c r="P51" i="9"/>
  <c r="Q51" i="9"/>
  <c r="P52" i="9"/>
  <c r="Q52" i="9"/>
  <c r="P53" i="9"/>
  <c r="Q53" i="9"/>
  <c r="P54" i="9"/>
  <c r="Q54" i="9"/>
  <c r="P55" i="9"/>
  <c r="Q55" i="9"/>
  <c r="P56" i="9"/>
  <c r="Q56" i="9"/>
  <c r="P57" i="9"/>
  <c r="Q57" i="9"/>
  <c r="P58" i="9"/>
  <c r="Q58" i="9"/>
  <c r="P59" i="9"/>
  <c r="Q59" i="9"/>
  <c r="P60" i="9"/>
  <c r="Q60" i="9"/>
  <c r="P61" i="9"/>
  <c r="Q61" i="9"/>
  <c r="P62" i="9"/>
  <c r="Q62" i="9"/>
  <c r="P63" i="9"/>
  <c r="Q63" i="9"/>
  <c r="P64" i="9"/>
  <c r="Q64" i="9"/>
  <c r="P65" i="9"/>
  <c r="Q65" i="9"/>
  <c r="P66" i="9"/>
  <c r="Q66" i="9"/>
  <c r="P67" i="9"/>
  <c r="Q67" i="9"/>
  <c r="P68" i="9"/>
  <c r="Q68" i="9"/>
  <c r="P69" i="9"/>
  <c r="Q69" i="9"/>
  <c r="P70" i="9"/>
  <c r="Q70" i="9"/>
  <c r="P71" i="9"/>
  <c r="Q71" i="9"/>
  <c r="P72" i="9"/>
  <c r="Q72" i="9"/>
  <c r="P73" i="9"/>
  <c r="Q73" i="9"/>
  <c r="P74" i="9"/>
  <c r="Q74" i="9"/>
  <c r="P75" i="9"/>
  <c r="Q75" i="9"/>
  <c r="P76" i="9"/>
  <c r="Q76" i="9"/>
  <c r="P77" i="9"/>
  <c r="Q77" i="9"/>
  <c r="P78" i="9"/>
  <c r="Q78" i="9"/>
  <c r="P79" i="9"/>
  <c r="Q79" i="9"/>
  <c r="P80" i="9"/>
  <c r="Q80" i="9"/>
  <c r="P81" i="9"/>
  <c r="Q81" i="9"/>
  <c r="P82" i="9"/>
  <c r="Q82" i="9"/>
  <c r="P83" i="9"/>
  <c r="Q83" i="9"/>
  <c r="P84" i="9"/>
  <c r="Q84" i="9"/>
  <c r="P85" i="9"/>
  <c r="Q85" i="9"/>
  <c r="P86" i="9"/>
  <c r="Q86" i="9"/>
  <c r="P87" i="9"/>
  <c r="Q87" i="9"/>
  <c r="P88" i="9"/>
  <c r="Q88" i="9"/>
  <c r="P89" i="9"/>
  <c r="Q89" i="9"/>
  <c r="P90" i="9"/>
  <c r="Q90" i="9"/>
  <c r="P91" i="9"/>
  <c r="Q91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0" i="9"/>
  <c r="Q100" i="9"/>
  <c r="P101" i="9"/>
  <c r="Q101" i="9"/>
  <c r="P102" i="9"/>
  <c r="Q102" i="9"/>
  <c r="P103" i="9"/>
  <c r="Q103" i="9"/>
  <c r="P104" i="9"/>
  <c r="Q104" i="9"/>
  <c r="P105" i="9"/>
  <c r="Q105" i="9"/>
  <c r="P106" i="9"/>
  <c r="Q106" i="9"/>
  <c r="P107" i="9"/>
  <c r="Q107" i="9"/>
  <c r="P108" i="9"/>
  <c r="Q108" i="9"/>
  <c r="P109" i="9"/>
  <c r="Q109" i="9"/>
  <c r="P5" i="9"/>
  <c r="Q5" i="9"/>
  <c r="P4" i="9"/>
  <c r="Q4" i="9"/>
  <c r="R4" i="8"/>
  <c r="R8" i="8"/>
  <c r="R12" i="8"/>
  <c r="R16" i="8"/>
  <c r="R20" i="8"/>
  <c r="R24" i="8"/>
  <c r="R28" i="8"/>
  <c r="R32" i="8"/>
  <c r="R5" i="8"/>
  <c r="R6" i="8"/>
  <c r="R7" i="8"/>
  <c r="R9" i="8"/>
  <c r="R10" i="8"/>
  <c r="R11" i="8"/>
  <c r="R13" i="8"/>
  <c r="P14" i="8"/>
  <c r="R14" i="8"/>
  <c r="R15" i="8"/>
  <c r="R17" i="8"/>
  <c r="P18" i="8"/>
  <c r="R18" i="8"/>
  <c r="R19" i="8"/>
  <c r="R21" i="8"/>
  <c r="R22" i="8"/>
  <c r="R23" i="8"/>
  <c r="R25" i="8"/>
  <c r="R26" i="8"/>
  <c r="R27" i="8"/>
  <c r="R29" i="8"/>
  <c r="R30" i="8"/>
  <c r="R31" i="8"/>
  <c r="R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<sst xmlns="http://schemas.openxmlformats.org/spreadsheetml/2006/main" count="713" uniqueCount="150">
  <si>
    <t>Peak No</t>
  </si>
  <si>
    <t>Energy</t>
  </si>
  <si>
    <t>(keV)</t>
  </si>
  <si>
    <t xml:space="preserve">ROI </t>
  </si>
  <si>
    <t>start</t>
  </si>
  <si>
    <t>ROI</t>
  </si>
  <si>
    <t>end</t>
  </si>
  <si>
    <t xml:space="preserve">Peak </t>
  </si>
  <si>
    <t>Centroid</t>
  </si>
  <si>
    <t>Net Peak</t>
  </si>
  <si>
    <t>Area</t>
  </si>
  <si>
    <t>Net Area</t>
  </si>
  <si>
    <t>Uncertainty</t>
  </si>
  <si>
    <t xml:space="preserve">Continuum </t>
  </si>
  <si>
    <t>Counts</t>
  </si>
  <si>
    <t>Isotope</t>
  </si>
  <si>
    <t>126-I</t>
  </si>
  <si>
    <t>Half-Life</t>
  </si>
  <si>
    <t>Decay Constant</t>
  </si>
  <si>
    <t>Branching Ratio</t>
  </si>
  <si>
    <t>Annihlation</t>
  </si>
  <si>
    <t>42-K</t>
  </si>
  <si>
    <t>24-Na</t>
  </si>
  <si>
    <t>82-Br</t>
  </si>
  <si>
    <t>135m-Xe</t>
  </si>
  <si>
    <t>(s)</t>
  </si>
  <si>
    <t>(1/s)</t>
  </si>
  <si>
    <t>97-Zr</t>
  </si>
  <si>
    <t>56-Mn</t>
  </si>
  <si>
    <t>76-As</t>
  </si>
  <si>
    <t>41-Ar</t>
  </si>
  <si>
    <t>38-Cl</t>
  </si>
  <si>
    <t>Pb X-ray</t>
  </si>
  <si>
    <t>Half Life</t>
  </si>
  <si>
    <t>Decay constant</t>
  </si>
  <si>
    <t>Pb-Xray</t>
  </si>
  <si>
    <t>Half-life</t>
  </si>
  <si>
    <t>Real Time</t>
  </si>
  <si>
    <t>Live Time</t>
  </si>
  <si>
    <t>Dead time</t>
  </si>
  <si>
    <t>Sample Mass</t>
  </si>
  <si>
    <t>(%)</t>
  </si>
  <si>
    <t xml:space="preserve">Real Time </t>
  </si>
  <si>
    <t>Dead Time</t>
  </si>
  <si>
    <t>(g)</t>
  </si>
  <si>
    <t xml:space="preserve">Live Time </t>
  </si>
  <si>
    <t>FWHM</t>
  </si>
  <si>
    <t>Net_Area</t>
  </si>
  <si>
    <t>Net Counts/ Live Time</t>
  </si>
  <si>
    <t>Peak</t>
  </si>
  <si>
    <t>Reduced</t>
  </si>
  <si>
    <t>ROI_Total</t>
  </si>
  <si>
    <t>Half Life [hr]</t>
  </si>
  <si>
    <t>lambda [s^-1]</t>
  </si>
  <si>
    <t>cps @tc</t>
  </si>
  <si>
    <t>keV</t>
  </si>
  <si>
    <t>CPS</t>
  </si>
  <si>
    <t>Percent</t>
  </si>
  <si>
    <t>Chi_Sqr</t>
  </si>
  <si>
    <t>ID#</t>
  </si>
  <si>
    <t>File</t>
  </si>
  <si>
    <t>A17-01.Spe</t>
  </si>
  <si>
    <t>Annihilation</t>
  </si>
  <si>
    <t>As-76</t>
  </si>
  <si>
    <t>1.44+3.42</t>
  </si>
  <si>
    <t>Ba-131</t>
  </si>
  <si>
    <t>Ba-131, Hf-181</t>
  </si>
  <si>
    <t>2.12, 43.3</t>
  </si>
  <si>
    <t>Br-82</t>
  </si>
  <si>
    <t>Co-60</t>
  </si>
  <si>
    <t>Cr-51</t>
  </si>
  <si>
    <t>Cs-134</t>
  </si>
  <si>
    <t>Eu-152</t>
  </si>
  <si>
    <t>Eu-154</t>
  </si>
  <si>
    <t>Fe-59</t>
  </si>
  <si>
    <t>Hf-181</t>
  </si>
  <si>
    <t>K-40</t>
  </si>
  <si>
    <t>K-42</t>
  </si>
  <si>
    <t>La-140</t>
  </si>
  <si>
    <t>La-140, Ba-131</t>
  </si>
  <si>
    <t>45.5,2.087</t>
  </si>
  <si>
    <t>La-140, Eu-152</t>
  </si>
  <si>
    <t>20.3, .128</t>
  </si>
  <si>
    <t>La-140, Eu-152, As-76</t>
  </si>
  <si>
    <t>5.5,4.245,0.13</t>
  </si>
  <si>
    <t>Lu-177</t>
  </si>
  <si>
    <t>Na-24</t>
  </si>
  <si>
    <t>Na-24 DE</t>
  </si>
  <si>
    <t>Na-24 SE</t>
  </si>
  <si>
    <t>Np-239</t>
  </si>
  <si>
    <t>Pa-233</t>
  </si>
  <si>
    <t>Rb-86</t>
  </si>
  <si>
    <t>Sc-46</t>
  </si>
  <si>
    <t>Sc-47</t>
  </si>
  <si>
    <t>Sm-153</t>
  </si>
  <si>
    <t>Ta-182</t>
  </si>
  <si>
    <t>Ta-182, Br-82</t>
  </si>
  <si>
    <t>7.49, 2.26</t>
  </si>
  <si>
    <t>Ta-182, Sc-46</t>
  </si>
  <si>
    <t>34.9, 99.987</t>
  </si>
  <si>
    <t>Tl-208</t>
  </si>
  <si>
    <t>Yb-175</t>
  </si>
  <si>
    <t>Zr-95</t>
  </si>
  <si>
    <t>cps @ t0</t>
  </si>
  <si>
    <t>error cps/g</t>
  </si>
  <si>
    <t>Live Time [s]</t>
  </si>
  <si>
    <t>Real Time [s]</t>
  </si>
  <si>
    <t>Time of spectra</t>
  </si>
  <si>
    <t>Time of irradiation</t>
  </si>
  <si>
    <t>∆t [d]</t>
  </si>
  <si>
    <t>∆t [s]</t>
  </si>
  <si>
    <t>net weight [g]</t>
  </si>
  <si>
    <t>Time of Spectra</t>
  </si>
  <si>
    <t>Time of Irradiation</t>
  </si>
  <si>
    <t xml:space="preserve"> 3/29/2016 3:08:55</t>
  </si>
  <si>
    <t>∆t</t>
  </si>
  <si>
    <t>cps/g</t>
  </si>
  <si>
    <t>cps/g (corrected)</t>
  </si>
  <si>
    <t>cps/g @t0</t>
  </si>
  <si>
    <r>
      <rPr>
        <sz val="11"/>
        <color theme="1"/>
        <rFont val="Calibri"/>
        <family val="2"/>
      </rPr>
      <t>∆</t>
    </r>
    <r>
      <rPr>
        <sz val="9.35"/>
        <color theme="1"/>
        <rFont val="Calibri"/>
        <family val="2"/>
      </rPr>
      <t>t</t>
    </r>
  </si>
  <si>
    <t>Sample ID/Type</t>
  </si>
  <si>
    <t>Cps/g</t>
  </si>
  <si>
    <t>cps/g (corrected 1)</t>
  </si>
  <si>
    <t>cps/g pottery</t>
  </si>
  <si>
    <t>Concentration Pottery</t>
  </si>
  <si>
    <t>Concentration Sample</t>
  </si>
  <si>
    <t>D/LB-2B</t>
  </si>
  <si>
    <t>A</t>
  </si>
  <si>
    <t>I.A.</t>
  </si>
  <si>
    <t>Neutron Flux</t>
  </si>
  <si>
    <t>x-section</t>
  </si>
  <si>
    <t>A/UCN-1</t>
  </si>
  <si>
    <t>cps/g(corrected)</t>
  </si>
  <si>
    <t>cps/g @ t0</t>
  </si>
  <si>
    <t>SITKA-1</t>
  </si>
  <si>
    <t>cps/g@t0</t>
  </si>
  <si>
    <t>Sample Id/Type</t>
  </si>
  <si>
    <t>B/SITKA-1</t>
  </si>
  <si>
    <t>C/LB-1</t>
  </si>
  <si>
    <t>x-section (thermal)</t>
  </si>
  <si>
    <t>(cm^2)</t>
  </si>
  <si>
    <t>x-section(thermal)</t>
  </si>
  <si>
    <t>cm^2</t>
  </si>
  <si>
    <t>(element weight)/(sample weight)</t>
  </si>
  <si>
    <t>x-section (temperature corrected)</t>
  </si>
  <si>
    <t>x-section (corrected)</t>
  </si>
  <si>
    <t>Element Weight/Sample Weight</t>
  </si>
  <si>
    <t>(Element Weight)/(Sample Weight)</t>
  </si>
  <si>
    <t>x-Section</t>
  </si>
  <si>
    <t>Element Weight/ Sample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</si>
</sst>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3.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Inconsolata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10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11" fontId="1" fillId="2" borderId="1" xfId="0" applyNumberFormat="1" applyFont="1" applyFill="1" applyBorder="1" applyAlignment="1">
      <alignment horizontal="right"/>
    </xf>
    <xf numFmtId="1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22" fontId="2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4" fillId="0" borderId="0" xfId="0" applyFont="1"/>
    <xf numFmtId="21" fontId="0" fillId="0" borderId="0" xfId="0" applyNumberFormat="1"/>
    <xf numFmtId="0" fontId="0" fillId="0" borderId="0" xfId="0" applyFont="1"/>
    <xf numFmtId="0" fontId="6" fillId="3" borderId="2" xfId="0" applyFont="1" applyFill="1" applyBorder="1" applyAlignment="1">
      <alignment horizontal="left" wrapText="1"/>
    </xf>
    <xf numFmtId="11" fontId="7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/>
  </sheetViews>
  <sheetFormatPr baseColWidth="10" defaultColWidth="8.83203125" defaultRowHeight="14" x14ac:dyDescent="0"/>
  <cols>
    <col min="2" max="2" width="8" bestFit="1" customWidth="1"/>
    <col min="3" max="4" width="5" bestFit="1" customWidth="1"/>
    <col min="5" max="5" width="8.6640625" bestFit="1" customWidth="1"/>
    <col min="6" max="6" width="9" bestFit="1" customWidth="1"/>
    <col min="7" max="8" width="11.33203125" bestFit="1" customWidth="1"/>
    <col min="11" max="11" width="14.5" bestFit="1" customWidth="1"/>
    <col min="12" max="12" width="14.83203125" bestFit="1" customWidth="1"/>
    <col min="24" max="24" width="14.83203125" bestFit="1" customWidth="1"/>
    <col min="25" max="25" width="17.664062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33</v>
      </c>
      <c r="K1" t="s">
        <v>34</v>
      </c>
      <c r="L1" t="s">
        <v>19</v>
      </c>
      <c r="M1" t="s">
        <v>116</v>
      </c>
      <c r="N1" t="s">
        <v>117</v>
      </c>
      <c r="O1" t="s">
        <v>118</v>
      </c>
      <c r="P1" t="s">
        <v>127</v>
      </c>
      <c r="Q1" t="s">
        <v>128</v>
      </c>
      <c r="R1" t="s">
        <v>141</v>
      </c>
      <c r="S1" t="s">
        <v>148</v>
      </c>
      <c r="T1" t="s">
        <v>38</v>
      </c>
      <c r="U1" t="s">
        <v>37</v>
      </c>
      <c r="V1" t="s">
        <v>39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149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R2" t="s">
        <v>142</v>
      </c>
      <c r="T2" t="s">
        <v>25</v>
      </c>
      <c r="U2" t="s">
        <v>25</v>
      </c>
      <c r="V2" t="s">
        <v>41</v>
      </c>
      <c r="W2" t="s">
        <v>44</v>
      </c>
    </row>
    <row r="3" spans="1:30">
      <c r="A3">
        <v>1</v>
      </c>
      <c r="B3">
        <v>99.17</v>
      </c>
      <c r="C3">
        <v>196</v>
      </c>
      <c r="D3">
        <v>203</v>
      </c>
      <c r="E3">
        <v>199.77</v>
      </c>
      <c r="F3" s="1">
        <v>75.2</v>
      </c>
      <c r="G3">
        <v>91.76</v>
      </c>
      <c r="H3" s="1">
        <v>2760</v>
      </c>
      <c r="K3" t="e">
        <f>LN(2)/J3</f>
        <v>#DIV/0!</v>
      </c>
      <c r="M3">
        <f>F3/($T$3*$W$3)</f>
        <v>0.3529522200319159</v>
      </c>
      <c r="N3" t="e">
        <f>M3*((K3*$U$3)/(1-EXP(-K3*$U$3)))</f>
        <v>#DIV/0!</v>
      </c>
      <c r="O3" t="e">
        <f>N3*EXP(K3*$Z$3)</f>
        <v>#DIV/0!</v>
      </c>
      <c r="S3">
        <f>(1/1.128)*((293/600)^(1/2))*R3</f>
        <v>0</v>
      </c>
      <c r="T3">
        <v>300</v>
      </c>
      <c r="U3">
        <v>306.7</v>
      </c>
      <c r="V3">
        <v>2.19</v>
      </c>
      <c r="W3">
        <v>0.71020000000000005</v>
      </c>
      <c r="X3" s="21" t="s">
        <v>114</v>
      </c>
      <c r="Y3" s="22">
        <v>42458.120023148149</v>
      </c>
      <c r="Z3">
        <f>16*60+5</f>
        <v>965</v>
      </c>
      <c r="AA3" t="s">
        <v>131</v>
      </c>
      <c r="AB3" s="1">
        <v>100000000000</v>
      </c>
      <c r="AD3" s="28" t="e">
        <f>O3*(P3/(6.022E+23*Q3))*(1/K3)*(1/($AB$3*S3*100))</f>
        <v>#DIV/0!</v>
      </c>
    </row>
    <row r="4" spans="1:30">
      <c r="A4">
        <v>2</v>
      </c>
      <c r="B4">
        <v>191.53</v>
      </c>
      <c r="C4">
        <v>379</v>
      </c>
      <c r="D4">
        <v>390</v>
      </c>
      <c r="E4">
        <v>384.54</v>
      </c>
      <c r="F4">
        <v>170</v>
      </c>
      <c r="G4">
        <v>40.869999999999997</v>
      </c>
      <c r="H4" s="1">
        <v>2760</v>
      </c>
      <c r="K4" t="e">
        <f t="shared" ref="K4:K16" si="0">LN(2)/J4</f>
        <v>#DIV/0!</v>
      </c>
      <c r="M4">
        <f t="shared" ref="M4:M17" si="1">F4/($T$3*$W$3)</f>
        <v>0.79789730592321406</v>
      </c>
      <c r="N4" t="e">
        <f t="shared" ref="N4:N17" si="2">M4*((K4*$U$3)/(1-EXP(-K4*$U$3)))</f>
        <v>#DIV/0!</v>
      </c>
      <c r="O4" t="e">
        <f t="shared" ref="O4:O17" si="3">N4*EXP(K4*$Z$3)</f>
        <v>#DIV/0!</v>
      </c>
      <c r="S4">
        <f t="shared" ref="S4:S17" si="4">(1/1.128)*((293/600)^(1/2))*R4</f>
        <v>0</v>
      </c>
      <c r="AD4" s="28" t="e">
        <f t="shared" ref="AD4:AD17" si="5">O4*(P4/(6.022E+23*Q4))*(1/K4)*(1/($AB$3*S4*100))</f>
        <v>#DIV/0!</v>
      </c>
    </row>
    <row r="5" spans="1:30">
      <c r="A5">
        <v>3</v>
      </c>
      <c r="B5">
        <v>442.68</v>
      </c>
      <c r="C5">
        <v>879</v>
      </c>
      <c r="D5">
        <v>897</v>
      </c>
      <c r="E5">
        <v>886.97</v>
      </c>
      <c r="F5" s="1">
        <v>5540</v>
      </c>
      <c r="G5">
        <v>76.430000000000007</v>
      </c>
      <c r="H5" s="1">
        <v>1770</v>
      </c>
      <c r="K5" t="e">
        <f t="shared" si="0"/>
        <v>#DIV/0!</v>
      </c>
      <c r="M5">
        <f t="shared" si="1"/>
        <v>26.00206514596827</v>
      </c>
      <c r="N5" t="e">
        <f t="shared" si="2"/>
        <v>#DIV/0!</v>
      </c>
      <c r="O5" t="e">
        <f t="shared" si="3"/>
        <v>#DIV/0!</v>
      </c>
      <c r="S5">
        <f t="shared" si="4"/>
        <v>0</v>
      </c>
      <c r="AD5" s="28" t="e">
        <f t="shared" si="5"/>
        <v>#DIV/0!</v>
      </c>
    </row>
    <row r="6" spans="1:30">
      <c r="A6">
        <v>4</v>
      </c>
      <c r="B6">
        <v>510.85</v>
      </c>
      <c r="C6">
        <v>1012</v>
      </c>
      <c r="D6">
        <v>1033</v>
      </c>
      <c r="E6">
        <v>1023.34</v>
      </c>
      <c r="F6" s="1">
        <v>2150</v>
      </c>
      <c r="G6">
        <v>46.75</v>
      </c>
      <c r="H6" s="1">
        <v>1470</v>
      </c>
      <c r="I6" t="s">
        <v>20</v>
      </c>
      <c r="K6" t="e">
        <f t="shared" si="0"/>
        <v>#DIV/0!</v>
      </c>
      <c r="M6">
        <f t="shared" si="1"/>
        <v>10.091054163146531</v>
      </c>
      <c r="N6" t="e">
        <f t="shared" si="2"/>
        <v>#DIV/0!</v>
      </c>
      <c r="O6" t="e">
        <f t="shared" si="3"/>
        <v>#DIV/0!</v>
      </c>
      <c r="S6">
        <f t="shared" si="4"/>
        <v>0</v>
      </c>
      <c r="AD6" s="28" t="e">
        <f t="shared" si="5"/>
        <v>#DIV/0!</v>
      </c>
    </row>
    <row r="7" spans="1:30">
      <c r="A7">
        <v>5</v>
      </c>
      <c r="B7">
        <v>526.46</v>
      </c>
      <c r="C7">
        <v>1045</v>
      </c>
      <c r="D7">
        <v>1062</v>
      </c>
      <c r="E7">
        <v>1054.54</v>
      </c>
      <c r="F7" s="1">
        <v>491</v>
      </c>
      <c r="G7">
        <v>29.46</v>
      </c>
      <c r="H7" s="1">
        <v>1100</v>
      </c>
      <c r="K7" t="e">
        <f t="shared" si="0"/>
        <v>#DIV/0!</v>
      </c>
      <c r="M7">
        <f t="shared" si="1"/>
        <v>2.3045151600488123</v>
      </c>
      <c r="N7" t="e">
        <f t="shared" si="2"/>
        <v>#DIV/0!</v>
      </c>
      <c r="O7" t="e">
        <f t="shared" si="3"/>
        <v>#DIV/0!</v>
      </c>
      <c r="S7">
        <f t="shared" si="4"/>
        <v>0</v>
      </c>
      <c r="AD7" s="28" t="e">
        <f t="shared" si="5"/>
        <v>#DIV/0!</v>
      </c>
    </row>
    <row r="8" spans="1:30">
      <c r="A8">
        <v>6</v>
      </c>
      <c r="B8">
        <v>565.41999999999996</v>
      </c>
      <c r="C8">
        <v>1122</v>
      </c>
      <c r="D8">
        <v>1140</v>
      </c>
      <c r="E8">
        <v>1132.49</v>
      </c>
      <c r="F8" s="1">
        <v>47.3</v>
      </c>
      <c r="G8">
        <v>4.1500000000000004</v>
      </c>
      <c r="H8" s="1">
        <v>1110</v>
      </c>
      <c r="K8" t="e">
        <f t="shared" si="0"/>
        <v>#DIV/0!</v>
      </c>
      <c r="M8">
        <f t="shared" si="1"/>
        <v>0.22200319158922369</v>
      </c>
      <c r="N8" t="e">
        <f t="shared" si="2"/>
        <v>#DIV/0!</v>
      </c>
      <c r="O8" t="e">
        <f t="shared" si="3"/>
        <v>#DIV/0!</v>
      </c>
      <c r="S8">
        <f t="shared" si="4"/>
        <v>0</v>
      </c>
      <c r="AD8" s="28" t="e">
        <f t="shared" si="5"/>
        <v>#DIV/0!</v>
      </c>
    </row>
    <row r="9" spans="1:30">
      <c r="A9">
        <f>A8+1</f>
        <v>7</v>
      </c>
      <c r="B9">
        <v>616.63</v>
      </c>
      <c r="C9">
        <v>1229</v>
      </c>
      <c r="D9">
        <v>1239</v>
      </c>
      <c r="E9">
        <v>1234.93</v>
      </c>
      <c r="F9" s="1">
        <v>641</v>
      </c>
      <c r="G9">
        <v>33.5</v>
      </c>
      <c r="H9" s="1">
        <v>810</v>
      </c>
      <c r="K9" t="e">
        <f t="shared" si="0"/>
        <v>#DIV/0!</v>
      </c>
      <c r="M9">
        <f t="shared" si="1"/>
        <v>3.0085421946869424</v>
      </c>
      <c r="N9" t="e">
        <f t="shared" si="2"/>
        <v>#DIV/0!</v>
      </c>
      <c r="O9" t="e">
        <f t="shared" si="3"/>
        <v>#DIV/0!</v>
      </c>
      <c r="S9">
        <f t="shared" si="4"/>
        <v>0</v>
      </c>
      <c r="AD9" s="28" t="e">
        <f t="shared" si="5"/>
        <v>#DIV/0!</v>
      </c>
    </row>
    <row r="10" spans="1:30" ht="15">
      <c r="A10">
        <f t="shared" ref="A10:A16" si="6">A9+1</f>
        <v>8</v>
      </c>
      <c r="B10">
        <v>665.82</v>
      </c>
      <c r="C10">
        <v>1329</v>
      </c>
      <c r="D10">
        <v>1338</v>
      </c>
      <c r="E10">
        <v>1333.32</v>
      </c>
      <c r="F10" s="1">
        <v>124</v>
      </c>
      <c r="G10">
        <v>22.26</v>
      </c>
      <c r="H10" s="1">
        <v>567</v>
      </c>
      <c r="I10" t="s">
        <v>16</v>
      </c>
      <c r="J10">
        <f>13.11*24*3600</f>
        <v>1132704</v>
      </c>
      <c r="K10">
        <f t="shared" si="0"/>
        <v>6.1194026026212086E-7</v>
      </c>
      <c r="L10">
        <v>0.33100000000000002</v>
      </c>
      <c r="M10">
        <f t="shared" si="1"/>
        <v>0.58199568196752083</v>
      </c>
      <c r="N10">
        <f t="shared" si="2"/>
        <v>0.58205029875543357</v>
      </c>
      <c r="O10">
        <f t="shared" si="3"/>
        <v>0.58239411397163765</v>
      </c>
      <c r="P10">
        <v>124</v>
      </c>
      <c r="Q10">
        <v>9.5E-4</v>
      </c>
      <c r="R10" s="27">
        <v>1.51388E-22</v>
      </c>
      <c r="S10">
        <f t="shared" si="4"/>
        <v>9.3786544927083537E-23</v>
      </c>
      <c r="AD10" s="28">
        <f t="shared" si="5"/>
        <v>2.1995039287530963E-4</v>
      </c>
    </row>
    <row r="11" spans="1:30">
      <c r="A11">
        <f t="shared" si="6"/>
        <v>9</v>
      </c>
      <c r="B11">
        <v>1145.3</v>
      </c>
      <c r="C11">
        <v>2286</v>
      </c>
      <c r="D11">
        <v>2301</v>
      </c>
      <c r="E11">
        <v>2292.2600000000002</v>
      </c>
      <c r="F11" s="1">
        <v>574</v>
      </c>
      <c r="G11">
        <v>31.68</v>
      </c>
      <c r="H11" s="1">
        <v>936</v>
      </c>
      <c r="K11" t="e">
        <f t="shared" si="0"/>
        <v>#DIV/0!</v>
      </c>
      <c r="M11">
        <f t="shared" si="1"/>
        <v>2.694076785881911</v>
      </c>
      <c r="N11" t="e">
        <f t="shared" si="2"/>
        <v>#DIV/0!</v>
      </c>
      <c r="O11" t="e">
        <f t="shared" si="3"/>
        <v>#DIV/0!</v>
      </c>
      <c r="S11">
        <f t="shared" si="4"/>
        <v>0</v>
      </c>
      <c r="AD11" s="28" t="e">
        <f t="shared" si="5"/>
        <v>#DIV/0!</v>
      </c>
    </row>
    <row r="12" spans="1:30" ht="15">
      <c r="A12">
        <f t="shared" si="6"/>
        <v>10</v>
      </c>
      <c r="B12">
        <v>1368.66</v>
      </c>
      <c r="C12">
        <v>2726</v>
      </c>
      <c r="D12">
        <v>2749</v>
      </c>
      <c r="E12">
        <v>2738.89</v>
      </c>
      <c r="F12" s="1">
        <v>1950</v>
      </c>
      <c r="G12">
        <v>47.91</v>
      </c>
      <c r="H12" s="1">
        <v>1380</v>
      </c>
      <c r="I12" t="s">
        <v>22</v>
      </c>
      <c r="J12">
        <f>14.959*3600</f>
        <v>53852.4</v>
      </c>
      <c r="K12">
        <f t="shared" si="0"/>
        <v>1.2871240289382558E-5</v>
      </c>
      <c r="L12">
        <v>1</v>
      </c>
      <c r="M12">
        <f t="shared" si="1"/>
        <v>9.1523514502956917</v>
      </c>
      <c r="N12">
        <f t="shared" si="2"/>
        <v>9.1704282901503742</v>
      </c>
      <c r="O12">
        <f t="shared" si="3"/>
        <v>9.2850421802751395</v>
      </c>
      <c r="P12">
        <v>23</v>
      </c>
      <c r="Q12">
        <v>1</v>
      </c>
      <c r="R12" s="27">
        <v>5.83825E-24</v>
      </c>
      <c r="S12">
        <f t="shared" si="4"/>
        <v>3.6168606225100104E-24</v>
      </c>
      <c r="AD12" s="28">
        <f t="shared" si="5"/>
        <v>7.617611055204109E-7</v>
      </c>
    </row>
    <row r="13" spans="1:30">
      <c r="A13">
        <f t="shared" si="6"/>
        <v>11</v>
      </c>
      <c r="B13">
        <v>1525.32</v>
      </c>
      <c r="C13">
        <v>3047</v>
      </c>
      <c r="D13">
        <v>3059</v>
      </c>
      <c r="E13">
        <v>3052.13</v>
      </c>
      <c r="F13" s="1">
        <v>85.5</v>
      </c>
      <c r="G13">
        <v>19.39</v>
      </c>
      <c r="H13" s="1">
        <v>458</v>
      </c>
      <c r="I13" t="s">
        <v>21</v>
      </c>
      <c r="K13" t="e">
        <f t="shared" si="0"/>
        <v>#DIV/0!</v>
      </c>
      <c r="M13">
        <f t="shared" si="1"/>
        <v>0.40129540974373418</v>
      </c>
      <c r="N13" t="e">
        <f t="shared" si="2"/>
        <v>#DIV/0!</v>
      </c>
      <c r="O13" t="e">
        <f t="shared" si="3"/>
        <v>#DIV/0!</v>
      </c>
      <c r="S13">
        <f t="shared" si="4"/>
        <v>0</v>
      </c>
      <c r="AD13" s="28" t="e">
        <f t="shared" si="5"/>
        <v>#DIV/0!</v>
      </c>
    </row>
    <row r="14" spans="1:30">
      <c r="A14">
        <f t="shared" si="6"/>
        <v>12</v>
      </c>
      <c r="B14">
        <v>1642.83</v>
      </c>
      <c r="C14">
        <v>3275</v>
      </c>
      <c r="D14">
        <v>3325</v>
      </c>
      <c r="E14">
        <v>3287.08</v>
      </c>
      <c r="F14" s="1">
        <v>3960</v>
      </c>
      <c r="G14">
        <v>62.45</v>
      </c>
      <c r="H14" s="1">
        <v>620</v>
      </c>
      <c r="K14" t="e">
        <f t="shared" si="0"/>
        <v>#DIV/0!</v>
      </c>
      <c r="M14">
        <f t="shared" si="1"/>
        <v>18.586313714446636</v>
      </c>
      <c r="N14" t="e">
        <f t="shared" si="2"/>
        <v>#DIV/0!</v>
      </c>
      <c r="O14" t="e">
        <f t="shared" si="3"/>
        <v>#DIV/0!</v>
      </c>
      <c r="S14">
        <f t="shared" si="4"/>
        <v>0</v>
      </c>
      <c r="AD14" s="28" t="e">
        <f t="shared" si="5"/>
        <v>#DIV/0!</v>
      </c>
    </row>
    <row r="15" spans="1:30">
      <c r="A15">
        <f>A14+1</f>
        <v>13</v>
      </c>
      <c r="B15">
        <v>1656.84</v>
      </c>
      <c r="C15">
        <v>3275</v>
      </c>
      <c r="D15">
        <v>3325</v>
      </c>
      <c r="E15">
        <v>3315.1</v>
      </c>
      <c r="F15" s="1">
        <v>308</v>
      </c>
      <c r="G15">
        <v>23.48</v>
      </c>
      <c r="H15" s="1">
        <v>567</v>
      </c>
      <c r="K15" t="e">
        <f t="shared" si="0"/>
        <v>#DIV/0!</v>
      </c>
      <c r="M15">
        <f t="shared" si="1"/>
        <v>1.4456021777902939</v>
      </c>
      <c r="N15" t="e">
        <f t="shared" si="2"/>
        <v>#DIV/0!</v>
      </c>
      <c r="O15" t="e">
        <f t="shared" si="3"/>
        <v>#DIV/0!</v>
      </c>
      <c r="S15">
        <f t="shared" si="4"/>
        <v>0</v>
      </c>
      <c r="AD15" s="28" t="e">
        <f t="shared" si="5"/>
        <v>#DIV/0!</v>
      </c>
    </row>
    <row r="16" spans="1:30">
      <c r="A16">
        <f t="shared" si="6"/>
        <v>14</v>
      </c>
      <c r="B16">
        <v>1732.31</v>
      </c>
      <c r="C16">
        <v>3457</v>
      </c>
      <c r="D16">
        <v>3477</v>
      </c>
      <c r="E16">
        <v>3465.98</v>
      </c>
      <c r="F16" s="1">
        <v>364</v>
      </c>
      <c r="G16">
        <v>24.9</v>
      </c>
      <c r="H16" s="1">
        <v>621</v>
      </c>
      <c r="I16" t="s">
        <v>20</v>
      </c>
      <c r="K16" t="e">
        <f t="shared" si="0"/>
        <v>#DIV/0!</v>
      </c>
      <c r="M16">
        <f t="shared" si="1"/>
        <v>1.7084389373885291</v>
      </c>
      <c r="N16" t="e">
        <f t="shared" si="2"/>
        <v>#DIV/0!</v>
      </c>
      <c r="O16" t="e">
        <f t="shared" si="3"/>
        <v>#DIV/0!</v>
      </c>
      <c r="S16">
        <f t="shared" si="4"/>
        <v>0</v>
      </c>
      <c r="AD16" s="28" t="e">
        <f t="shared" si="5"/>
        <v>#DIV/0!</v>
      </c>
    </row>
    <row r="17" spans="13:30">
      <c r="M17">
        <f t="shared" si="1"/>
        <v>0</v>
      </c>
      <c r="N17" t="e">
        <f t="shared" si="2"/>
        <v>#DIV/0!</v>
      </c>
      <c r="O17" t="e">
        <f t="shared" si="3"/>
        <v>#DIV/0!</v>
      </c>
      <c r="S17">
        <f t="shared" si="4"/>
        <v>0</v>
      </c>
      <c r="AD17" s="28" t="e">
        <f t="shared" si="5"/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G1" workbookViewId="0">
      <selection activeCell="G109" sqref="G1:Y109"/>
    </sheetView>
  </sheetViews>
  <sheetFormatPr baseColWidth="10" defaultColWidth="8.83203125" defaultRowHeight="14" x14ac:dyDescent="0"/>
  <cols>
    <col min="16" max="16" width="15.5" bestFit="1" customWidth="1"/>
    <col min="17" max="17" width="14.83203125" bestFit="1" customWidth="1"/>
  </cols>
  <sheetData>
    <row r="1" spans="1:25" ht="29" thickBot="1">
      <c r="A1" s="2" t="s">
        <v>8</v>
      </c>
      <c r="B1" s="2" t="s">
        <v>46</v>
      </c>
      <c r="C1" s="2" t="s">
        <v>47</v>
      </c>
      <c r="D1" s="2" t="s">
        <v>48</v>
      </c>
      <c r="E1" s="2" t="s">
        <v>47</v>
      </c>
      <c r="F1" s="2" t="s">
        <v>49</v>
      </c>
      <c r="G1" s="2" t="s">
        <v>46</v>
      </c>
      <c r="H1" s="2" t="s">
        <v>50</v>
      </c>
      <c r="I1" s="2" t="s">
        <v>51</v>
      </c>
      <c r="J1" s="2" t="s">
        <v>5</v>
      </c>
      <c r="K1" s="3"/>
      <c r="L1" s="2" t="s">
        <v>15</v>
      </c>
      <c r="M1" s="2" t="s">
        <v>19</v>
      </c>
      <c r="N1" s="2" t="s">
        <v>52</v>
      </c>
      <c r="O1" s="2" t="s">
        <v>53</v>
      </c>
      <c r="P1" s="2" t="s">
        <v>54</v>
      </c>
      <c r="Q1" s="2" t="s">
        <v>103</v>
      </c>
      <c r="R1" s="2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</row>
    <row r="2" spans="1:25" ht="17" thickBot="1">
      <c r="A2" s="2" t="s">
        <v>55</v>
      </c>
      <c r="B2" s="2" t="s">
        <v>55</v>
      </c>
      <c r="C2" s="2" t="s">
        <v>14</v>
      </c>
      <c r="D2" s="2" t="s">
        <v>56</v>
      </c>
      <c r="E2" s="2" t="s">
        <v>12</v>
      </c>
      <c r="F2" s="2" t="s">
        <v>56</v>
      </c>
      <c r="G2" s="2" t="s">
        <v>57</v>
      </c>
      <c r="H2" s="2" t="s">
        <v>58</v>
      </c>
      <c r="I2" s="2" t="s">
        <v>14</v>
      </c>
      <c r="J2" s="2" t="s">
        <v>59</v>
      </c>
      <c r="K2" s="2" t="s">
        <v>60</v>
      </c>
      <c r="L2" s="3"/>
      <c r="M2" s="3"/>
      <c r="N2" s="3"/>
      <c r="O2" s="3"/>
      <c r="P2" s="3"/>
      <c r="Q2" s="3"/>
      <c r="R2" s="3"/>
      <c r="S2" s="7">
        <v>64137</v>
      </c>
      <c r="T2" s="7">
        <v>64528</v>
      </c>
      <c r="U2" s="17">
        <v>42360.585462962961</v>
      </c>
      <c r="V2" s="17">
        <v>42352.583333333336</v>
      </c>
      <c r="W2" s="7">
        <v>8.0021296300000007</v>
      </c>
      <c r="X2" s="7">
        <v>691384</v>
      </c>
      <c r="Y2" s="7">
        <v>0.44800000000000001</v>
      </c>
    </row>
    <row r="3" spans="1:25" ht="29" thickBot="1">
      <c r="A3" s="4">
        <v>510.8</v>
      </c>
      <c r="B3" s="4">
        <v>2.8</v>
      </c>
      <c r="C3" s="4">
        <v>7783</v>
      </c>
      <c r="D3" s="4">
        <v>0.27086966740000001</v>
      </c>
      <c r="E3" s="4">
        <v>217.4</v>
      </c>
      <c r="F3" s="5">
        <v>0.121</v>
      </c>
      <c r="G3" s="6">
        <v>5.4999999999999997E-3</v>
      </c>
      <c r="H3" s="4">
        <v>1.1399999999999999</v>
      </c>
      <c r="I3" s="4">
        <v>69246</v>
      </c>
      <c r="J3" s="4">
        <v>51</v>
      </c>
      <c r="K3" s="2" t="s">
        <v>61</v>
      </c>
      <c r="L3" s="3" t="s">
        <v>62</v>
      </c>
      <c r="M3" s="3"/>
      <c r="N3" s="3"/>
      <c r="O3" s="3"/>
      <c r="P3" s="3"/>
      <c r="Q3" s="3"/>
      <c r="R3" s="18" t="e">
        <v>#DIV/0!</v>
      </c>
      <c r="S3" s="3"/>
      <c r="T3" s="3"/>
      <c r="U3" s="3"/>
      <c r="V3" s="3"/>
      <c r="W3" s="3"/>
      <c r="X3" s="3"/>
    </row>
    <row r="4" spans="1:25" ht="17" thickBot="1">
      <c r="A4" s="4">
        <v>558.87</v>
      </c>
      <c r="B4" s="4">
        <v>1.62</v>
      </c>
      <c r="C4" s="4">
        <v>13791.9</v>
      </c>
      <c r="D4" s="4">
        <v>0.479995807</v>
      </c>
      <c r="E4" s="4">
        <v>194.6</v>
      </c>
      <c r="F4" s="5">
        <v>0.215</v>
      </c>
      <c r="G4" s="6">
        <v>2.8999999999999998E-3</v>
      </c>
      <c r="H4" s="4">
        <v>2.5299999999999998</v>
      </c>
      <c r="I4" s="4">
        <v>36752</v>
      </c>
      <c r="J4" s="4">
        <v>55</v>
      </c>
      <c r="K4" s="2" t="s">
        <v>61</v>
      </c>
      <c r="L4" s="3" t="s">
        <v>63</v>
      </c>
      <c r="M4" s="7">
        <v>45</v>
      </c>
      <c r="N4" s="7">
        <v>25.8672</v>
      </c>
      <c r="O4" s="7">
        <v>7.4434373839999998E-6</v>
      </c>
      <c r="P4" s="8">
        <f>D4*((O4*$T$2)/(1-EXP(-O4*$T$2)))</f>
        <v>0.60446177585932381</v>
      </c>
      <c r="Q4" s="19">
        <f>P4*EXP(O4*$X$2)</f>
        <v>103.84056237413597</v>
      </c>
      <c r="R4" s="20">
        <v>0.70213978580000003</v>
      </c>
      <c r="S4" s="3"/>
      <c r="T4" s="3"/>
      <c r="U4" s="3"/>
      <c r="V4" s="3"/>
      <c r="W4" s="3"/>
      <c r="X4" s="3"/>
    </row>
    <row r="5" spans="1:25" ht="17" thickBot="1">
      <c r="A5" s="4">
        <v>656.81</v>
      </c>
      <c r="B5" s="4">
        <v>1.92</v>
      </c>
      <c r="C5" s="4">
        <v>1840.9</v>
      </c>
      <c r="D5" s="4">
        <v>6.4068350339999997E-2</v>
      </c>
      <c r="E5" s="4">
        <v>187.6</v>
      </c>
      <c r="F5" s="5">
        <v>2.87E-2</v>
      </c>
      <c r="G5" s="6">
        <v>2.8999999999999998E-3</v>
      </c>
      <c r="H5" s="4">
        <v>0.69</v>
      </c>
      <c r="I5" s="4">
        <v>53825</v>
      </c>
      <c r="J5" s="4">
        <v>60</v>
      </c>
      <c r="K5" s="2" t="s">
        <v>61</v>
      </c>
      <c r="L5" s="3" t="s">
        <v>63</v>
      </c>
      <c r="M5" s="7">
        <v>6.2</v>
      </c>
      <c r="N5" s="7">
        <v>25.8672</v>
      </c>
      <c r="O5" s="7">
        <v>7.4434373839999998E-6</v>
      </c>
      <c r="P5" s="8">
        <f>D5*((O5*$T$2)/(1-EXP(-O5*$T$2)))</f>
        <v>8.0681681502467198E-2</v>
      </c>
      <c r="Q5" s="19">
        <f>P5*EXP(O5*$X$2)</f>
        <v>13.860315929153035</v>
      </c>
      <c r="R5" s="20">
        <v>0.25652318969999999</v>
      </c>
      <c r="S5" s="3"/>
      <c r="T5" s="3"/>
      <c r="U5" s="3"/>
      <c r="V5" s="3"/>
      <c r="W5" s="3"/>
      <c r="X5" s="3"/>
    </row>
    <row r="6" spans="1:25" ht="17" thickBot="1">
      <c r="A6" s="4">
        <v>1214.25</v>
      </c>
      <c r="B6" s="4">
        <v>6.31</v>
      </c>
      <c r="C6" s="4">
        <v>2137.6999999999998</v>
      </c>
      <c r="D6" s="4">
        <v>7.4397801360000002E-2</v>
      </c>
      <c r="E6" s="4">
        <v>130.9</v>
      </c>
      <c r="F6" s="5">
        <v>3.3300000000000003E-2</v>
      </c>
      <c r="G6" s="6">
        <v>5.1999999999999998E-3</v>
      </c>
      <c r="H6" s="4">
        <v>1.8</v>
      </c>
      <c r="I6" s="4">
        <v>15014</v>
      </c>
      <c r="J6" s="4">
        <v>83</v>
      </c>
      <c r="K6" s="2" t="s">
        <v>61</v>
      </c>
      <c r="L6" s="3" t="s">
        <v>63</v>
      </c>
      <c r="M6" s="3" t="s">
        <v>64</v>
      </c>
      <c r="N6" s="7">
        <v>25.8672</v>
      </c>
      <c r="O6" s="7">
        <v>7.4434373839999998E-6</v>
      </c>
      <c r="P6" s="8">
        <f>D6*((O6*$T$2)/(1-EXP(-O6*$T$2)))</f>
        <v>9.3689624938942062E-2</v>
      </c>
      <c r="Q6" s="19">
        <f t="shared" ref="Q6:Q69" si="0">P6*EXP(O6*$X$2)</f>
        <v>16.094952122408142</v>
      </c>
      <c r="R6" s="20">
        <v>0.27642983290000001</v>
      </c>
      <c r="S6" s="3"/>
      <c r="T6" s="3"/>
      <c r="U6" s="3"/>
      <c r="V6" s="3"/>
      <c r="W6" s="3"/>
      <c r="X6" s="3"/>
    </row>
    <row r="7" spans="1:25" ht="17" thickBot="1">
      <c r="A7" s="4">
        <v>215.79</v>
      </c>
      <c r="B7" s="4">
        <v>1.46</v>
      </c>
      <c r="C7" s="4">
        <v>5390.5</v>
      </c>
      <c r="D7" s="4">
        <v>0.18760412979999999</v>
      </c>
      <c r="E7" s="4">
        <v>285.39999999999998</v>
      </c>
      <c r="F7" s="5">
        <v>8.4099999999999994E-2</v>
      </c>
      <c r="G7" s="6">
        <v>6.8999999999999999E-3</v>
      </c>
      <c r="H7" s="4">
        <v>0.79</v>
      </c>
      <c r="I7" s="4">
        <v>125831</v>
      </c>
      <c r="J7" s="4">
        <v>28</v>
      </c>
      <c r="K7" s="2" t="s">
        <v>61</v>
      </c>
      <c r="L7" s="3" t="s">
        <v>65</v>
      </c>
      <c r="M7" s="7">
        <v>19.66</v>
      </c>
      <c r="N7" s="7">
        <v>276</v>
      </c>
      <c r="O7" s="7">
        <v>6.9761189670000005E-7</v>
      </c>
      <c r="P7" s="8">
        <f t="shared" ref="P7:P70" si="1">D7*((O7*$T$2)/(1-EXP(-O7*$T$2)))</f>
        <v>0.19185835563703352</v>
      </c>
      <c r="Q7" s="19">
        <f t="shared" si="0"/>
        <v>0.31077683190700239</v>
      </c>
      <c r="R7" s="20">
        <v>4.1390034310000001E-3</v>
      </c>
      <c r="S7" s="3"/>
      <c r="T7" s="3"/>
      <c r="U7" s="3"/>
      <c r="V7" s="3"/>
      <c r="W7" s="3"/>
      <c r="X7" s="3"/>
    </row>
    <row r="8" spans="1:25" ht="17" thickBot="1">
      <c r="A8" s="4">
        <v>373.05</v>
      </c>
      <c r="B8" s="4">
        <v>2.0499999999999998</v>
      </c>
      <c r="C8" s="4">
        <v>2557</v>
      </c>
      <c r="D8" s="4">
        <v>8.8990587110000005E-2</v>
      </c>
      <c r="E8" s="4">
        <v>203</v>
      </c>
      <c r="F8" s="5">
        <v>3.9899999999999998E-2</v>
      </c>
      <c r="G8" s="6">
        <v>5.4999999999999997E-3</v>
      </c>
      <c r="H8" s="4">
        <v>2.0299999999999998</v>
      </c>
      <c r="I8" s="4">
        <v>51816</v>
      </c>
      <c r="J8" s="4">
        <v>42</v>
      </c>
      <c r="K8" s="2" t="s">
        <v>61</v>
      </c>
      <c r="L8" s="3" t="s">
        <v>65</v>
      </c>
      <c r="M8" s="7">
        <v>14.04</v>
      </c>
      <c r="N8" s="7">
        <v>276</v>
      </c>
      <c r="O8" s="7">
        <v>6.9761189670000005E-7</v>
      </c>
      <c r="P8" s="8">
        <f t="shared" si="1"/>
        <v>9.1008592019272236E-2</v>
      </c>
      <c r="Q8" s="19">
        <f t="shared" si="0"/>
        <v>0.14741793137002643</v>
      </c>
      <c r="R8" s="20">
        <v>2.8506678990000002E-3</v>
      </c>
      <c r="S8" s="3"/>
      <c r="T8" s="3"/>
      <c r="U8" s="3"/>
      <c r="V8" s="3"/>
      <c r="W8" s="3"/>
      <c r="X8" s="3"/>
    </row>
    <row r="9" spans="1:25" ht="17" thickBot="1">
      <c r="A9" s="4">
        <v>496.12</v>
      </c>
      <c r="B9" s="4">
        <v>1.67</v>
      </c>
      <c r="C9" s="4">
        <v>6355.5</v>
      </c>
      <c r="D9" s="4">
        <v>0.22118876670000001</v>
      </c>
      <c r="E9" s="4">
        <v>172</v>
      </c>
      <c r="F9" s="5">
        <v>9.9099999999999994E-2</v>
      </c>
      <c r="G9" s="6">
        <v>3.3999999999999998E-3</v>
      </c>
      <c r="H9" s="4">
        <v>0.71</v>
      </c>
      <c r="I9" s="4">
        <v>43968</v>
      </c>
      <c r="J9" s="4">
        <v>50</v>
      </c>
      <c r="K9" s="2" t="s">
        <v>61</v>
      </c>
      <c r="L9" s="3" t="s">
        <v>65</v>
      </c>
      <c r="M9" s="7">
        <v>47</v>
      </c>
      <c r="N9" s="7">
        <v>276</v>
      </c>
      <c r="O9" s="7">
        <v>6.9761189670000005E-7</v>
      </c>
      <c r="P9" s="8">
        <f t="shared" si="1"/>
        <v>0.22620457827706861</v>
      </c>
      <c r="Q9" s="19">
        <f t="shared" si="0"/>
        <v>0.36641167889920873</v>
      </c>
      <c r="R9" s="20">
        <v>4.4942385719999997E-3</v>
      </c>
      <c r="S9" s="3"/>
      <c r="T9" s="3"/>
      <c r="U9" s="3"/>
      <c r="V9" s="3"/>
      <c r="W9" s="3"/>
      <c r="X9" s="3"/>
    </row>
    <row r="10" spans="1:25" ht="29" thickBot="1">
      <c r="A10" s="4">
        <v>132.76</v>
      </c>
      <c r="B10" s="4">
        <v>1.37</v>
      </c>
      <c r="C10" s="4">
        <v>15372.3</v>
      </c>
      <c r="D10" s="4">
        <v>0.53499804549999996</v>
      </c>
      <c r="E10" s="4">
        <v>316.2</v>
      </c>
      <c r="F10" s="5">
        <v>0.24</v>
      </c>
      <c r="G10" s="6">
        <v>1.0500000000000001E-2</v>
      </c>
      <c r="H10" s="4">
        <v>17</v>
      </c>
      <c r="I10" s="4">
        <v>206178</v>
      </c>
      <c r="J10" s="4">
        <v>21</v>
      </c>
      <c r="K10" s="2" t="s">
        <v>61</v>
      </c>
      <c r="L10" s="3" t="s">
        <v>66</v>
      </c>
      <c r="M10" s="3" t="s">
        <v>67</v>
      </c>
      <c r="N10" s="3"/>
      <c r="O10" s="9" t="e">
        <v>#DIV/0!</v>
      </c>
      <c r="P10" s="8" t="e">
        <f t="shared" si="1"/>
        <v>#DIV/0!</v>
      </c>
      <c r="Q10" s="19" t="e">
        <f t="shared" si="0"/>
        <v>#DIV/0!</v>
      </c>
      <c r="R10" s="18" t="e">
        <v>#DIV/0!</v>
      </c>
      <c r="S10" s="3"/>
      <c r="T10" s="3"/>
      <c r="U10" s="3"/>
      <c r="V10" s="3"/>
      <c r="W10" s="3"/>
      <c r="X10" s="3"/>
    </row>
    <row r="11" spans="1:25" ht="17" thickBot="1">
      <c r="A11" s="4">
        <v>554.08000000000004</v>
      </c>
      <c r="B11" s="4">
        <v>1.69</v>
      </c>
      <c r="C11" s="4">
        <v>2075.9</v>
      </c>
      <c r="D11" s="4">
        <v>7.2246992489999995E-2</v>
      </c>
      <c r="E11" s="4">
        <v>162.80000000000001</v>
      </c>
      <c r="F11" s="5">
        <v>3.2399999999999998E-2</v>
      </c>
      <c r="G11" s="6">
        <v>3.0999999999999999E-3</v>
      </c>
      <c r="H11" s="4">
        <v>1.5</v>
      </c>
      <c r="I11" s="4">
        <v>28755</v>
      </c>
      <c r="J11" s="4">
        <v>54</v>
      </c>
      <c r="K11" s="2" t="s">
        <v>61</v>
      </c>
      <c r="L11" s="3" t="s">
        <v>68</v>
      </c>
      <c r="M11" s="7">
        <v>70.8</v>
      </c>
      <c r="N11" s="7">
        <v>35.299999999999997</v>
      </c>
      <c r="O11" s="7">
        <v>5.4544159630000002E-6</v>
      </c>
      <c r="P11" s="8">
        <f t="shared" si="1"/>
        <v>8.5705390728139735E-2</v>
      </c>
      <c r="Q11" s="19">
        <f t="shared" si="0"/>
        <v>3.721982189893259</v>
      </c>
      <c r="R11" s="20">
        <v>6.8862488030000002E-2</v>
      </c>
      <c r="S11" s="3"/>
      <c r="T11" s="3"/>
      <c r="U11" s="3"/>
      <c r="V11" s="3"/>
      <c r="W11" s="3"/>
      <c r="X11" s="3"/>
    </row>
    <row r="12" spans="1:25" ht="17" thickBot="1">
      <c r="A12" s="4">
        <v>1474.91</v>
      </c>
      <c r="B12" s="4">
        <v>2.2200000000000002</v>
      </c>
      <c r="C12" s="4">
        <v>210.9</v>
      </c>
      <c r="D12" s="4">
        <v>7.3398962930000004E-3</v>
      </c>
      <c r="E12" s="4">
        <v>48.9</v>
      </c>
      <c r="F12" s="5">
        <v>3.29E-3</v>
      </c>
      <c r="G12" s="6">
        <v>1.5E-3</v>
      </c>
      <c r="H12" s="4">
        <v>0.88</v>
      </c>
      <c r="I12" s="4">
        <v>3497</v>
      </c>
      <c r="J12" s="4">
        <v>93</v>
      </c>
      <c r="K12" s="2" t="s">
        <v>61</v>
      </c>
      <c r="L12" s="3" t="s">
        <v>68</v>
      </c>
      <c r="M12" s="7">
        <v>16.32</v>
      </c>
      <c r="N12" s="7">
        <v>35.299999999999997</v>
      </c>
      <c r="O12" s="7">
        <v>5.4544159630000002E-6</v>
      </c>
      <c r="P12" s="8">
        <f t="shared" si="1"/>
        <v>8.7071953864745495E-3</v>
      </c>
      <c r="Q12" s="19">
        <f t="shared" si="0"/>
        <v>0.37813287912283522</v>
      </c>
      <c r="R12" s="20">
        <v>2.194915398E-2</v>
      </c>
      <c r="S12" s="3"/>
      <c r="T12" s="3"/>
      <c r="U12" s="3"/>
      <c r="V12" s="3"/>
      <c r="W12" s="3"/>
      <c r="X12" s="3"/>
    </row>
    <row r="13" spans="1:25" ht="17" thickBot="1">
      <c r="A13" s="4">
        <v>1173.1500000000001</v>
      </c>
      <c r="B13" s="4">
        <v>2.17</v>
      </c>
      <c r="C13" s="4">
        <v>36546.300000000003</v>
      </c>
      <c r="D13" s="4">
        <v>1.271911104</v>
      </c>
      <c r="E13" s="4">
        <v>209.1</v>
      </c>
      <c r="F13" s="5">
        <v>0.56999999999999995</v>
      </c>
      <c r="G13" s="6">
        <v>1.9E-3</v>
      </c>
      <c r="H13" s="4">
        <v>7.35</v>
      </c>
      <c r="I13" s="4">
        <v>50953</v>
      </c>
      <c r="J13" s="4">
        <v>81</v>
      </c>
      <c r="K13" s="2" t="s">
        <v>61</v>
      </c>
      <c r="L13" s="3" t="s">
        <v>69</v>
      </c>
      <c r="M13" s="7">
        <v>99.85</v>
      </c>
      <c r="N13" s="7">
        <v>46177.464</v>
      </c>
      <c r="O13" s="7">
        <v>4.1695854820000003E-9</v>
      </c>
      <c r="P13" s="8">
        <f t="shared" si="1"/>
        <v>1.2720822187016565</v>
      </c>
      <c r="Q13" s="19">
        <f t="shared" si="0"/>
        <v>1.2757546487139459</v>
      </c>
      <c r="R13" s="20">
        <v>6.6724761319999996E-3</v>
      </c>
      <c r="S13" s="3"/>
      <c r="T13" s="3"/>
      <c r="U13" s="3"/>
      <c r="V13" s="3"/>
      <c r="W13" s="3"/>
      <c r="X13" s="3"/>
    </row>
    <row r="14" spans="1:25" ht="17" thickBot="1">
      <c r="A14" s="4">
        <v>1332.45</v>
      </c>
      <c r="B14" s="4">
        <v>2.3199999999999998</v>
      </c>
      <c r="C14" s="4">
        <v>33873.699999999997</v>
      </c>
      <c r="D14" s="4">
        <v>1.178897321</v>
      </c>
      <c r="E14" s="4">
        <v>202.8</v>
      </c>
      <c r="F14" s="5">
        <v>0.52800000000000002</v>
      </c>
      <c r="G14" s="6">
        <v>1.6999999999999999E-3</v>
      </c>
      <c r="H14" s="4">
        <v>6.63</v>
      </c>
      <c r="I14" s="4">
        <v>45599</v>
      </c>
      <c r="J14" s="4">
        <v>88</v>
      </c>
      <c r="K14" s="2" t="s">
        <v>61</v>
      </c>
      <c r="L14" s="3" t="s">
        <v>69</v>
      </c>
      <c r="M14" s="7">
        <v>99.98</v>
      </c>
      <c r="N14" s="7">
        <v>46177.464</v>
      </c>
      <c r="O14" s="7">
        <v>4.1695854820000003E-9</v>
      </c>
      <c r="P14" s="8">
        <f t="shared" si="1"/>
        <v>1.1790559222282873</v>
      </c>
      <c r="Q14" s="19">
        <f t="shared" si="0"/>
        <v>1.18245979054065</v>
      </c>
      <c r="R14" s="20">
        <v>6.423868468E-3</v>
      </c>
      <c r="S14" s="3"/>
      <c r="T14" s="3"/>
      <c r="U14" s="3"/>
      <c r="V14" s="3"/>
      <c r="W14" s="3"/>
      <c r="X14" s="3"/>
    </row>
    <row r="15" spans="1:25" ht="17" thickBot="1">
      <c r="A15" s="4">
        <v>319.77999999999997</v>
      </c>
      <c r="B15" s="4">
        <v>1.5</v>
      </c>
      <c r="C15" s="4">
        <v>25219.8</v>
      </c>
      <c r="D15" s="4">
        <v>0.87771795419999998</v>
      </c>
      <c r="E15" s="4">
        <v>256.3</v>
      </c>
      <c r="F15" s="5">
        <v>0.39300000000000002</v>
      </c>
      <c r="G15" s="6">
        <v>4.7000000000000002E-3</v>
      </c>
      <c r="H15" s="4">
        <v>1.03</v>
      </c>
      <c r="I15" s="4">
        <v>90022</v>
      </c>
      <c r="J15" s="4">
        <v>38</v>
      </c>
      <c r="K15" s="2" t="s">
        <v>61</v>
      </c>
      <c r="L15" s="3" t="s">
        <v>70</v>
      </c>
      <c r="M15" s="7">
        <v>10</v>
      </c>
      <c r="N15" s="7">
        <v>664.8</v>
      </c>
      <c r="O15" s="7">
        <v>2.8962226760000001E-7</v>
      </c>
      <c r="P15" s="8">
        <f t="shared" si="1"/>
        <v>0.88594522452040558</v>
      </c>
      <c r="Q15" s="19">
        <f t="shared" si="0"/>
        <v>1.0823558934875959</v>
      </c>
      <c r="R15" s="20">
        <v>6.7522323419999999E-3</v>
      </c>
      <c r="S15" s="3"/>
      <c r="T15" s="3"/>
      <c r="U15" s="3"/>
      <c r="V15" s="3"/>
      <c r="W15" s="3"/>
      <c r="X15" s="3"/>
    </row>
    <row r="16" spans="1:25" ht="17" thickBot="1">
      <c r="A16" s="4">
        <v>563.66999999999996</v>
      </c>
      <c r="B16" s="4">
        <v>1.9</v>
      </c>
      <c r="C16" s="4">
        <v>11549.3</v>
      </c>
      <c r="D16" s="4">
        <v>0.40194719899999998</v>
      </c>
      <c r="E16" s="4">
        <v>199</v>
      </c>
      <c r="F16" s="5">
        <v>0.18</v>
      </c>
      <c r="G16" s="6">
        <v>3.3999999999999998E-3</v>
      </c>
      <c r="H16" s="4">
        <v>1.1299999999999999</v>
      </c>
      <c r="I16" s="4">
        <v>32728</v>
      </c>
      <c r="J16" s="4">
        <v>56</v>
      </c>
      <c r="K16" s="2" t="s">
        <v>61</v>
      </c>
      <c r="L16" s="3" t="s">
        <v>71</v>
      </c>
      <c r="M16" s="7">
        <v>8.35</v>
      </c>
      <c r="N16" s="7">
        <v>18087.648000000001</v>
      </c>
      <c r="O16" s="7">
        <v>1.064488227E-8</v>
      </c>
      <c r="P16" s="8">
        <f t="shared" si="1"/>
        <v>0.40208526215520984</v>
      </c>
      <c r="Q16" s="19">
        <f t="shared" si="0"/>
        <v>0.40505540585378513</v>
      </c>
      <c r="R16" s="20">
        <v>3.767796626E-3</v>
      </c>
      <c r="S16" s="3"/>
      <c r="T16" s="3"/>
      <c r="U16" s="3"/>
      <c r="V16" s="3"/>
      <c r="W16" s="3"/>
      <c r="X16" s="3"/>
    </row>
    <row r="17" spans="1:24" ht="17" thickBot="1">
      <c r="A17" s="4">
        <v>569.05999999999995</v>
      </c>
      <c r="B17" s="4">
        <v>1.71</v>
      </c>
      <c r="C17" s="4">
        <v>3354.4</v>
      </c>
      <c r="D17" s="4">
        <v>0.116742286</v>
      </c>
      <c r="E17" s="4">
        <v>170.4</v>
      </c>
      <c r="F17" s="5">
        <v>5.2299999999999999E-2</v>
      </c>
      <c r="G17" s="6">
        <v>3.0000000000000001E-3</v>
      </c>
      <c r="H17" s="4">
        <v>1.1100000000000001</v>
      </c>
      <c r="I17" s="4">
        <v>34227</v>
      </c>
      <c r="J17" s="4">
        <v>57</v>
      </c>
      <c r="K17" s="2" t="s">
        <v>61</v>
      </c>
      <c r="L17" s="3" t="s">
        <v>71</v>
      </c>
      <c r="M17" s="7">
        <v>15.38</v>
      </c>
      <c r="N17" s="7">
        <v>18087.648000000001</v>
      </c>
      <c r="O17" s="7">
        <v>1.064488227E-8</v>
      </c>
      <c r="P17" s="8">
        <f t="shared" si="1"/>
        <v>0.11678238531750157</v>
      </c>
      <c r="Q17" s="19">
        <f t="shared" si="0"/>
        <v>0.1176450393327126</v>
      </c>
      <c r="R17" s="20">
        <v>2.030565702E-3</v>
      </c>
      <c r="S17" s="3"/>
      <c r="T17" s="3"/>
      <c r="U17" s="3"/>
      <c r="V17" s="3"/>
      <c r="W17" s="3"/>
      <c r="X17" s="3"/>
    </row>
    <row r="18" spans="1:24" ht="17" thickBot="1">
      <c r="A18" s="4">
        <v>604.44000000000005</v>
      </c>
      <c r="B18" s="4">
        <v>1.78</v>
      </c>
      <c r="C18" s="4">
        <v>22944.9</v>
      </c>
      <c r="D18" s="4">
        <v>0.79854521789999999</v>
      </c>
      <c r="E18" s="4">
        <v>228</v>
      </c>
      <c r="F18" s="5">
        <v>0.35799999999999998</v>
      </c>
      <c r="G18" s="6">
        <v>3.0000000000000001E-3</v>
      </c>
      <c r="H18" s="4">
        <v>8.94</v>
      </c>
      <c r="I18" s="4">
        <v>73027</v>
      </c>
      <c r="J18" s="4">
        <v>58</v>
      </c>
      <c r="K18" s="2" t="s">
        <v>61</v>
      </c>
      <c r="L18" s="3" t="s">
        <v>71</v>
      </c>
      <c r="M18" s="7">
        <v>97.62</v>
      </c>
      <c r="N18" s="7">
        <v>18087.648000000001</v>
      </c>
      <c r="O18" s="7">
        <v>1.064488227E-8</v>
      </c>
      <c r="P18" s="8">
        <f t="shared" si="1"/>
        <v>0.79881950684301362</v>
      </c>
      <c r="Q18" s="19">
        <f t="shared" si="0"/>
        <v>0.80472026707439204</v>
      </c>
      <c r="R18" s="20">
        <v>5.310711462E-3</v>
      </c>
      <c r="S18" s="3"/>
      <c r="T18" s="3"/>
      <c r="U18" s="3"/>
      <c r="V18" s="3"/>
      <c r="W18" s="3"/>
      <c r="X18" s="3"/>
    </row>
    <row r="19" spans="1:24" ht="17" thickBot="1">
      <c r="A19" s="4">
        <v>795.64</v>
      </c>
      <c r="B19" s="4">
        <v>1.87</v>
      </c>
      <c r="C19" s="4">
        <v>16480.5</v>
      </c>
      <c r="D19" s="4">
        <v>0.57356643370000004</v>
      </c>
      <c r="E19" s="4">
        <v>189.1</v>
      </c>
      <c r="F19" s="5">
        <v>0.25700000000000001</v>
      </c>
      <c r="G19" s="6">
        <v>2.3999999999999998E-3</v>
      </c>
      <c r="H19" s="4">
        <v>0.94</v>
      </c>
      <c r="I19" s="4">
        <v>43037</v>
      </c>
      <c r="J19" s="4">
        <v>65</v>
      </c>
      <c r="K19" s="2" t="s">
        <v>61</v>
      </c>
      <c r="L19" s="3" t="s">
        <v>71</v>
      </c>
      <c r="M19" s="7">
        <v>85.53</v>
      </c>
      <c r="N19" s="7">
        <v>18087.648000000001</v>
      </c>
      <c r="O19" s="7">
        <v>1.064488227E-8</v>
      </c>
      <c r="P19" s="8">
        <f t="shared" si="1"/>
        <v>0.57376344562533776</v>
      </c>
      <c r="Q19" s="19">
        <f t="shared" si="0"/>
        <v>0.57800175039025881</v>
      </c>
      <c r="R19" s="20">
        <v>4.5008528399999997E-3</v>
      </c>
      <c r="S19" s="3"/>
      <c r="T19" s="3"/>
      <c r="U19" s="3"/>
      <c r="V19" s="3"/>
      <c r="W19" s="3"/>
      <c r="X19" s="3"/>
    </row>
    <row r="20" spans="1:24" ht="17" thickBot="1">
      <c r="A20" s="4">
        <v>801.67</v>
      </c>
      <c r="B20" s="4">
        <v>1.83</v>
      </c>
      <c r="C20" s="4">
        <v>1443.2</v>
      </c>
      <c r="D20" s="4">
        <v>5.0227303610000003E-2</v>
      </c>
      <c r="E20" s="4">
        <v>142.4</v>
      </c>
      <c r="F20" s="5">
        <v>2.2499999999999999E-2</v>
      </c>
      <c r="G20" s="6">
        <v>2.3E-3</v>
      </c>
      <c r="H20" s="4">
        <v>0.72</v>
      </c>
      <c r="I20" s="4">
        <v>24311</v>
      </c>
      <c r="J20" s="4">
        <v>66</v>
      </c>
      <c r="K20" s="2" t="s">
        <v>61</v>
      </c>
      <c r="L20" s="3" t="s">
        <v>71</v>
      </c>
      <c r="M20" s="7">
        <v>8.69</v>
      </c>
      <c r="N20" s="7">
        <v>18087.648000000001</v>
      </c>
      <c r="O20" s="7">
        <v>1.064488227E-8</v>
      </c>
      <c r="P20" s="8">
        <f t="shared" si="1"/>
        <v>5.0244555975562773E-2</v>
      </c>
      <c r="Q20" s="19">
        <f t="shared" si="0"/>
        <v>5.0615704996341666E-2</v>
      </c>
      <c r="R20" s="20">
        <v>1.3319038729999999E-3</v>
      </c>
      <c r="S20" s="3"/>
      <c r="T20" s="3"/>
      <c r="U20" s="3"/>
      <c r="V20" s="3"/>
      <c r="W20" s="3"/>
      <c r="X20" s="3"/>
    </row>
    <row r="21" spans="1:24" ht="17" thickBot="1">
      <c r="A21" s="4">
        <v>121.52</v>
      </c>
      <c r="B21" s="4">
        <v>1.5</v>
      </c>
      <c r="C21" s="4">
        <v>64676.9</v>
      </c>
      <c r="D21" s="4">
        <v>2.250932852</v>
      </c>
      <c r="E21" s="4">
        <v>405.6</v>
      </c>
      <c r="F21" s="5">
        <v>1.01</v>
      </c>
      <c r="G21" s="6">
        <v>1.26E-2</v>
      </c>
      <c r="H21" s="4">
        <v>151.5</v>
      </c>
      <c r="I21" s="4">
        <v>239941</v>
      </c>
      <c r="J21" s="4">
        <v>20</v>
      </c>
      <c r="K21" s="2" t="s">
        <v>61</v>
      </c>
      <c r="L21" s="3" t="s">
        <v>72</v>
      </c>
      <c r="M21" s="7">
        <v>28.58</v>
      </c>
      <c r="N21" s="7">
        <v>118584.12</v>
      </c>
      <c r="O21" s="7">
        <v>1.6236649860000001E-9</v>
      </c>
      <c r="P21" s="8">
        <f t="shared" si="1"/>
        <v>2.2510507712635226</v>
      </c>
      <c r="Q21" s="19">
        <f t="shared" si="0"/>
        <v>2.2535791657095823</v>
      </c>
      <c r="R21" s="20">
        <v>8.8608517490000004E-3</v>
      </c>
      <c r="S21" s="3"/>
      <c r="T21" s="3"/>
      <c r="U21" s="3"/>
      <c r="V21" s="3"/>
      <c r="W21" s="3"/>
      <c r="X21" s="3"/>
    </row>
    <row r="22" spans="1:24" ht="17" thickBot="1">
      <c r="A22" s="4">
        <v>244.39</v>
      </c>
      <c r="B22" s="4">
        <v>1.24</v>
      </c>
      <c r="C22" s="4">
        <v>8792.2999999999993</v>
      </c>
      <c r="D22" s="4">
        <v>0.30599606530000001</v>
      </c>
      <c r="E22" s="4">
        <v>254.8</v>
      </c>
      <c r="F22" s="5">
        <v>0.13700000000000001</v>
      </c>
      <c r="G22" s="6">
        <v>5.1999999999999998E-3</v>
      </c>
      <c r="H22" s="4">
        <v>3.05</v>
      </c>
      <c r="I22" s="4">
        <v>104824</v>
      </c>
      <c r="J22" s="4">
        <v>31</v>
      </c>
      <c r="K22" s="2" t="s">
        <v>61</v>
      </c>
      <c r="L22" s="3" t="s">
        <v>72</v>
      </c>
      <c r="M22" s="7">
        <v>7.5830000000000002</v>
      </c>
      <c r="N22" s="7">
        <v>118584.12</v>
      </c>
      <c r="O22" s="7">
        <v>1.6236649860000001E-9</v>
      </c>
      <c r="P22" s="8">
        <f t="shared" si="1"/>
        <v>0.30601209546750546</v>
      </c>
      <c r="Q22" s="19">
        <f t="shared" si="0"/>
        <v>0.30635581018619784</v>
      </c>
      <c r="R22" s="20">
        <v>3.2670224709999999E-3</v>
      </c>
      <c r="S22" s="3"/>
      <c r="T22" s="3"/>
      <c r="U22" s="3"/>
      <c r="V22" s="3"/>
      <c r="W22" s="3"/>
      <c r="X22" s="3"/>
    </row>
    <row r="23" spans="1:24" ht="17" thickBot="1">
      <c r="A23" s="4">
        <v>343.99</v>
      </c>
      <c r="B23" s="4">
        <v>1.6</v>
      </c>
      <c r="C23" s="4">
        <v>32635.200000000001</v>
      </c>
      <c r="D23" s="4">
        <v>1.135794137</v>
      </c>
      <c r="E23" s="4">
        <v>265.5</v>
      </c>
      <c r="F23" s="5">
        <v>0.50900000000000001</v>
      </c>
      <c r="G23" s="6">
        <v>4.7000000000000002E-3</v>
      </c>
      <c r="H23" s="4">
        <v>14.5</v>
      </c>
      <c r="I23" s="4">
        <v>77641</v>
      </c>
      <c r="J23" s="4">
        <v>41</v>
      </c>
      <c r="K23" s="2" t="s">
        <v>61</v>
      </c>
      <c r="L23" s="3" t="s">
        <v>72</v>
      </c>
      <c r="M23" s="7">
        <v>26.5</v>
      </c>
      <c r="N23" s="7">
        <v>118584.12</v>
      </c>
      <c r="O23" s="7">
        <v>1.6236649860000001E-9</v>
      </c>
      <c r="P23" s="8">
        <f t="shared" si="1"/>
        <v>1.1358536376679251</v>
      </c>
      <c r="Q23" s="19">
        <f t="shared" si="0"/>
        <v>1.137129435648885</v>
      </c>
      <c r="R23" s="20">
        <v>6.2942503370000003E-3</v>
      </c>
      <c r="S23" s="3"/>
      <c r="T23" s="3"/>
      <c r="U23" s="3"/>
      <c r="V23" s="3"/>
      <c r="W23" s="3"/>
      <c r="X23" s="3"/>
    </row>
    <row r="24" spans="1:24" ht="17" thickBot="1">
      <c r="A24" s="4">
        <v>410.94</v>
      </c>
      <c r="B24" s="4">
        <v>1.67</v>
      </c>
      <c r="C24" s="4">
        <v>2594.3000000000002</v>
      </c>
      <c r="D24" s="4">
        <v>9.0288729040000001E-2</v>
      </c>
      <c r="E24" s="4">
        <v>172.8</v>
      </c>
      <c r="F24" s="5">
        <v>4.0500000000000001E-2</v>
      </c>
      <c r="G24" s="6">
        <v>4.1000000000000003E-3</v>
      </c>
      <c r="H24" s="4">
        <v>1.02</v>
      </c>
      <c r="I24" s="4">
        <v>39050</v>
      </c>
      <c r="J24" s="4">
        <v>44</v>
      </c>
      <c r="K24" s="2" t="s">
        <v>61</v>
      </c>
      <c r="L24" s="3" t="s">
        <v>72</v>
      </c>
      <c r="M24" s="7">
        <v>2.234</v>
      </c>
      <c r="N24" s="7">
        <v>118584.12</v>
      </c>
      <c r="O24" s="7">
        <v>1.6236649860000001E-9</v>
      </c>
      <c r="P24" s="8">
        <f t="shared" si="1"/>
        <v>9.0293458981376681E-2</v>
      </c>
      <c r="Q24" s="19">
        <f t="shared" si="0"/>
        <v>9.0394877164883883E-2</v>
      </c>
      <c r="R24" s="20">
        <v>1.7746428780000001E-3</v>
      </c>
      <c r="S24" s="3"/>
      <c r="T24" s="3"/>
      <c r="U24" s="3"/>
      <c r="V24" s="3"/>
      <c r="W24" s="3"/>
      <c r="X24" s="3"/>
    </row>
    <row r="25" spans="1:24" ht="17" thickBot="1">
      <c r="A25" s="4">
        <v>443.71</v>
      </c>
      <c r="B25" s="4">
        <v>1.55</v>
      </c>
      <c r="C25" s="4">
        <v>2705.6</v>
      </c>
      <c r="D25" s="4">
        <v>9.4162273170000005E-2</v>
      </c>
      <c r="E25" s="4">
        <v>161</v>
      </c>
      <c r="F25" s="5">
        <v>4.2200000000000001E-2</v>
      </c>
      <c r="G25" s="6">
        <v>3.5000000000000001E-3</v>
      </c>
      <c r="H25" s="4">
        <v>0.91</v>
      </c>
      <c r="I25" s="4">
        <v>40262</v>
      </c>
      <c r="J25" s="4">
        <v>47</v>
      </c>
      <c r="K25" s="2" t="s">
        <v>61</v>
      </c>
      <c r="L25" s="3" t="s">
        <v>72</v>
      </c>
      <c r="M25" s="7">
        <v>2.8210000000000002</v>
      </c>
      <c r="N25" s="7">
        <v>118584.12</v>
      </c>
      <c r="O25" s="7">
        <v>1.6236649860000001E-9</v>
      </c>
      <c r="P25" s="8">
        <f t="shared" si="1"/>
        <v>9.4167206034120751E-2</v>
      </c>
      <c r="Q25" s="19">
        <f t="shared" si="0"/>
        <v>9.4272975234787865E-2</v>
      </c>
      <c r="R25" s="20">
        <v>1.8123107549999999E-3</v>
      </c>
      <c r="S25" s="3"/>
      <c r="T25" s="3"/>
      <c r="U25" s="3"/>
      <c r="V25" s="3"/>
      <c r="W25" s="3"/>
      <c r="X25" s="3"/>
    </row>
    <row r="26" spans="1:24" ht="17" thickBot="1">
      <c r="A26" s="4">
        <v>778.63</v>
      </c>
      <c r="B26" s="4">
        <v>1.94</v>
      </c>
      <c r="C26" s="4">
        <v>8146.8</v>
      </c>
      <c r="D26" s="4">
        <v>0.28353090149999999</v>
      </c>
      <c r="E26" s="4">
        <v>172.4</v>
      </c>
      <c r="F26" s="5">
        <v>0.127</v>
      </c>
      <c r="G26" s="6">
        <v>2.5000000000000001E-3</v>
      </c>
      <c r="H26" s="4">
        <v>7.58</v>
      </c>
      <c r="I26" s="4">
        <v>43756</v>
      </c>
      <c r="J26" s="4">
        <v>64</v>
      </c>
      <c r="K26" s="2" t="s">
        <v>61</v>
      </c>
      <c r="L26" s="3" t="s">
        <v>72</v>
      </c>
      <c r="M26" s="7">
        <v>12.942</v>
      </c>
      <c r="N26" s="7">
        <v>118584.12</v>
      </c>
      <c r="O26" s="7">
        <v>1.6236649860000001E-9</v>
      </c>
      <c r="P26" s="8">
        <f t="shared" si="1"/>
        <v>0.2835457547885204</v>
      </c>
      <c r="Q26" s="19">
        <f t="shared" si="0"/>
        <v>0.28386423517144338</v>
      </c>
      <c r="R26" s="20">
        <v>3.144809914E-3</v>
      </c>
      <c r="S26" s="3"/>
      <c r="T26" s="3"/>
      <c r="U26" s="3"/>
      <c r="V26" s="3"/>
      <c r="W26" s="3"/>
      <c r="X26" s="3"/>
    </row>
    <row r="27" spans="1:24" ht="17" thickBot="1">
      <c r="A27" s="4">
        <v>963.98</v>
      </c>
      <c r="B27" s="4">
        <v>2.34</v>
      </c>
      <c r="C27" s="4">
        <v>8948.1</v>
      </c>
      <c r="D27" s="4">
        <v>0.3114183311</v>
      </c>
      <c r="E27" s="4">
        <v>162.1</v>
      </c>
      <c r="F27" s="5">
        <v>0.14000000000000001</v>
      </c>
      <c r="G27" s="6">
        <v>2.3999999999999998E-3</v>
      </c>
      <c r="H27" s="4">
        <v>3.28</v>
      </c>
      <c r="I27" s="4">
        <v>36867</v>
      </c>
      <c r="J27" s="4">
        <v>74</v>
      </c>
      <c r="K27" s="2" t="s">
        <v>61</v>
      </c>
      <c r="L27" s="3" t="s">
        <v>72</v>
      </c>
      <c r="M27" s="7">
        <v>14.605</v>
      </c>
      <c r="N27" s="7">
        <v>118584.12</v>
      </c>
      <c r="O27" s="7">
        <v>1.6236649860000001E-9</v>
      </c>
      <c r="P27" s="8">
        <f t="shared" si="1"/>
        <v>0.31143464532288684</v>
      </c>
      <c r="Q27" s="19">
        <f t="shared" si="0"/>
        <v>0.31178445068383076</v>
      </c>
      <c r="R27" s="20">
        <v>3.2958412660000001E-3</v>
      </c>
      <c r="S27" s="3"/>
      <c r="T27" s="3"/>
      <c r="U27" s="3"/>
      <c r="V27" s="3"/>
      <c r="W27" s="3"/>
      <c r="X27" s="3"/>
    </row>
    <row r="28" spans="1:24" ht="17" thickBot="1">
      <c r="A28" s="4">
        <v>1004.56</v>
      </c>
      <c r="B28" s="4">
        <v>2.14</v>
      </c>
      <c r="C28" s="4">
        <v>1117.2</v>
      </c>
      <c r="D28" s="4">
        <v>3.88816128E-2</v>
      </c>
      <c r="E28" s="4">
        <v>112.2</v>
      </c>
      <c r="F28" s="5">
        <v>1.7399999999999999E-2</v>
      </c>
      <c r="G28" s="6">
        <v>2.0999999999999999E-3</v>
      </c>
      <c r="H28" s="4">
        <v>1.45</v>
      </c>
      <c r="I28" s="4">
        <v>19220</v>
      </c>
      <c r="J28" s="4">
        <v>75</v>
      </c>
      <c r="K28" s="2" t="s">
        <v>61</v>
      </c>
      <c r="L28" s="3" t="s">
        <v>72</v>
      </c>
      <c r="M28" s="7">
        <v>0.64600000000000002</v>
      </c>
      <c r="N28" s="7">
        <v>118584.12</v>
      </c>
      <c r="O28" s="7">
        <v>1.6236649860000001E-9</v>
      </c>
      <c r="P28" s="8">
        <f t="shared" si="1"/>
        <v>3.8883649684903911E-2</v>
      </c>
      <c r="Q28" s="19">
        <f t="shared" si="0"/>
        <v>3.8927324045856089E-2</v>
      </c>
      <c r="R28" s="20">
        <v>1.1645719790000001E-3</v>
      </c>
      <c r="S28" s="3"/>
      <c r="T28" s="3"/>
      <c r="U28" s="3"/>
      <c r="V28" s="3"/>
      <c r="W28" s="3"/>
      <c r="X28" s="3"/>
    </row>
    <row r="29" spans="1:24" ht="17" thickBot="1">
      <c r="A29" s="4">
        <v>1085.68</v>
      </c>
      <c r="B29" s="4">
        <v>2.2400000000000002</v>
      </c>
      <c r="C29" s="4">
        <v>6256.2</v>
      </c>
      <c r="D29" s="4">
        <v>0.2177328553</v>
      </c>
      <c r="E29" s="4">
        <v>129.6</v>
      </c>
      <c r="F29" s="5">
        <v>9.7500000000000003E-2</v>
      </c>
      <c r="G29" s="6">
        <v>2.0999999999999999E-3</v>
      </c>
      <c r="H29" s="4">
        <v>5.23</v>
      </c>
      <c r="I29" s="4">
        <v>24014</v>
      </c>
      <c r="J29" s="4">
        <v>77</v>
      </c>
      <c r="K29" s="2" t="s">
        <v>61</v>
      </c>
      <c r="L29" s="3" t="s">
        <v>72</v>
      </c>
      <c r="M29" s="7">
        <v>10.207000000000001</v>
      </c>
      <c r="N29" s="7">
        <v>118584.12</v>
      </c>
      <c r="O29" s="7">
        <v>1.6236649860000001E-9</v>
      </c>
      <c r="P29" s="8">
        <f t="shared" si="1"/>
        <v>0.21774426163667454</v>
      </c>
      <c r="Q29" s="19">
        <f t="shared" si="0"/>
        <v>0.21798883336682459</v>
      </c>
      <c r="R29" s="20">
        <v>2.755853865E-3</v>
      </c>
      <c r="S29" s="3"/>
      <c r="T29" s="3"/>
      <c r="U29" s="3"/>
      <c r="V29" s="3"/>
      <c r="W29" s="3"/>
      <c r="X29" s="3"/>
    </row>
    <row r="30" spans="1:24" ht="17" thickBot="1">
      <c r="A30" s="4">
        <v>1111.97</v>
      </c>
      <c r="B30" s="4">
        <v>2.1</v>
      </c>
      <c r="C30" s="4">
        <v>5988.2</v>
      </c>
      <c r="D30" s="4">
        <v>0.20840572299999999</v>
      </c>
      <c r="E30" s="4">
        <v>131</v>
      </c>
      <c r="F30" s="5">
        <v>9.3399999999999997E-2</v>
      </c>
      <c r="G30" s="6">
        <v>1.9E-3</v>
      </c>
      <c r="H30" s="4">
        <v>1.1499999999999999</v>
      </c>
      <c r="I30" s="4">
        <v>18118</v>
      </c>
      <c r="J30" s="4">
        <v>79</v>
      </c>
      <c r="K30" s="2" t="s">
        <v>61</v>
      </c>
      <c r="L30" s="3" t="s">
        <v>72</v>
      </c>
      <c r="M30" s="7">
        <v>13.644</v>
      </c>
      <c r="N30" s="7">
        <v>118584.12</v>
      </c>
      <c r="O30" s="7">
        <v>1.6236649860000001E-9</v>
      </c>
      <c r="P30" s="8">
        <f t="shared" si="1"/>
        <v>0.20841664071766902</v>
      </c>
      <c r="Q30" s="19">
        <f t="shared" si="0"/>
        <v>0.20865073560508074</v>
      </c>
      <c r="R30" s="20">
        <v>2.6961808579999999E-3</v>
      </c>
      <c r="S30" s="3"/>
      <c r="T30" s="3"/>
      <c r="U30" s="3"/>
      <c r="V30" s="3"/>
      <c r="W30" s="3"/>
      <c r="X30" s="3"/>
    </row>
    <row r="31" spans="1:24" ht="17" thickBot="1">
      <c r="A31" s="4">
        <v>1408.01</v>
      </c>
      <c r="B31" s="4">
        <v>2.4300000000000002</v>
      </c>
      <c r="C31" s="4">
        <v>8782.1</v>
      </c>
      <c r="D31" s="4">
        <v>0.30564107750000002</v>
      </c>
      <c r="E31" s="4">
        <v>115.6</v>
      </c>
      <c r="F31" s="5">
        <v>0.13700000000000001</v>
      </c>
      <c r="G31" s="6">
        <v>1.6999999999999999E-3</v>
      </c>
      <c r="H31" s="4">
        <v>3.26</v>
      </c>
      <c r="I31" s="4">
        <v>15976</v>
      </c>
      <c r="J31" s="4">
        <v>90</v>
      </c>
      <c r="K31" s="2" t="s">
        <v>61</v>
      </c>
      <c r="L31" s="3" t="s">
        <v>72</v>
      </c>
      <c r="M31" s="7">
        <v>21.004999999999999</v>
      </c>
      <c r="N31" s="7">
        <v>118584.12</v>
      </c>
      <c r="O31" s="7">
        <v>1.6236649860000001E-9</v>
      </c>
      <c r="P31" s="8">
        <f t="shared" si="1"/>
        <v>0.30565708907081568</v>
      </c>
      <c r="Q31" s="19">
        <f t="shared" si="0"/>
        <v>0.30600040504408077</v>
      </c>
      <c r="R31" s="20">
        <v>3.2651268750000001E-3</v>
      </c>
      <c r="S31" s="3"/>
      <c r="T31" s="3"/>
      <c r="U31" s="3"/>
      <c r="V31" s="3"/>
      <c r="W31" s="3"/>
      <c r="X31" s="3"/>
    </row>
    <row r="32" spans="1:24" ht="17" thickBot="1">
      <c r="A32" s="4">
        <v>1274.19</v>
      </c>
      <c r="B32" s="4">
        <v>2.76</v>
      </c>
      <c r="C32" s="4">
        <v>1845.2</v>
      </c>
      <c r="D32" s="4">
        <v>6.4218002090000004E-2</v>
      </c>
      <c r="E32" s="4">
        <v>94.1</v>
      </c>
      <c r="F32" s="5">
        <v>2.8799999999999999E-2</v>
      </c>
      <c r="G32" s="6">
        <v>2.2000000000000001E-3</v>
      </c>
      <c r="H32" s="4">
        <v>1.27</v>
      </c>
      <c r="I32" s="4">
        <v>13136</v>
      </c>
      <c r="J32" s="4">
        <v>86</v>
      </c>
      <c r="K32" s="2" t="s">
        <v>61</v>
      </c>
      <c r="L32" s="3" t="s">
        <v>73</v>
      </c>
      <c r="M32" s="7">
        <v>35.19</v>
      </c>
      <c r="N32" s="7">
        <v>75274.679999999993</v>
      </c>
      <c r="O32" s="7">
        <v>2.5578439320000002E-9</v>
      </c>
      <c r="P32" s="8">
        <f t="shared" si="1"/>
        <v>6.4223301908382366E-2</v>
      </c>
      <c r="Q32" s="19">
        <f t="shared" si="0"/>
        <v>6.4336978244759521E-2</v>
      </c>
      <c r="R32" s="20">
        <v>1.4976250510000001E-3</v>
      </c>
      <c r="S32" s="3"/>
      <c r="T32" s="3"/>
      <c r="U32" s="3"/>
      <c r="V32" s="3"/>
      <c r="W32" s="3"/>
      <c r="X32" s="3"/>
    </row>
    <row r="33" spans="1:24" ht="17" thickBot="1">
      <c r="A33" s="4">
        <v>191.98</v>
      </c>
      <c r="B33" s="4">
        <v>1.3</v>
      </c>
      <c r="C33" s="4">
        <v>2779.5</v>
      </c>
      <c r="D33" s="4">
        <v>9.6734195100000003E-2</v>
      </c>
      <c r="E33" s="4">
        <v>254.6</v>
      </c>
      <c r="F33" s="5">
        <v>4.3299999999999998E-2</v>
      </c>
      <c r="G33" s="6">
        <v>6.8999999999999999E-3</v>
      </c>
      <c r="H33" s="4">
        <v>1.19</v>
      </c>
      <c r="I33" s="4">
        <v>95036</v>
      </c>
      <c r="J33" s="4">
        <v>25</v>
      </c>
      <c r="K33" s="2" t="s">
        <v>61</v>
      </c>
      <c r="L33" s="3" t="s">
        <v>74</v>
      </c>
      <c r="M33" s="7">
        <v>3.08</v>
      </c>
      <c r="N33" s="7">
        <v>1068.0719999999999</v>
      </c>
      <c r="O33" s="7">
        <v>1.8026957309999999E-7</v>
      </c>
      <c r="P33" s="8">
        <f t="shared" si="1"/>
        <v>9.7297913003790829E-2</v>
      </c>
      <c r="Q33" s="19">
        <f t="shared" si="0"/>
        <v>0.11021279955682446</v>
      </c>
      <c r="R33" s="20">
        <v>2.0783811380000001E-3</v>
      </c>
      <c r="S33" s="3"/>
      <c r="T33" s="3"/>
      <c r="U33" s="3"/>
      <c r="V33" s="3"/>
      <c r="W33" s="3"/>
      <c r="X33" s="3"/>
    </row>
    <row r="34" spans="1:24" ht="17" thickBot="1">
      <c r="A34" s="4">
        <v>1099.1600000000001</v>
      </c>
      <c r="B34" s="4">
        <v>2.1</v>
      </c>
      <c r="C34" s="4">
        <v>18517.5</v>
      </c>
      <c r="D34" s="4">
        <v>0.64445959990000001</v>
      </c>
      <c r="E34" s="4">
        <v>167.3</v>
      </c>
      <c r="F34" s="5">
        <v>0.28899999999999998</v>
      </c>
      <c r="G34" s="6">
        <v>1.9E-3</v>
      </c>
      <c r="H34" s="4">
        <v>2.4700000000000002</v>
      </c>
      <c r="I34" s="4">
        <v>33406</v>
      </c>
      <c r="J34" s="4">
        <v>78</v>
      </c>
      <c r="K34" s="2" t="s">
        <v>61</v>
      </c>
      <c r="L34" s="3" t="s">
        <v>74</v>
      </c>
      <c r="M34" s="7">
        <v>56.5</v>
      </c>
      <c r="N34" s="7">
        <v>1068.0719999999999</v>
      </c>
      <c r="O34" s="7">
        <v>1.8026957309999999E-7</v>
      </c>
      <c r="P34" s="8">
        <f t="shared" si="1"/>
        <v>0.64821518410016776</v>
      </c>
      <c r="Q34" s="19">
        <f t="shared" si="0"/>
        <v>0.73425634681535679</v>
      </c>
      <c r="R34" s="20">
        <v>5.3645466949999998E-3</v>
      </c>
      <c r="S34" s="3"/>
      <c r="T34" s="3"/>
      <c r="U34" s="3"/>
      <c r="V34" s="3"/>
      <c r="W34" s="3"/>
      <c r="X34" s="3"/>
    </row>
    <row r="35" spans="1:24" ht="17" thickBot="1">
      <c r="A35" s="4">
        <v>1291.53</v>
      </c>
      <c r="B35" s="4">
        <v>2.29</v>
      </c>
      <c r="C35" s="4">
        <v>12531</v>
      </c>
      <c r="D35" s="4">
        <v>0.43611304150000002</v>
      </c>
      <c r="E35" s="4">
        <v>137</v>
      </c>
      <c r="F35" s="5">
        <v>0.19500000000000001</v>
      </c>
      <c r="G35" s="6">
        <v>1.8E-3</v>
      </c>
      <c r="H35" s="4">
        <v>3.24</v>
      </c>
      <c r="I35" s="4">
        <v>20540</v>
      </c>
      <c r="J35" s="4">
        <v>87</v>
      </c>
      <c r="K35" s="2" t="s">
        <v>61</v>
      </c>
      <c r="L35" s="3" t="s">
        <v>74</v>
      </c>
      <c r="M35" s="7">
        <v>43.2</v>
      </c>
      <c r="N35" s="7">
        <v>1068.0719999999999</v>
      </c>
      <c r="O35" s="7">
        <v>1.8026957309999999E-7</v>
      </c>
      <c r="P35" s="8">
        <f t="shared" si="1"/>
        <v>0.4386544874624756</v>
      </c>
      <c r="Q35" s="19">
        <f t="shared" si="0"/>
        <v>0.49687950757504745</v>
      </c>
      <c r="R35" s="20">
        <v>4.4130080360000002E-3</v>
      </c>
      <c r="S35" s="3"/>
      <c r="T35" s="3"/>
      <c r="U35" s="3"/>
      <c r="V35" s="3"/>
      <c r="W35" s="3"/>
      <c r="X35" s="3"/>
    </row>
    <row r="36" spans="1:24" ht="17" thickBot="1">
      <c r="A36" s="4">
        <v>481.92</v>
      </c>
      <c r="B36" s="4">
        <v>1.52</v>
      </c>
      <c r="C36" s="4">
        <v>11505.7</v>
      </c>
      <c r="D36" s="4">
        <v>0.40042979979999999</v>
      </c>
      <c r="E36" s="4">
        <v>188.3</v>
      </c>
      <c r="F36" s="5">
        <v>0.17899999999999999</v>
      </c>
      <c r="G36" s="6">
        <v>3.2000000000000002E-3</v>
      </c>
      <c r="H36" s="4">
        <v>5.52</v>
      </c>
      <c r="I36" s="4">
        <v>41522</v>
      </c>
      <c r="J36" s="4">
        <v>48</v>
      </c>
      <c r="K36" s="2" t="s">
        <v>61</v>
      </c>
      <c r="L36" s="3" t="s">
        <v>75</v>
      </c>
      <c r="M36" s="7">
        <v>80.5</v>
      </c>
      <c r="N36" s="7">
        <v>1017.36</v>
      </c>
      <c r="O36" s="7">
        <v>1.8925540960000001E-7</v>
      </c>
      <c r="P36" s="8">
        <f t="shared" si="1"/>
        <v>0.40287985548015742</v>
      </c>
      <c r="Q36" s="19">
        <f t="shared" si="0"/>
        <v>0.459200325685237</v>
      </c>
      <c r="R36" s="20">
        <v>4.2549699940000003E-3</v>
      </c>
      <c r="S36" s="3"/>
      <c r="T36" s="3"/>
      <c r="U36" s="3"/>
      <c r="V36" s="3"/>
      <c r="W36" s="3"/>
      <c r="X36" s="3"/>
    </row>
    <row r="37" spans="1:24" ht="17" thickBot="1">
      <c r="A37" s="4">
        <v>1460.54</v>
      </c>
      <c r="B37" s="4">
        <v>2.8</v>
      </c>
      <c r="C37" s="4">
        <v>415.6</v>
      </c>
      <c r="D37" s="4">
        <v>1.446401565E-2</v>
      </c>
      <c r="E37" s="4">
        <v>62.9</v>
      </c>
      <c r="F37" s="5">
        <v>6.4799999999999996E-3</v>
      </c>
      <c r="G37" s="6">
        <v>1.9E-3</v>
      </c>
      <c r="H37" s="4">
        <v>1.47</v>
      </c>
      <c r="I37" s="4">
        <v>5835</v>
      </c>
      <c r="J37" s="4">
        <v>92</v>
      </c>
      <c r="K37" s="2" t="s">
        <v>61</v>
      </c>
      <c r="L37" s="3" t="s">
        <v>76</v>
      </c>
      <c r="M37" s="7">
        <v>10.66</v>
      </c>
      <c r="N37" s="7">
        <v>11186520000000</v>
      </c>
      <c r="O37" s="7">
        <v>0</v>
      </c>
      <c r="P37" s="8" t="e">
        <f t="shared" si="1"/>
        <v>#DIV/0!</v>
      </c>
      <c r="Q37" s="19" t="e">
        <f t="shared" si="0"/>
        <v>#DIV/0!</v>
      </c>
      <c r="R37" s="20">
        <v>7.094978985E-4</v>
      </c>
      <c r="S37" s="3"/>
      <c r="T37" s="3"/>
      <c r="U37" s="3"/>
      <c r="V37" s="3"/>
      <c r="W37" s="3"/>
      <c r="X37" s="3"/>
    </row>
    <row r="38" spans="1:24" ht="17" thickBot="1">
      <c r="A38" s="4">
        <v>1526.08</v>
      </c>
      <c r="B38" s="4">
        <v>6.26</v>
      </c>
      <c r="C38" s="4">
        <v>557.29999999999995</v>
      </c>
      <c r="D38" s="4">
        <v>1.9395562849999999E-2</v>
      </c>
      <c r="E38" s="4">
        <v>64.400000000000006</v>
      </c>
      <c r="F38" s="5">
        <v>8.6899999999999998E-3</v>
      </c>
      <c r="G38" s="6">
        <v>4.1000000000000003E-3</v>
      </c>
      <c r="H38" s="4">
        <v>1.42</v>
      </c>
      <c r="I38" s="4">
        <v>4345</v>
      </c>
      <c r="J38" s="4">
        <v>94</v>
      </c>
      <c r="K38" s="2" t="s">
        <v>61</v>
      </c>
      <c r="L38" s="3" t="s">
        <v>77</v>
      </c>
      <c r="M38" s="7">
        <v>18</v>
      </c>
      <c r="N38" s="10">
        <v>12.36</v>
      </c>
      <c r="O38" s="7">
        <v>1.5577741380000001E-5</v>
      </c>
      <c r="P38" s="8">
        <f t="shared" si="1"/>
        <v>3.0750071580606608E-2</v>
      </c>
      <c r="Q38" s="19">
        <f t="shared" si="0"/>
        <v>1463.1372187791262</v>
      </c>
      <c r="R38" s="20">
        <v>39.092801389999998</v>
      </c>
      <c r="S38" s="3"/>
      <c r="T38" s="3"/>
      <c r="U38" s="3"/>
      <c r="V38" s="3"/>
      <c r="W38" s="3"/>
      <c r="X38" s="3"/>
    </row>
    <row r="39" spans="1:24" ht="17" thickBot="1">
      <c r="A39" s="4">
        <v>266.32</v>
      </c>
      <c r="B39" s="4">
        <v>1.7</v>
      </c>
      <c r="C39" s="4">
        <v>1625.7</v>
      </c>
      <c r="D39" s="4">
        <v>5.6578802300000001E-2</v>
      </c>
      <c r="E39" s="4">
        <v>256.3</v>
      </c>
      <c r="F39" s="5">
        <v>2.5399999999999999E-2</v>
      </c>
      <c r="G39" s="6">
        <v>6.4999999999999997E-3</v>
      </c>
      <c r="H39" s="4">
        <v>1.46</v>
      </c>
      <c r="I39" s="4">
        <v>95983</v>
      </c>
      <c r="J39" s="4">
        <v>32</v>
      </c>
      <c r="K39" s="2" t="s">
        <v>61</v>
      </c>
      <c r="L39" s="3" t="s">
        <v>78</v>
      </c>
      <c r="M39" s="7">
        <v>0.46600000000000003</v>
      </c>
      <c r="N39" s="7">
        <v>40.08</v>
      </c>
      <c r="O39" s="7">
        <v>4.803914259E-6</v>
      </c>
      <c r="P39" s="8">
        <f t="shared" si="1"/>
        <v>6.5800488215266503E-2</v>
      </c>
      <c r="Q39" s="19">
        <f t="shared" si="0"/>
        <v>1.8225223260356518</v>
      </c>
      <c r="R39" s="20">
        <v>3.8866665979999999E-2</v>
      </c>
      <c r="S39" s="3"/>
      <c r="T39" s="3"/>
      <c r="U39" s="3"/>
      <c r="V39" s="3"/>
      <c r="W39" s="3"/>
      <c r="X39" s="3"/>
    </row>
    <row r="40" spans="1:24" ht="17" thickBot="1">
      <c r="A40" s="4">
        <v>396.08</v>
      </c>
      <c r="B40" s="4">
        <v>1.56</v>
      </c>
      <c r="C40" s="4">
        <v>12858.6</v>
      </c>
      <c r="D40" s="4">
        <v>0.44751441669999997</v>
      </c>
      <c r="E40" s="4">
        <v>201.9</v>
      </c>
      <c r="F40" s="5">
        <v>0.20100000000000001</v>
      </c>
      <c r="G40" s="6">
        <v>4.0000000000000001E-3</v>
      </c>
      <c r="H40" s="4">
        <v>4.13</v>
      </c>
      <c r="I40" s="4">
        <v>64495</v>
      </c>
      <c r="J40" s="4">
        <v>43</v>
      </c>
      <c r="K40" s="2" t="s">
        <v>61</v>
      </c>
      <c r="L40" s="3" t="s">
        <v>78</v>
      </c>
      <c r="M40" s="7">
        <v>7.2999999999999995E-2</v>
      </c>
      <c r="N40" s="7">
        <v>40.08</v>
      </c>
      <c r="O40" s="7">
        <v>4.803914259E-6</v>
      </c>
      <c r="P40" s="8">
        <f t="shared" si="1"/>
        <v>0.52045405532082478</v>
      </c>
      <c r="Q40" s="19">
        <f t="shared" si="0"/>
        <v>14.415381423840635</v>
      </c>
      <c r="R40" s="20">
        <v>0.1093084984</v>
      </c>
      <c r="S40" s="3"/>
      <c r="T40" s="3"/>
      <c r="U40" s="3"/>
      <c r="V40" s="3"/>
      <c r="W40" s="3"/>
      <c r="X40" s="3"/>
    </row>
    <row r="41" spans="1:24" ht="17" thickBot="1">
      <c r="A41" s="4">
        <v>432.28</v>
      </c>
      <c r="B41" s="4">
        <v>1.61</v>
      </c>
      <c r="C41" s="4">
        <v>7825.3</v>
      </c>
      <c r="D41" s="4">
        <v>0.27234182299999998</v>
      </c>
      <c r="E41" s="4">
        <v>179.9</v>
      </c>
      <c r="F41" s="5">
        <v>0.122</v>
      </c>
      <c r="G41" s="6">
        <v>3.7000000000000002E-3</v>
      </c>
      <c r="H41" s="4">
        <v>1.06</v>
      </c>
      <c r="I41" s="4">
        <v>47710</v>
      </c>
      <c r="J41" s="4">
        <v>46</v>
      </c>
      <c r="K41" s="2" t="s">
        <v>61</v>
      </c>
      <c r="L41" s="3" t="s">
        <v>78</v>
      </c>
      <c r="M41" s="7">
        <v>2.9</v>
      </c>
      <c r="N41" s="7">
        <v>40.08</v>
      </c>
      <c r="O41" s="7">
        <v>4.803914259E-6</v>
      </c>
      <c r="P41" s="8">
        <f t="shared" si="1"/>
        <v>0.31673036873097071</v>
      </c>
      <c r="Q41" s="19">
        <f t="shared" si="0"/>
        <v>8.7727034251969265</v>
      </c>
      <c r="R41" s="20">
        <v>8.5272222659999994E-2</v>
      </c>
      <c r="S41" s="3"/>
      <c r="T41" s="3"/>
      <c r="U41" s="3"/>
      <c r="V41" s="3"/>
      <c r="W41" s="3"/>
      <c r="X41" s="3"/>
    </row>
    <row r="42" spans="1:24" ht="17" thickBot="1">
      <c r="A42" s="4">
        <v>618.91999999999996</v>
      </c>
      <c r="B42" s="4">
        <v>1.65</v>
      </c>
      <c r="C42" s="4">
        <v>1306.5</v>
      </c>
      <c r="D42" s="4">
        <v>4.5469770069999998E-2</v>
      </c>
      <c r="E42" s="4">
        <v>166.9</v>
      </c>
      <c r="F42" s="5">
        <v>2.0400000000000001E-2</v>
      </c>
      <c r="G42" s="6">
        <v>2.7000000000000001E-3</v>
      </c>
      <c r="H42" s="4">
        <v>1.37</v>
      </c>
      <c r="I42" s="4">
        <v>44867</v>
      </c>
      <c r="J42" s="4">
        <v>59</v>
      </c>
      <c r="K42" s="2" t="s">
        <v>61</v>
      </c>
      <c r="L42" s="3" t="s">
        <v>78</v>
      </c>
      <c r="M42" s="7">
        <v>3.6999999999999998E-2</v>
      </c>
      <c r="N42" s="7">
        <v>40.08</v>
      </c>
      <c r="O42" s="7">
        <v>4.803914259E-6</v>
      </c>
      <c r="P42" s="8">
        <f t="shared" si="1"/>
        <v>5.2880813096354853E-2</v>
      </c>
      <c r="Q42" s="19">
        <f t="shared" si="0"/>
        <v>1.4646770123001109</v>
      </c>
      <c r="R42" s="20">
        <v>3.4842699239999997E-2</v>
      </c>
      <c r="S42" s="3"/>
      <c r="T42" s="3"/>
      <c r="U42" s="3"/>
      <c r="V42" s="3"/>
      <c r="W42" s="3"/>
      <c r="X42" s="3"/>
    </row>
    <row r="43" spans="1:24" ht="17" thickBot="1">
      <c r="A43" s="4">
        <v>751.44</v>
      </c>
      <c r="B43" s="4">
        <v>1.86</v>
      </c>
      <c r="C43" s="4">
        <v>8048.8</v>
      </c>
      <c r="D43" s="4">
        <v>0.2801202337</v>
      </c>
      <c r="E43" s="4">
        <v>172.6</v>
      </c>
      <c r="F43" s="5">
        <v>0.126</v>
      </c>
      <c r="G43" s="6">
        <v>2.5000000000000001E-3</v>
      </c>
      <c r="H43" s="4">
        <v>0.79</v>
      </c>
      <c r="I43" s="4">
        <v>37427</v>
      </c>
      <c r="J43" s="4">
        <v>62</v>
      </c>
      <c r="K43" s="2" t="s">
        <v>61</v>
      </c>
      <c r="L43" s="3" t="s">
        <v>78</v>
      </c>
      <c r="M43" s="7">
        <v>4.33</v>
      </c>
      <c r="N43" s="7">
        <v>40.08</v>
      </c>
      <c r="O43" s="7">
        <v>4.803914259E-6</v>
      </c>
      <c r="P43" s="8">
        <f t="shared" si="1"/>
        <v>0.32577656979554948</v>
      </c>
      <c r="Q43" s="19">
        <f t="shared" si="0"/>
        <v>9.0232624081647312</v>
      </c>
      <c r="R43" s="20">
        <v>8.6481388369999995E-2</v>
      </c>
      <c r="S43" s="3"/>
      <c r="T43" s="3"/>
      <c r="U43" s="3"/>
      <c r="V43" s="3"/>
      <c r="W43" s="3"/>
      <c r="X43" s="3"/>
    </row>
    <row r="44" spans="1:24" ht="17" thickBot="1">
      <c r="A44" s="4">
        <v>815.59</v>
      </c>
      <c r="B44" s="4">
        <v>1.89</v>
      </c>
      <c r="C44" s="4">
        <v>40905.4</v>
      </c>
      <c r="D44" s="4">
        <v>1.423619696</v>
      </c>
      <c r="E44" s="4">
        <v>248.6</v>
      </c>
      <c r="F44" s="5">
        <v>0.63800000000000001</v>
      </c>
      <c r="G44" s="6">
        <v>2.3E-3</v>
      </c>
      <c r="H44" s="4">
        <v>2.13</v>
      </c>
      <c r="I44" s="4">
        <v>66493</v>
      </c>
      <c r="J44" s="4">
        <v>67</v>
      </c>
      <c r="K44" s="2" t="s">
        <v>61</v>
      </c>
      <c r="L44" s="3" t="s">
        <v>78</v>
      </c>
      <c r="M44" s="7">
        <v>23.28</v>
      </c>
      <c r="N44" s="7">
        <v>40.08</v>
      </c>
      <c r="O44" s="7">
        <v>4.803914259E-6</v>
      </c>
      <c r="P44" s="8">
        <f t="shared" si="1"/>
        <v>1.655653128409706</v>
      </c>
      <c r="Q44" s="19">
        <f t="shared" si="0"/>
        <v>45.857787267866698</v>
      </c>
      <c r="R44" s="20">
        <v>0.1949608488</v>
      </c>
      <c r="S44" s="3"/>
      <c r="T44" s="3"/>
      <c r="U44" s="3"/>
      <c r="V44" s="3"/>
      <c r="W44" s="3"/>
      <c r="X44" s="3"/>
    </row>
    <row r="45" spans="1:24" ht="17" thickBot="1">
      <c r="A45" s="4">
        <v>919.38</v>
      </c>
      <c r="B45" s="4">
        <v>1.97</v>
      </c>
      <c r="C45" s="4">
        <v>4252.5</v>
      </c>
      <c r="D45" s="4">
        <v>0.14799862010000001</v>
      </c>
      <c r="E45" s="4">
        <v>151.1</v>
      </c>
      <c r="F45" s="5">
        <v>6.6299999999999998E-2</v>
      </c>
      <c r="G45" s="6">
        <v>2.2000000000000001E-3</v>
      </c>
      <c r="H45" s="4">
        <v>0.71</v>
      </c>
      <c r="I45" s="4">
        <v>23579</v>
      </c>
      <c r="J45" s="4">
        <v>71</v>
      </c>
      <c r="K45" s="2" t="s">
        <v>61</v>
      </c>
      <c r="L45" s="3" t="s">
        <v>78</v>
      </c>
      <c r="M45" s="7">
        <v>2.66</v>
      </c>
      <c r="N45" s="7">
        <v>40.08</v>
      </c>
      <c r="O45" s="7">
        <v>4.803914259E-6</v>
      </c>
      <c r="P45" s="8">
        <f t="shared" si="1"/>
        <v>0.17212067173372728</v>
      </c>
      <c r="Q45" s="19">
        <f t="shared" si="0"/>
        <v>4.7673471050962624</v>
      </c>
      <c r="R45" s="20">
        <v>6.2860704830000003E-2</v>
      </c>
      <c r="S45" s="3"/>
      <c r="T45" s="3"/>
      <c r="U45" s="3"/>
      <c r="V45" s="3"/>
      <c r="W45" s="3"/>
      <c r="X45" s="3"/>
    </row>
    <row r="46" spans="1:24" ht="17" thickBot="1">
      <c r="A46" s="4">
        <v>925.07</v>
      </c>
      <c r="B46" s="4">
        <v>1.93</v>
      </c>
      <c r="C46" s="4">
        <v>10768.7</v>
      </c>
      <c r="D46" s="4">
        <v>0.37478018590000001</v>
      </c>
      <c r="E46" s="4">
        <v>168.7</v>
      </c>
      <c r="F46" s="5">
        <v>0.16800000000000001</v>
      </c>
      <c r="G46" s="6">
        <v>2.0999999999999999E-3</v>
      </c>
      <c r="H46" s="4">
        <v>0.87</v>
      </c>
      <c r="I46" s="4">
        <v>31511</v>
      </c>
      <c r="J46" s="4">
        <v>72</v>
      </c>
      <c r="K46" s="2" t="s">
        <v>61</v>
      </c>
      <c r="L46" s="3" t="s">
        <v>78</v>
      </c>
      <c r="M46" s="7">
        <v>6.9</v>
      </c>
      <c r="N46" s="7">
        <v>40.08</v>
      </c>
      <c r="O46" s="7">
        <v>4.803914259E-6</v>
      </c>
      <c r="P46" s="8">
        <f t="shared" si="1"/>
        <v>0.43586499188987493</v>
      </c>
      <c r="Q46" s="19">
        <f t="shared" si="0"/>
        <v>12.072458737051454</v>
      </c>
      <c r="R46" s="20">
        <v>0.1000319476</v>
      </c>
      <c r="S46" s="3"/>
      <c r="T46" s="3"/>
      <c r="U46" s="3"/>
      <c r="V46" s="3"/>
      <c r="W46" s="3"/>
      <c r="X46" s="3"/>
    </row>
    <row r="47" spans="1:24" ht="17" thickBot="1">
      <c r="A47" s="4">
        <v>950.75</v>
      </c>
      <c r="B47" s="4">
        <v>1.75</v>
      </c>
      <c r="C47" s="4">
        <v>811.9</v>
      </c>
      <c r="D47" s="4">
        <v>2.8256338549999999E-2</v>
      </c>
      <c r="E47" s="4">
        <v>121</v>
      </c>
      <c r="F47" s="5">
        <v>1.2699999999999999E-2</v>
      </c>
      <c r="G47" s="6">
        <v>1.8E-3</v>
      </c>
      <c r="H47" s="4">
        <v>0.97</v>
      </c>
      <c r="I47" s="4">
        <v>22248</v>
      </c>
      <c r="J47" s="4">
        <v>73</v>
      </c>
      <c r="K47" s="2" t="s">
        <v>61</v>
      </c>
      <c r="L47" s="3" t="s">
        <v>78</v>
      </c>
      <c r="M47" s="7">
        <v>0.51900000000000002</v>
      </c>
      <c r="N47" s="7">
        <v>40.08</v>
      </c>
      <c r="O47" s="7">
        <v>4.803914259E-6</v>
      </c>
      <c r="P47" s="8">
        <f t="shared" si="1"/>
        <v>3.2861792688846918E-2</v>
      </c>
      <c r="Q47" s="19">
        <f t="shared" si="0"/>
        <v>0.91019614707179552</v>
      </c>
      <c r="R47" s="20">
        <v>2.7466818380000001E-2</v>
      </c>
      <c r="S47" s="3"/>
      <c r="T47" s="3"/>
      <c r="U47" s="3"/>
      <c r="V47" s="3"/>
      <c r="W47" s="3"/>
      <c r="X47" s="3"/>
    </row>
    <row r="48" spans="1:24" ht="17" thickBot="1">
      <c r="A48" s="4">
        <v>1596.23</v>
      </c>
      <c r="B48" s="4">
        <v>2.4700000000000002</v>
      </c>
      <c r="C48" s="4">
        <v>98493.6</v>
      </c>
      <c r="D48" s="4">
        <v>3.4278464180000001</v>
      </c>
      <c r="E48" s="4">
        <v>319.2</v>
      </c>
      <c r="F48" s="5">
        <v>1.54</v>
      </c>
      <c r="G48" s="6">
        <v>1.6000000000000001E-3</v>
      </c>
      <c r="H48" s="4">
        <v>65.7</v>
      </c>
      <c r="I48" s="4">
        <v>104187</v>
      </c>
      <c r="J48" s="4">
        <v>95</v>
      </c>
      <c r="K48" s="2" t="s">
        <v>61</v>
      </c>
      <c r="L48" s="3" t="s">
        <v>78</v>
      </c>
      <c r="M48" s="7">
        <v>95.4</v>
      </c>
      <c r="N48" s="7">
        <v>40.08</v>
      </c>
      <c r="O48" s="7">
        <v>4.803914259E-6</v>
      </c>
      <c r="P48" s="8">
        <f t="shared" si="1"/>
        <v>3.9865454668939231</v>
      </c>
      <c r="Q48" s="19">
        <f t="shared" si="0"/>
        <v>110.41814907818112</v>
      </c>
      <c r="R48" s="20">
        <v>0.30252487550000001</v>
      </c>
      <c r="S48" s="3"/>
      <c r="T48" s="3"/>
      <c r="U48" s="3"/>
      <c r="V48" s="3"/>
      <c r="W48" s="3"/>
      <c r="X48" s="3"/>
    </row>
    <row r="49" spans="1:24" ht="17" thickBot="1">
      <c r="A49" s="4">
        <v>1924.93</v>
      </c>
      <c r="B49" s="4">
        <v>3.17</v>
      </c>
      <c r="C49" s="4">
        <v>240.6</v>
      </c>
      <c r="D49" s="4">
        <v>8.3735374499999994E-3</v>
      </c>
      <c r="E49" s="4">
        <v>30.8</v>
      </c>
      <c r="F49" s="5">
        <v>3.7499999999999999E-3</v>
      </c>
      <c r="G49" s="6">
        <v>1.6999999999999999E-3</v>
      </c>
      <c r="H49" s="4">
        <v>1.0900000000000001</v>
      </c>
      <c r="I49" s="4">
        <v>1340</v>
      </c>
      <c r="J49" s="4">
        <v>98</v>
      </c>
      <c r="K49" s="2" t="s">
        <v>61</v>
      </c>
      <c r="L49" s="3" t="s">
        <v>78</v>
      </c>
      <c r="M49" s="7">
        <v>1.34E-2</v>
      </c>
      <c r="N49" s="7">
        <v>40.08</v>
      </c>
      <c r="O49" s="7">
        <v>4.803914259E-6</v>
      </c>
      <c r="P49" s="8">
        <f t="shared" si="1"/>
        <v>9.7383265445832468E-3</v>
      </c>
      <c r="Q49" s="19">
        <f t="shared" si="0"/>
        <v>0.26972926838574379</v>
      </c>
      <c r="R49" s="20">
        <v>1.495219308E-2</v>
      </c>
      <c r="S49" s="3"/>
      <c r="T49" s="3"/>
      <c r="U49" s="3"/>
      <c r="V49" s="3"/>
      <c r="W49" s="3"/>
      <c r="X49" s="3"/>
    </row>
    <row r="50" spans="1:24" ht="17" thickBot="1">
      <c r="A50" s="4">
        <v>2082.96</v>
      </c>
      <c r="B50" s="4">
        <v>2.63</v>
      </c>
      <c r="C50" s="4">
        <v>479.3</v>
      </c>
      <c r="D50" s="4">
        <v>1.668094971E-2</v>
      </c>
      <c r="E50" s="4">
        <v>32.6</v>
      </c>
      <c r="F50" s="5">
        <v>7.4700000000000001E-3</v>
      </c>
      <c r="G50" s="6">
        <v>1.2999999999999999E-3</v>
      </c>
      <c r="H50" s="4">
        <v>1.08</v>
      </c>
      <c r="I50" s="4">
        <v>1307</v>
      </c>
      <c r="J50" s="4">
        <v>100</v>
      </c>
      <c r="K50" s="2" t="s">
        <v>61</v>
      </c>
      <c r="L50" s="3" t="s">
        <v>78</v>
      </c>
      <c r="M50" s="7">
        <v>1.15E-2</v>
      </c>
      <c r="N50" s="7">
        <v>40.08</v>
      </c>
      <c r="O50" s="7">
        <v>4.803914259E-6</v>
      </c>
      <c r="P50" s="8">
        <f t="shared" si="1"/>
        <v>1.9399750263223724E-2</v>
      </c>
      <c r="Q50" s="19">
        <f t="shared" si="0"/>
        <v>0.5373285052015484</v>
      </c>
      <c r="R50" s="20">
        <v>2.1103806669999999E-2</v>
      </c>
      <c r="S50" s="3"/>
      <c r="T50" s="3"/>
      <c r="U50" s="3"/>
      <c r="V50" s="3"/>
      <c r="W50" s="3"/>
      <c r="X50" s="3"/>
    </row>
    <row r="51" spans="1:24" ht="17" thickBot="1">
      <c r="A51" s="4">
        <v>2347.69</v>
      </c>
      <c r="B51" s="4">
        <v>3.36</v>
      </c>
      <c r="C51" s="4">
        <v>688.7</v>
      </c>
      <c r="D51" s="4">
        <v>2.39686419E-2</v>
      </c>
      <c r="E51" s="4">
        <v>38.200000000000003</v>
      </c>
      <c r="F51" s="5">
        <v>1.0699999999999999E-2</v>
      </c>
      <c r="G51" s="6">
        <v>1.4E-3</v>
      </c>
      <c r="H51" s="4">
        <v>1.1599999999999999</v>
      </c>
      <c r="I51" s="4">
        <v>1899</v>
      </c>
      <c r="J51" s="4">
        <v>102</v>
      </c>
      <c r="K51" s="2" t="s">
        <v>61</v>
      </c>
      <c r="L51" s="3" t="s">
        <v>78</v>
      </c>
      <c r="M51" s="7">
        <v>0.85</v>
      </c>
      <c r="N51" s="7">
        <v>40.08</v>
      </c>
      <c r="O51" s="7">
        <v>4.803914259E-6</v>
      </c>
      <c r="P51" s="8">
        <f t="shared" si="1"/>
        <v>2.7875251415085057E-2</v>
      </c>
      <c r="Q51" s="19">
        <f t="shared" si="0"/>
        <v>0.77208041195144872</v>
      </c>
      <c r="R51" s="20">
        <v>2.5297180910000001E-2</v>
      </c>
      <c r="S51" s="3"/>
      <c r="T51" s="3"/>
      <c r="U51" s="3"/>
      <c r="V51" s="3"/>
      <c r="W51" s="3"/>
      <c r="X51" s="3"/>
    </row>
    <row r="52" spans="1:24" ht="17" thickBot="1">
      <c r="A52" s="4">
        <v>2521.19</v>
      </c>
      <c r="B52" s="4">
        <v>3.34</v>
      </c>
      <c r="C52" s="4">
        <v>2635</v>
      </c>
      <c r="D52" s="4">
        <v>9.1705200249999994E-2</v>
      </c>
      <c r="E52" s="4">
        <v>59.2</v>
      </c>
      <c r="F52" s="5">
        <v>4.1099999999999998E-2</v>
      </c>
      <c r="G52" s="6">
        <v>1.2999999999999999E-3</v>
      </c>
      <c r="H52" s="4">
        <v>1.08</v>
      </c>
      <c r="I52" s="4">
        <v>3949</v>
      </c>
      <c r="J52" s="4">
        <v>105</v>
      </c>
      <c r="K52" s="2" t="s">
        <v>61</v>
      </c>
      <c r="L52" s="3" t="s">
        <v>78</v>
      </c>
      <c r="M52" s="7">
        <v>3.46</v>
      </c>
      <c r="N52" s="7">
        <v>40.08</v>
      </c>
      <c r="O52" s="7">
        <v>4.803914259E-6</v>
      </c>
      <c r="P52" s="8">
        <f t="shared" si="1"/>
        <v>0.10665207998453474</v>
      </c>
      <c r="Q52" s="19">
        <f t="shared" si="0"/>
        <v>2.9540175485332814</v>
      </c>
      <c r="R52" s="20">
        <v>4.9482017089999997E-2</v>
      </c>
      <c r="S52" s="3"/>
      <c r="T52" s="3"/>
      <c r="U52" s="3"/>
      <c r="V52" s="3"/>
      <c r="W52" s="3"/>
      <c r="X52" s="3"/>
    </row>
    <row r="53" spans="1:24" ht="29" thickBot="1">
      <c r="A53" s="4">
        <v>486.77</v>
      </c>
      <c r="B53" s="4">
        <v>1.6</v>
      </c>
      <c r="C53" s="4">
        <v>108618.1</v>
      </c>
      <c r="D53" s="4">
        <v>3.7802066839999999</v>
      </c>
      <c r="E53" s="4">
        <v>365.3</v>
      </c>
      <c r="F53" s="5">
        <v>1.69</v>
      </c>
      <c r="G53" s="6">
        <v>3.3E-3</v>
      </c>
      <c r="H53" s="4">
        <v>2.99</v>
      </c>
      <c r="I53" s="4">
        <v>139185</v>
      </c>
      <c r="J53" s="4">
        <v>49</v>
      </c>
      <c r="K53" s="2" t="s">
        <v>61</v>
      </c>
      <c r="L53" s="3" t="s">
        <v>79</v>
      </c>
      <c r="M53" s="3" t="s">
        <v>80</v>
      </c>
      <c r="N53" s="3"/>
      <c r="O53" s="9" t="e">
        <v>#DIV/0!</v>
      </c>
      <c r="P53" s="8" t="e">
        <f t="shared" si="1"/>
        <v>#DIV/0!</v>
      </c>
      <c r="Q53" s="19" t="e">
        <f t="shared" si="0"/>
        <v>#DIV/0!</v>
      </c>
      <c r="R53" s="18" t="e">
        <v>#DIV/0!</v>
      </c>
      <c r="S53" s="3"/>
      <c r="T53" s="3"/>
      <c r="U53" s="3"/>
      <c r="V53" s="3"/>
      <c r="W53" s="3"/>
      <c r="X53" s="3"/>
    </row>
    <row r="54" spans="1:24" ht="29" thickBot="1">
      <c r="A54" s="4">
        <v>328.48</v>
      </c>
      <c r="B54" s="4">
        <v>1.5</v>
      </c>
      <c r="C54" s="4">
        <v>66338.7</v>
      </c>
      <c r="D54" s="4">
        <v>2.3087680330000002</v>
      </c>
      <c r="E54" s="4">
        <v>321.7</v>
      </c>
      <c r="F54" s="5">
        <v>1.03</v>
      </c>
      <c r="G54" s="6">
        <v>4.5999999999999999E-3</v>
      </c>
      <c r="H54" s="4">
        <v>1.93</v>
      </c>
      <c r="I54" s="4">
        <v>125166</v>
      </c>
      <c r="J54" s="4">
        <v>39</v>
      </c>
      <c r="K54" s="2" t="s">
        <v>61</v>
      </c>
      <c r="L54" s="3" t="s">
        <v>81</v>
      </c>
      <c r="M54" s="3" t="s">
        <v>82</v>
      </c>
      <c r="N54" s="3"/>
      <c r="O54" s="9" t="e">
        <v>#DIV/0!</v>
      </c>
      <c r="P54" s="8" t="e">
        <f t="shared" si="1"/>
        <v>#DIV/0!</v>
      </c>
      <c r="Q54" s="19" t="e">
        <f t="shared" si="0"/>
        <v>#DIV/0!</v>
      </c>
      <c r="R54" s="18" t="e">
        <v>#DIV/0!</v>
      </c>
      <c r="S54" s="3"/>
      <c r="T54" s="3"/>
      <c r="U54" s="3"/>
      <c r="V54" s="3"/>
      <c r="W54" s="3"/>
      <c r="X54" s="3"/>
    </row>
    <row r="55" spans="1:24" ht="29" thickBot="1">
      <c r="A55" s="4">
        <v>867.57</v>
      </c>
      <c r="B55" s="4">
        <v>1.96</v>
      </c>
      <c r="C55" s="4">
        <v>11373.2</v>
      </c>
      <c r="D55" s="4">
        <v>0.39581843779999998</v>
      </c>
      <c r="E55" s="4">
        <v>187.9</v>
      </c>
      <c r="F55" s="5">
        <v>0.17699999999999999</v>
      </c>
      <c r="G55" s="6">
        <v>2.3E-3</v>
      </c>
      <c r="H55" s="4">
        <v>1.5</v>
      </c>
      <c r="I55" s="4">
        <v>43091</v>
      </c>
      <c r="J55" s="4">
        <v>68</v>
      </c>
      <c r="K55" s="2" t="s">
        <v>61</v>
      </c>
      <c r="L55" s="3" t="s">
        <v>83</v>
      </c>
      <c r="M55" s="3" t="s">
        <v>84</v>
      </c>
      <c r="N55" s="3"/>
      <c r="O55" s="9" t="e">
        <v>#DIV/0!</v>
      </c>
      <c r="P55" s="8" t="e">
        <f t="shared" si="1"/>
        <v>#DIV/0!</v>
      </c>
      <c r="Q55" s="19" t="e">
        <f t="shared" si="0"/>
        <v>#DIV/0!</v>
      </c>
      <c r="R55" s="18" t="e">
        <v>#DIV/0!</v>
      </c>
      <c r="S55" s="3"/>
      <c r="T55" s="3"/>
      <c r="U55" s="3"/>
      <c r="V55" s="3"/>
      <c r="W55" s="3"/>
      <c r="X55" s="3"/>
    </row>
    <row r="56" spans="1:24" ht="17" thickBot="1">
      <c r="A56" s="4">
        <v>208.12</v>
      </c>
      <c r="B56" s="4">
        <v>1.51</v>
      </c>
      <c r="C56" s="4">
        <v>16037.1</v>
      </c>
      <c r="D56" s="4">
        <v>0.55813490210000005</v>
      </c>
      <c r="E56" s="4">
        <v>308</v>
      </c>
      <c r="F56" s="5">
        <v>0.25</v>
      </c>
      <c r="G56" s="6">
        <v>7.4000000000000003E-3</v>
      </c>
      <c r="H56" s="4">
        <v>2.5099999999999998</v>
      </c>
      <c r="I56" s="4">
        <v>141561</v>
      </c>
      <c r="J56" s="4">
        <v>27</v>
      </c>
      <c r="K56" s="2" t="s">
        <v>61</v>
      </c>
      <c r="L56" s="3" t="s">
        <v>85</v>
      </c>
      <c r="M56" s="7">
        <v>11</v>
      </c>
      <c r="N56" s="7">
        <v>161.61600000000001</v>
      </c>
      <c r="O56" s="7">
        <v>1.1913479080000001E-6</v>
      </c>
      <c r="P56" s="8">
        <f t="shared" si="1"/>
        <v>0.57986314110541048</v>
      </c>
      <c r="Q56" s="19">
        <f t="shared" si="0"/>
        <v>1.3214316274455526</v>
      </c>
      <c r="R56" s="20">
        <v>1.004373987E-2</v>
      </c>
      <c r="S56" s="3"/>
      <c r="T56" s="3"/>
      <c r="U56" s="3"/>
      <c r="V56" s="3"/>
      <c r="W56" s="3"/>
      <c r="X56" s="3"/>
    </row>
    <row r="57" spans="1:24" ht="17" thickBot="1">
      <c r="A57" s="4">
        <v>1368.64</v>
      </c>
      <c r="B57" s="4">
        <v>2.33</v>
      </c>
      <c r="C57" s="4">
        <v>17696.900000000001</v>
      </c>
      <c r="D57" s="4">
        <v>0.61590047749999999</v>
      </c>
      <c r="E57" s="4">
        <v>157.80000000000001</v>
      </c>
      <c r="F57" s="5">
        <v>0.27600000000000002</v>
      </c>
      <c r="G57" s="6">
        <v>1.6999999999999999E-3</v>
      </c>
      <c r="H57" s="4">
        <v>7.09</v>
      </c>
      <c r="I57" s="4">
        <v>31286</v>
      </c>
      <c r="J57" s="4">
        <v>89</v>
      </c>
      <c r="K57" s="2" t="s">
        <v>61</v>
      </c>
      <c r="L57" s="3" t="s">
        <v>86</v>
      </c>
      <c r="M57" s="7">
        <v>100</v>
      </c>
      <c r="N57" s="7">
        <v>14.959</v>
      </c>
      <c r="O57" s="7">
        <v>1.2871240290000001E-5</v>
      </c>
      <c r="P57" s="8">
        <f t="shared" si="1"/>
        <v>0.90667488210159841</v>
      </c>
      <c r="Q57" s="19">
        <f t="shared" si="0"/>
        <v>6640.8699430055085</v>
      </c>
      <c r="R57" s="20">
        <v>33.910588959999998</v>
      </c>
      <c r="S57" s="3"/>
      <c r="T57" s="3"/>
      <c r="U57" s="3"/>
      <c r="V57" s="3"/>
      <c r="W57" s="3"/>
      <c r="X57" s="3"/>
    </row>
    <row r="58" spans="1:24" ht="17" thickBot="1">
      <c r="A58" s="4">
        <v>2753.73</v>
      </c>
      <c r="B58" s="4">
        <v>3.35</v>
      </c>
      <c r="C58" s="4">
        <v>9985.5</v>
      </c>
      <c r="D58" s="4">
        <v>0.34752268580000001</v>
      </c>
      <c r="E58" s="4">
        <v>101.6</v>
      </c>
      <c r="F58" s="5">
        <v>0.156</v>
      </c>
      <c r="G58" s="6">
        <v>1.1999999999999999E-3</v>
      </c>
      <c r="H58" s="4">
        <v>12</v>
      </c>
      <c r="I58" s="4">
        <v>10799</v>
      </c>
      <c r="J58" s="4">
        <v>107</v>
      </c>
      <c r="K58" s="2" t="s">
        <v>61</v>
      </c>
      <c r="L58" s="3" t="s">
        <v>86</v>
      </c>
      <c r="M58" s="7">
        <v>99.944000000000003</v>
      </c>
      <c r="N58" s="7">
        <v>14.959</v>
      </c>
      <c r="O58" s="7">
        <v>1.2871240290000001E-5</v>
      </c>
      <c r="P58" s="8">
        <f t="shared" si="1"/>
        <v>0.51159254081816463</v>
      </c>
      <c r="Q58" s="19">
        <f t="shared" si="0"/>
        <v>3747.1199373144946</v>
      </c>
      <c r="R58" s="20">
        <v>25.472504189999999</v>
      </c>
      <c r="S58" s="3"/>
      <c r="T58" s="3"/>
      <c r="U58" s="3"/>
      <c r="V58" s="3"/>
      <c r="W58" s="3"/>
      <c r="X58" s="3"/>
    </row>
    <row r="59" spans="1:24" ht="17" thickBot="1">
      <c r="A59" s="4">
        <v>1731.64</v>
      </c>
      <c r="B59" s="4">
        <v>3.4</v>
      </c>
      <c r="C59" s="4">
        <v>664.1</v>
      </c>
      <c r="D59" s="4">
        <v>2.3112494680000002E-2</v>
      </c>
      <c r="E59" s="4">
        <v>42.6</v>
      </c>
      <c r="F59" s="5">
        <v>1.04E-2</v>
      </c>
      <c r="G59" s="6">
        <v>2E-3</v>
      </c>
      <c r="H59" s="4">
        <v>1.03</v>
      </c>
      <c r="I59" s="4">
        <v>2468</v>
      </c>
      <c r="J59" s="4">
        <v>97</v>
      </c>
      <c r="K59" s="2" t="s">
        <v>61</v>
      </c>
      <c r="L59" s="3" t="s">
        <v>87</v>
      </c>
      <c r="M59" s="3"/>
      <c r="N59" s="3"/>
      <c r="O59" s="9" t="e">
        <v>#DIV/0!</v>
      </c>
      <c r="P59" s="8" t="e">
        <f t="shared" si="1"/>
        <v>#DIV/0!</v>
      </c>
      <c r="Q59" s="19" t="e">
        <f t="shared" si="0"/>
        <v>#DIV/0!</v>
      </c>
      <c r="R59" s="18" t="e">
        <v>#DIV/0!</v>
      </c>
      <c r="S59" s="3"/>
      <c r="T59" s="3"/>
      <c r="U59" s="3"/>
      <c r="V59" s="3"/>
      <c r="W59" s="3"/>
      <c r="X59" s="3"/>
    </row>
    <row r="60" spans="1:24" ht="17" thickBot="1">
      <c r="A60" s="4">
        <v>2242.7800000000002</v>
      </c>
      <c r="B60" s="4">
        <v>3.99</v>
      </c>
      <c r="C60" s="4">
        <v>1385.1</v>
      </c>
      <c r="D60" s="4">
        <v>4.8205264849999999E-2</v>
      </c>
      <c r="E60" s="4">
        <v>49.1</v>
      </c>
      <c r="F60" s="5">
        <v>2.1600000000000001E-2</v>
      </c>
      <c r="G60" s="6">
        <v>1.8E-3</v>
      </c>
      <c r="H60" s="4">
        <v>1.25</v>
      </c>
      <c r="I60" s="4">
        <v>2948</v>
      </c>
      <c r="J60" s="4">
        <v>101</v>
      </c>
      <c r="K60" s="2" t="s">
        <v>61</v>
      </c>
      <c r="L60" s="3" t="s">
        <v>88</v>
      </c>
      <c r="M60" s="3"/>
      <c r="N60" s="3"/>
      <c r="O60" s="9" t="e">
        <v>#DIV/0!</v>
      </c>
      <c r="P60" s="8" t="e">
        <f t="shared" si="1"/>
        <v>#DIV/0!</v>
      </c>
      <c r="Q60" s="19" t="e">
        <f t="shared" si="0"/>
        <v>#DIV/0!</v>
      </c>
      <c r="R60" s="18" t="e">
        <v>#DIV/0!</v>
      </c>
      <c r="S60" s="3"/>
      <c r="T60" s="3"/>
      <c r="U60" s="3"/>
      <c r="V60" s="3"/>
      <c r="W60" s="3"/>
      <c r="X60" s="3"/>
    </row>
    <row r="61" spans="1:24" ht="17" thickBot="1">
      <c r="A61" s="4">
        <v>105.78</v>
      </c>
      <c r="B61" s="4">
        <v>1.1499999999999999</v>
      </c>
      <c r="C61" s="4">
        <v>11573.3</v>
      </c>
      <c r="D61" s="4">
        <v>0.40278246449999999</v>
      </c>
      <c r="E61" s="4">
        <v>307.8</v>
      </c>
      <c r="F61" s="5">
        <v>0.18</v>
      </c>
      <c r="G61" s="6">
        <v>1.11E-2</v>
      </c>
      <c r="H61" s="4">
        <v>2.4700000000000002</v>
      </c>
      <c r="I61" s="4">
        <v>72290</v>
      </c>
      <c r="J61" s="4">
        <v>18</v>
      </c>
      <c r="K61" s="2" t="s">
        <v>61</v>
      </c>
      <c r="L61" s="3" t="s">
        <v>89</v>
      </c>
      <c r="M61" s="7">
        <v>27.2</v>
      </c>
      <c r="N61" s="7">
        <v>647.20799999999997</v>
      </c>
      <c r="O61" s="7">
        <v>2.974945975E-7</v>
      </c>
      <c r="P61" s="8">
        <f t="shared" si="1"/>
        <v>0.40666088707806752</v>
      </c>
      <c r="Q61" s="19">
        <f t="shared" si="0"/>
        <v>0.49952749501713212</v>
      </c>
      <c r="R61" s="20">
        <v>4.5990586019999998E-3</v>
      </c>
      <c r="S61" s="3"/>
      <c r="T61" s="3"/>
      <c r="U61" s="3"/>
      <c r="V61" s="3"/>
      <c r="W61" s="3"/>
      <c r="X61" s="3"/>
    </row>
    <row r="62" spans="1:24" ht="17" thickBot="1">
      <c r="A62" s="4">
        <v>227.88</v>
      </c>
      <c r="B62" s="4">
        <v>1.61</v>
      </c>
      <c r="C62" s="4">
        <v>6928.8</v>
      </c>
      <c r="D62" s="4">
        <v>0.2411411732</v>
      </c>
      <c r="E62" s="4">
        <v>291.60000000000002</v>
      </c>
      <c r="F62" s="5">
        <v>0.108</v>
      </c>
      <c r="G62" s="6">
        <v>7.1999999999999998E-3</v>
      </c>
      <c r="H62" s="4">
        <v>0.64</v>
      </c>
      <c r="I62" s="4">
        <v>119101</v>
      </c>
      <c r="J62" s="4">
        <v>30</v>
      </c>
      <c r="K62" s="2" t="s">
        <v>61</v>
      </c>
      <c r="L62" s="3" t="s">
        <v>89</v>
      </c>
      <c r="M62" s="7">
        <v>10.76</v>
      </c>
      <c r="N62" s="7">
        <v>56.555999999999997</v>
      </c>
      <c r="O62" s="7">
        <v>3.4044289460000001E-6</v>
      </c>
      <c r="P62" s="8">
        <f t="shared" si="1"/>
        <v>0.26859724417243791</v>
      </c>
      <c r="Q62" s="19">
        <f t="shared" si="0"/>
        <v>2.8270264856526666</v>
      </c>
      <c r="R62" s="20">
        <v>3.049093076E-2</v>
      </c>
      <c r="S62" s="3"/>
      <c r="T62" s="3"/>
      <c r="U62" s="3"/>
      <c r="V62" s="3"/>
      <c r="W62" s="3"/>
      <c r="X62" s="3"/>
    </row>
    <row r="63" spans="1:24" ht="17" thickBot="1">
      <c r="A63" s="4">
        <v>277.25</v>
      </c>
      <c r="B63" s="4">
        <v>1.39</v>
      </c>
      <c r="C63" s="4">
        <v>5016.7</v>
      </c>
      <c r="D63" s="4">
        <v>0.17459486839999999</v>
      </c>
      <c r="E63" s="4">
        <v>232</v>
      </c>
      <c r="F63" s="5">
        <v>7.8200000000000006E-2</v>
      </c>
      <c r="G63" s="6">
        <v>5.1000000000000004E-3</v>
      </c>
      <c r="H63" s="4">
        <v>1.71</v>
      </c>
      <c r="I63" s="4">
        <v>69787</v>
      </c>
      <c r="J63" s="4">
        <v>33</v>
      </c>
      <c r="K63" s="2" t="s">
        <v>61</v>
      </c>
      <c r="L63" s="3" t="s">
        <v>89</v>
      </c>
      <c r="M63" s="7">
        <v>14.38</v>
      </c>
      <c r="N63" s="7">
        <v>56.555999999999997</v>
      </c>
      <c r="O63" s="7">
        <v>3.4044289460000001E-6</v>
      </c>
      <c r="P63" s="8">
        <f t="shared" si="1"/>
        <v>0.19447404968870516</v>
      </c>
      <c r="Q63" s="19">
        <f t="shared" si="0"/>
        <v>2.0468686897217174</v>
      </c>
      <c r="R63" s="20">
        <v>2.594482432E-2</v>
      </c>
      <c r="S63" s="3"/>
      <c r="T63" s="3"/>
      <c r="U63" s="3"/>
      <c r="V63" s="3"/>
      <c r="W63" s="3"/>
      <c r="X63" s="3"/>
    </row>
    <row r="64" spans="1:24" ht="17" thickBot="1">
      <c r="A64" s="4">
        <v>299.45999999999998</v>
      </c>
      <c r="B64" s="4">
        <v>2.27</v>
      </c>
      <c r="C64" s="4">
        <v>8580.7000000000007</v>
      </c>
      <c r="D64" s="4">
        <v>0.29863180709999998</v>
      </c>
      <c r="E64" s="4">
        <v>281.39999999999998</v>
      </c>
      <c r="F64" s="5">
        <v>0.13400000000000001</v>
      </c>
      <c r="G64" s="6">
        <v>7.6E-3</v>
      </c>
      <c r="H64" s="4">
        <v>3.37</v>
      </c>
      <c r="I64" s="4">
        <v>104548</v>
      </c>
      <c r="J64" s="4">
        <v>36</v>
      </c>
      <c r="K64" s="2" t="s">
        <v>61</v>
      </c>
      <c r="L64" s="3" t="s">
        <v>90</v>
      </c>
      <c r="M64" s="7">
        <v>6.62</v>
      </c>
      <c r="N64" s="7">
        <v>647.20799999999997</v>
      </c>
      <c r="O64" s="7">
        <v>2.974945975E-7</v>
      </c>
      <c r="P64" s="8">
        <f t="shared" si="1"/>
        <v>0.30150735518182509</v>
      </c>
      <c r="Q64" s="19">
        <f t="shared" si="0"/>
        <v>0.3703607075305097</v>
      </c>
      <c r="R64" s="20">
        <v>3.9600593720000004E-3</v>
      </c>
      <c r="S64" s="3"/>
      <c r="T64" s="3"/>
      <c r="U64" s="3"/>
      <c r="V64" s="3"/>
      <c r="W64" s="3"/>
      <c r="X64" s="3"/>
    </row>
    <row r="65" spans="1:24" ht="17" thickBot="1">
      <c r="A65" s="4">
        <v>311.60000000000002</v>
      </c>
      <c r="B65" s="4">
        <v>1.49</v>
      </c>
      <c r="C65" s="4">
        <v>35911.5</v>
      </c>
      <c r="D65" s="4">
        <v>1.2498183300000001</v>
      </c>
      <c r="E65" s="4">
        <v>281.5</v>
      </c>
      <c r="F65" s="5">
        <v>0.56000000000000005</v>
      </c>
      <c r="G65" s="6">
        <v>4.7999999999999996E-3</v>
      </c>
      <c r="H65" s="4">
        <v>1.85</v>
      </c>
      <c r="I65" s="4">
        <v>91188</v>
      </c>
      <c r="J65" s="4">
        <v>37</v>
      </c>
      <c r="K65" s="2" t="s">
        <v>61</v>
      </c>
      <c r="L65" s="3" t="s">
        <v>90</v>
      </c>
      <c r="M65" s="7">
        <v>38.6</v>
      </c>
      <c r="N65" s="7">
        <v>647.20799999999997</v>
      </c>
      <c r="O65" s="7">
        <v>2.974945975E-7</v>
      </c>
      <c r="P65" s="8">
        <f t="shared" si="1"/>
        <v>1.2618529244940082</v>
      </c>
      <c r="Q65" s="19">
        <f t="shared" si="0"/>
        <v>1.5500143989297119</v>
      </c>
      <c r="R65" s="20">
        <v>8.1013446950000002E-3</v>
      </c>
      <c r="S65" s="3"/>
      <c r="T65" s="3"/>
      <c r="U65" s="3"/>
      <c r="V65" s="3"/>
      <c r="W65" s="3"/>
      <c r="X65" s="3"/>
    </row>
    <row r="66" spans="1:24" ht="17" thickBot="1">
      <c r="A66" s="4">
        <v>340.2</v>
      </c>
      <c r="B66" s="4">
        <v>1.56</v>
      </c>
      <c r="C66" s="4">
        <v>3809.7</v>
      </c>
      <c r="D66" s="4">
        <v>0.13258797019999999</v>
      </c>
      <c r="E66" s="4">
        <v>198.1</v>
      </c>
      <c r="F66" s="5">
        <v>5.9400000000000001E-2</v>
      </c>
      <c r="G66" s="6">
        <v>4.5999999999999999E-3</v>
      </c>
      <c r="H66" s="4">
        <v>1.1000000000000001</v>
      </c>
      <c r="I66" s="4">
        <v>41382</v>
      </c>
      <c r="J66" s="4">
        <v>40</v>
      </c>
      <c r="K66" s="2" t="s">
        <v>61</v>
      </c>
      <c r="L66" s="3" t="s">
        <v>90</v>
      </c>
      <c r="M66" s="7">
        <v>4.47</v>
      </c>
      <c r="N66" s="7">
        <v>647.20799999999997</v>
      </c>
      <c r="O66" s="7">
        <v>2.974945975E-7</v>
      </c>
      <c r="P66" s="8">
        <f t="shared" si="1"/>
        <v>0.13386466971531324</v>
      </c>
      <c r="Q66" s="19">
        <f t="shared" si="0"/>
        <v>0.16443450860163292</v>
      </c>
      <c r="R66" s="20">
        <v>2.638673934E-3</v>
      </c>
      <c r="S66" s="3"/>
      <c r="T66" s="3"/>
      <c r="U66" s="3"/>
      <c r="V66" s="3"/>
      <c r="W66" s="3"/>
      <c r="X66" s="3"/>
    </row>
    <row r="67" spans="1:24" ht="17" thickBot="1">
      <c r="A67" s="4">
        <v>415.42</v>
      </c>
      <c r="B67" s="4">
        <v>1.3</v>
      </c>
      <c r="C67" s="4">
        <v>1162.2</v>
      </c>
      <c r="D67" s="4">
        <v>4.0447735759999999E-2</v>
      </c>
      <c r="E67" s="4">
        <v>148.69999999999999</v>
      </c>
      <c r="F67" s="5">
        <v>1.8100000000000002E-2</v>
      </c>
      <c r="G67" s="6">
        <v>3.2000000000000002E-3</v>
      </c>
      <c r="H67" s="4">
        <v>1.78</v>
      </c>
      <c r="I67" s="4">
        <v>27512</v>
      </c>
      <c r="J67" s="4">
        <v>45</v>
      </c>
      <c r="K67" s="2" t="s">
        <v>61</v>
      </c>
      <c r="L67" s="3" t="s">
        <v>90</v>
      </c>
      <c r="M67" s="7">
        <v>1.7450000000000001</v>
      </c>
      <c r="N67" s="7">
        <v>647.20799999999997</v>
      </c>
      <c r="O67" s="7">
        <v>2.974945975E-7</v>
      </c>
      <c r="P67" s="8">
        <f t="shared" si="1"/>
        <v>4.083721004309232E-2</v>
      </c>
      <c r="Q67" s="19">
        <f t="shared" si="0"/>
        <v>5.0162948748002603E-2</v>
      </c>
      <c r="R67" s="20">
        <v>1.4574067399999999E-3</v>
      </c>
      <c r="S67" s="3"/>
      <c r="T67" s="3"/>
      <c r="U67" s="3"/>
      <c r="V67" s="3"/>
      <c r="W67" s="3"/>
      <c r="X67" s="3"/>
    </row>
    <row r="68" spans="1:24" ht="17" thickBot="1">
      <c r="A68" s="4">
        <v>1076.6300000000001</v>
      </c>
      <c r="B68" s="4">
        <v>2.02</v>
      </c>
      <c r="C68" s="4">
        <v>2929.3</v>
      </c>
      <c r="D68" s="4">
        <v>0.1019476444</v>
      </c>
      <c r="E68" s="4">
        <v>108.4</v>
      </c>
      <c r="F68" s="5">
        <v>4.5699999999999998E-2</v>
      </c>
      <c r="G68" s="6">
        <v>1.9E-3</v>
      </c>
      <c r="H68" s="4">
        <v>1.3</v>
      </c>
      <c r="I68" s="4">
        <v>16069</v>
      </c>
      <c r="J68" s="4">
        <v>76</v>
      </c>
      <c r="K68" s="2" t="s">
        <v>61</v>
      </c>
      <c r="L68" s="3" t="s">
        <v>91</v>
      </c>
      <c r="M68" s="7">
        <v>9</v>
      </c>
      <c r="N68" s="7">
        <v>447.14400000000001</v>
      </c>
      <c r="O68" s="7">
        <v>4.306015143E-7</v>
      </c>
      <c r="P68" s="8">
        <f t="shared" si="1"/>
        <v>0.1033705546114121</v>
      </c>
      <c r="Q68" s="19">
        <f t="shared" si="0"/>
        <v>0.13921662137926719</v>
      </c>
      <c r="R68" s="20">
        <v>2.5368191830000002E-3</v>
      </c>
      <c r="S68" s="3"/>
      <c r="T68" s="3"/>
      <c r="U68" s="3"/>
      <c r="V68" s="3"/>
      <c r="W68" s="3"/>
      <c r="X68" s="3"/>
    </row>
    <row r="69" spans="1:24" ht="17" thickBot="1">
      <c r="A69" s="4">
        <v>889.09</v>
      </c>
      <c r="B69" s="4">
        <v>1.95</v>
      </c>
      <c r="C69" s="4">
        <v>369471.2</v>
      </c>
      <c r="D69" s="4">
        <v>12.858607360000001</v>
      </c>
      <c r="E69" s="4">
        <v>630</v>
      </c>
      <c r="F69" s="5">
        <v>5.76</v>
      </c>
      <c r="G69" s="6">
        <v>2.2000000000000001E-3</v>
      </c>
      <c r="H69" s="4">
        <v>53.2</v>
      </c>
      <c r="I69" s="4">
        <v>415578</v>
      </c>
      <c r="J69" s="4">
        <v>70</v>
      </c>
      <c r="K69" s="2" t="s">
        <v>61</v>
      </c>
      <c r="L69" s="3" t="s">
        <v>92</v>
      </c>
      <c r="M69" s="7">
        <v>99.983999999999995</v>
      </c>
      <c r="N69" s="7">
        <v>2010.96</v>
      </c>
      <c r="O69" s="7">
        <v>9.5745755010000005E-8</v>
      </c>
      <c r="P69" s="8">
        <f t="shared" si="1"/>
        <v>12.898370314022554</v>
      </c>
      <c r="Q69" s="19">
        <f t="shared" si="0"/>
        <v>13.781099531282932</v>
      </c>
      <c r="R69" s="20">
        <v>2.260230169E-2</v>
      </c>
      <c r="S69" s="3"/>
      <c r="T69" s="3"/>
      <c r="U69" s="3"/>
      <c r="V69" s="3"/>
      <c r="W69" s="3"/>
      <c r="X69" s="3"/>
    </row>
    <row r="70" spans="1:24" ht="17" thickBot="1">
      <c r="A70" s="4">
        <v>159.07</v>
      </c>
      <c r="B70" s="4">
        <v>1.2</v>
      </c>
      <c r="C70" s="4">
        <v>5870.5</v>
      </c>
      <c r="D70" s="4">
        <v>0.20430944140000001</v>
      </c>
      <c r="E70" s="4">
        <v>272.60000000000002</v>
      </c>
      <c r="F70" s="5">
        <v>9.1499999999999998E-2</v>
      </c>
      <c r="G70" s="6">
        <v>7.7000000000000002E-3</v>
      </c>
      <c r="H70" s="4">
        <v>1.62</v>
      </c>
      <c r="I70" s="4">
        <v>121616</v>
      </c>
      <c r="J70" s="4">
        <v>23</v>
      </c>
      <c r="K70" s="2" t="s">
        <v>61</v>
      </c>
      <c r="L70" s="3" t="s">
        <v>93</v>
      </c>
      <c r="M70" s="7">
        <v>68.3</v>
      </c>
      <c r="N70" s="7">
        <v>80.380799999999994</v>
      </c>
      <c r="O70" s="7">
        <v>2.3953591340000002E-6</v>
      </c>
      <c r="P70" s="8">
        <f t="shared" si="1"/>
        <v>0.22050586945214523</v>
      </c>
      <c r="Q70" s="19">
        <f t="shared" ref="Q70:Q109" si="2">P70*EXP(O70*$X$2)</f>
        <v>1.1552098478055781</v>
      </c>
      <c r="R70" s="20">
        <v>1.3969845999999999E-2</v>
      </c>
      <c r="S70" s="3"/>
      <c r="T70" s="3"/>
      <c r="U70" s="3"/>
      <c r="V70" s="3"/>
      <c r="W70" s="3"/>
      <c r="X70" s="3"/>
    </row>
    <row r="71" spans="1:24" ht="17" thickBot="1">
      <c r="A71" s="4">
        <v>69.25</v>
      </c>
      <c r="B71" s="4">
        <v>1.0900000000000001</v>
      </c>
      <c r="C71" s="4">
        <v>28088.7</v>
      </c>
      <c r="D71" s="4">
        <v>0.97756351360000004</v>
      </c>
      <c r="E71" s="4">
        <v>432.8</v>
      </c>
      <c r="F71" s="5">
        <v>0.438</v>
      </c>
      <c r="G71" s="6">
        <v>1.6299999999999999E-2</v>
      </c>
      <c r="H71" s="4">
        <v>64.599999999999994</v>
      </c>
      <c r="I71" s="4">
        <v>283482</v>
      </c>
      <c r="J71" s="4">
        <v>9</v>
      </c>
      <c r="K71" s="2" t="s">
        <v>61</v>
      </c>
      <c r="L71" s="3" t="s">
        <v>94</v>
      </c>
      <c r="M71" s="7">
        <v>4.8499999999999996</v>
      </c>
      <c r="N71" s="7">
        <v>46.283999999999999</v>
      </c>
      <c r="O71" s="7">
        <v>4.1599879760000004E-6</v>
      </c>
      <c r="P71" s="8">
        <f t="shared" ref="P71:P109" si="3">D71*((O71*$T$2)/(1-EXP(-O71*$T$2)))</f>
        <v>1.1146330347225404</v>
      </c>
      <c r="Q71" s="19">
        <f t="shared" si="2"/>
        <v>19.78006002259395</v>
      </c>
      <c r="R71" s="20">
        <v>0.1035082244</v>
      </c>
      <c r="S71" s="3"/>
      <c r="T71" s="3"/>
      <c r="U71" s="3"/>
      <c r="V71" s="3"/>
      <c r="W71" s="3"/>
      <c r="X71" s="3"/>
    </row>
    <row r="72" spans="1:24" ht="17" thickBot="1">
      <c r="A72" s="4">
        <v>98.15</v>
      </c>
      <c r="B72" s="4">
        <v>2.17</v>
      </c>
      <c r="C72" s="4">
        <v>38824.6</v>
      </c>
      <c r="D72" s="4">
        <v>1.3512021700000001</v>
      </c>
      <c r="E72" s="4">
        <v>451.5</v>
      </c>
      <c r="F72" s="5">
        <v>0.60499999999999998</v>
      </c>
      <c r="G72" s="6">
        <v>2.2499999999999999E-2</v>
      </c>
      <c r="H72" s="4">
        <v>14.3</v>
      </c>
      <c r="I72" s="4">
        <v>142115</v>
      </c>
      <c r="J72" s="4">
        <v>16</v>
      </c>
      <c r="K72" s="2" t="s">
        <v>61</v>
      </c>
      <c r="L72" s="3" t="s">
        <v>94</v>
      </c>
      <c r="M72" s="7">
        <v>0.84599999999999997</v>
      </c>
      <c r="N72" s="7">
        <v>46.283999999999999</v>
      </c>
      <c r="O72" s="7">
        <v>4.1599879760000004E-6</v>
      </c>
      <c r="P72" s="8">
        <f t="shared" si="3"/>
        <v>1.5406616084968232</v>
      </c>
      <c r="Q72" s="19">
        <f t="shared" si="2"/>
        <v>27.34027984210887</v>
      </c>
      <c r="R72" s="20">
        <v>0.1216921416</v>
      </c>
      <c r="S72" s="3"/>
      <c r="T72" s="3"/>
      <c r="U72" s="3"/>
      <c r="V72" s="3"/>
      <c r="W72" s="3"/>
      <c r="X72" s="3"/>
    </row>
    <row r="73" spans="1:24" ht="17" thickBot="1">
      <c r="A73" s="4">
        <v>102.85</v>
      </c>
      <c r="B73" s="4">
        <v>1.32</v>
      </c>
      <c r="C73" s="4">
        <v>237253.1</v>
      </c>
      <c r="D73" s="4">
        <v>8.2570561839999996</v>
      </c>
      <c r="E73" s="4">
        <v>580</v>
      </c>
      <c r="F73" s="5">
        <v>3.7</v>
      </c>
      <c r="G73" s="6">
        <v>1.3100000000000001E-2</v>
      </c>
      <c r="H73" s="4">
        <v>10.199999999999999</v>
      </c>
      <c r="I73" s="4">
        <v>312494</v>
      </c>
      <c r="J73" s="4">
        <v>17</v>
      </c>
      <c r="K73" s="2" t="s">
        <v>61</v>
      </c>
      <c r="L73" s="3" t="s">
        <v>94</v>
      </c>
      <c r="M73" s="7">
        <v>30</v>
      </c>
      <c r="N73" s="7">
        <v>46.283999999999999</v>
      </c>
      <c r="O73" s="7">
        <v>4.1599879760000004E-6</v>
      </c>
      <c r="P73" s="8">
        <f t="shared" si="3"/>
        <v>9.4148231436677463</v>
      </c>
      <c r="Q73" s="19">
        <f t="shared" si="2"/>
        <v>167.07361174721586</v>
      </c>
      <c r="R73" s="20">
        <v>0.3008257352</v>
      </c>
      <c r="S73" s="3"/>
      <c r="T73" s="3"/>
      <c r="U73" s="3"/>
      <c r="V73" s="3"/>
      <c r="W73" s="3"/>
      <c r="X73" s="3"/>
    </row>
    <row r="74" spans="1:24" ht="17" thickBot="1">
      <c r="A74" s="4">
        <v>1188.99</v>
      </c>
      <c r="B74" s="4">
        <v>1.99</v>
      </c>
      <c r="C74" s="4">
        <v>923.8</v>
      </c>
      <c r="D74" s="4">
        <v>3.2150764319999997E-2</v>
      </c>
      <c r="E74" s="4">
        <v>80.099999999999994</v>
      </c>
      <c r="F74" s="5">
        <v>1.44E-2</v>
      </c>
      <c r="G74" s="6">
        <v>1.6999999999999999E-3</v>
      </c>
      <c r="H74" s="4">
        <v>1.27</v>
      </c>
      <c r="I74" s="4">
        <v>9714</v>
      </c>
      <c r="J74" s="4">
        <v>82</v>
      </c>
      <c r="K74" s="2" t="s">
        <v>61</v>
      </c>
      <c r="L74" s="3" t="s">
        <v>95</v>
      </c>
      <c r="M74" s="7">
        <v>16.23</v>
      </c>
      <c r="N74" s="7">
        <v>2746.32</v>
      </c>
      <c r="O74" s="7">
        <v>7.0108684890000005E-8</v>
      </c>
      <c r="P74" s="8">
        <f t="shared" si="3"/>
        <v>3.2223543752374136E-2</v>
      </c>
      <c r="Q74" s="19">
        <f t="shared" si="2"/>
        <v>3.3823958434191059E-2</v>
      </c>
      <c r="R74" s="20">
        <v>1.1103335300000001E-3</v>
      </c>
      <c r="S74" s="3"/>
      <c r="T74" s="3"/>
      <c r="U74" s="3"/>
      <c r="V74" s="3"/>
      <c r="W74" s="3"/>
      <c r="X74" s="3"/>
    </row>
    <row r="75" spans="1:24" ht="17" thickBot="1">
      <c r="A75" s="4">
        <v>1221.32</v>
      </c>
      <c r="B75" s="4">
        <v>2.38</v>
      </c>
      <c r="C75" s="4">
        <v>1605.5</v>
      </c>
      <c r="D75" s="4">
        <v>5.5875787099999998E-2</v>
      </c>
      <c r="E75" s="4">
        <v>86.1</v>
      </c>
      <c r="F75" s="5">
        <v>2.5000000000000001E-2</v>
      </c>
      <c r="G75" s="6">
        <v>2E-3</v>
      </c>
      <c r="H75" s="4">
        <v>1.57</v>
      </c>
      <c r="I75" s="4">
        <v>8107</v>
      </c>
      <c r="J75" s="4">
        <v>84</v>
      </c>
      <c r="K75" s="2" t="s">
        <v>61</v>
      </c>
      <c r="L75" s="3" t="s">
        <v>95</v>
      </c>
      <c r="M75" s="7">
        <v>26.98</v>
      </c>
      <c r="N75" s="7">
        <v>2746.32</v>
      </c>
      <c r="O75" s="7">
        <v>7.0108684890000005E-8</v>
      </c>
      <c r="P75" s="8">
        <f t="shared" si="3"/>
        <v>5.6002272679879873E-2</v>
      </c>
      <c r="Q75" s="19">
        <f t="shared" si="2"/>
        <v>5.8783681829064197E-2</v>
      </c>
      <c r="R75" s="20">
        <v>1.463759178E-3</v>
      </c>
      <c r="S75" s="3"/>
      <c r="T75" s="3"/>
      <c r="U75" s="3"/>
      <c r="V75" s="3"/>
      <c r="W75" s="3"/>
      <c r="X75" s="3"/>
    </row>
    <row r="76" spans="1:24" ht="17" thickBot="1">
      <c r="A76" s="4">
        <v>1230.8699999999999</v>
      </c>
      <c r="B76" s="4">
        <v>3</v>
      </c>
      <c r="C76" s="4">
        <v>892.3</v>
      </c>
      <c r="D76" s="4">
        <v>3.105447825E-2</v>
      </c>
      <c r="E76" s="4">
        <v>90.7</v>
      </c>
      <c r="F76" s="5">
        <v>1.3899999999999999E-2</v>
      </c>
      <c r="G76" s="6">
        <v>2.3999999999999998E-3</v>
      </c>
      <c r="H76" s="4">
        <v>0.9</v>
      </c>
      <c r="I76" s="4">
        <v>10327</v>
      </c>
      <c r="J76" s="4">
        <v>85</v>
      </c>
      <c r="K76" s="2" t="s">
        <v>61</v>
      </c>
      <c r="L76" s="3" t="s">
        <v>95</v>
      </c>
      <c r="M76" s="7">
        <v>11.44</v>
      </c>
      <c r="N76" s="7">
        <v>2746.32</v>
      </c>
      <c r="O76" s="7">
        <v>7.0108684890000005E-8</v>
      </c>
      <c r="P76" s="8">
        <f t="shared" si="3"/>
        <v>3.1124776028218112E-2</v>
      </c>
      <c r="Q76" s="19">
        <f t="shared" si="2"/>
        <v>3.2670619306866003E-2</v>
      </c>
      <c r="R76" s="20">
        <v>1.0912391099999999E-3</v>
      </c>
      <c r="S76" s="3"/>
      <c r="T76" s="3"/>
      <c r="U76" s="3"/>
      <c r="V76" s="3"/>
      <c r="W76" s="3"/>
      <c r="X76" s="3"/>
    </row>
    <row r="77" spans="1:24" ht="29" thickBot="1">
      <c r="A77" s="4">
        <v>221.69</v>
      </c>
      <c r="B77" s="4">
        <v>1.39</v>
      </c>
      <c r="C77" s="4">
        <v>1761.9</v>
      </c>
      <c r="D77" s="4">
        <v>6.1318934470000003E-2</v>
      </c>
      <c r="E77" s="4">
        <v>268.10000000000002</v>
      </c>
      <c r="F77" s="5">
        <v>2.75E-2</v>
      </c>
      <c r="G77" s="6">
        <v>6.4000000000000003E-3</v>
      </c>
      <c r="H77" s="4">
        <v>1.19</v>
      </c>
      <c r="I77" s="4">
        <v>93969</v>
      </c>
      <c r="J77" s="4">
        <v>29</v>
      </c>
      <c r="K77" s="2" t="s">
        <v>61</v>
      </c>
      <c r="L77" s="3" t="s">
        <v>96</v>
      </c>
      <c r="M77" s="3" t="s">
        <v>97</v>
      </c>
      <c r="N77" s="3"/>
      <c r="O77" s="7">
        <v>5.4544159630000002E-6</v>
      </c>
      <c r="P77" s="8">
        <f t="shared" si="3"/>
        <v>7.2741619500797383E-2</v>
      </c>
      <c r="Q77" s="19">
        <f t="shared" si="2"/>
        <v>3.1589963005333659</v>
      </c>
      <c r="R77" s="18" t="e">
        <v>#DIV/0!</v>
      </c>
      <c r="S77" s="3"/>
      <c r="T77" s="3"/>
      <c r="U77" s="3"/>
      <c r="V77" s="3"/>
      <c r="W77" s="3"/>
      <c r="X77" s="3"/>
    </row>
    <row r="78" spans="1:24" ht="29" thickBot="1">
      <c r="A78" s="4">
        <v>1120.46</v>
      </c>
      <c r="B78" s="4">
        <v>2.11</v>
      </c>
      <c r="C78" s="4">
        <v>310698</v>
      </c>
      <c r="D78" s="4">
        <v>10.813139400000001</v>
      </c>
      <c r="E78" s="4">
        <v>570.6</v>
      </c>
      <c r="F78" s="5">
        <v>4.84</v>
      </c>
      <c r="G78" s="6">
        <v>1.9E-3</v>
      </c>
      <c r="H78" s="4">
        <v>87.9</v>
      </c>
      <c r="I78" s="4">
        <v>333960</v>
      </c>
      <c r="J78" s="4">
        <v>80</v>
      </c>
      <c r="K78" s="2" t="s">
        <v>61</v>
      </c>
      <c r="L78" s="3" t="s">
        <v>98</v>
      </c>
      <c r="M78" s="3" t="s">
        <v>99</v>
      </c>
      <c r="N78" s="3"/>
      <c r="O78" s="9" t="e">
        <v>#DIV/0!</v>
      </c>
      <c r="P78" s="8" t="e">
        <f t="shared" si="3"/>
        <v>#DIV/0!</v>
      </c>
      <c r="Q78" s="19" t="e">
        <f t="shared" si="2"/>
        <v>#DIV/0!</v>
      </c>
      <c r="R78" s="18" t="e">
        <v>#DIV/0!</v>
      </c>
      <c r="S78" s="3"/>
      <c r="T78" s="3"/>
      <c r="U78" s="3"/>
      <c r="V78" s="3"/>
      <c r="W78" s="3"/>
      <c r="X78" s="3"/>
    </row>
    <row r="79" spans="1:24" ht="17" thickBot="1">
      <c r="A79" s="4">
        <v>2614.2600000000002</v>
      </c>
      <c r="B79" s="4">
        <v>3.14</v>
      </c>
      <c r="C79" s="4">
        <v>258.5</v>
      </c>
      <c r="D79" s="4">
        <v>8.9965063620000008E-3</v>
      </c>
      <c r="E79" s="4">
        <v>24.6</v>
      </c>
      <c r="F79" s="5">
        <v>4.0299999999999997E-3</v>
      </c>
      <c r="G79" s="6">
        <v>1.1999999999999999E-3</v>
      </c>
      <c r="H79" s="4">
        <v>1.18</v>
      </c>
      <c r="I79" s="4">
        <v>690</v>
      </c>
      <c r="J79" s="4">
        <v>106</v>
      </c>
      <c r="K79" s="2" t="s">
        <v>61</v>
      </c>
      <c r="L79" s="3" t="s">
        <v>100</v>
      </c>
      <c r="M79" s="7">
        <v>35.85</v>
      </c>
      <c r="N79" s="3"/>
      <c r="O79" s="9" t="e">
        <v>#DIV/0!</v>
      </c>
      <c r="P79" s="8" t="e">
        <f t="shared" si="3"/>
        <v>#DIV/0!</v>
      </c>
      <c r="Q79" s="19" t="e">
        <f t="shared" si="2"/>
        <v>#DIV/0!</v>
      </c>
      <c r="R79" s="18" t="e">
        <v>#DIV/0!</v>
      </c>
      <c r="S79" s="3"/>
      <c r="T79" s="3"/>
      <c r="U79" s="3"/>
      <c r="V79" s="3"/>
      <c r="W79" s="3"/>
      <c r="X79" s="3"/>
    </row>
    <row r="80" spans="1:24" ht="17" thickBot="1">
      <c r="A80" s="4">
        <v>112.98</v>
      </c>
      <c r="B80" s="4">
        <v>1.79</v>
      </c>
      <c r="C80" s="4">
        <v>17424.5</v>
      </c>
      <c r="D80" s="4">
        <v>0.60642021319999995</v>
      </c>
      <c r="E80" s="4">
        <v>378.8</v>
      </c>
      <c r="F80" s="5">
        <v>0.27200000000000002</v>
      </c>
      <c r="G80" s="6">
        <v>1.6199999999999999E-2</v>
      </c>
      <c r="H80" s="4">
        <v>37.9</v>
      </c>
      <c r="I80" s="4">
        <v>213789</v>
      </c>
      <c r="J80" s="4">
        <v>19</v>
      </c>
      <c r="K80" s="2" t="s">
        <v>61</v>
      </c>
      <c r="L80" s="3" t="s">
        <v>101</v>
      </c>
      <c r="M80" s="7">
        <v>1.88</v>
      </c>
      <c r="N80" s="7">
        <v>100.44</v>
      </c>
      <c r="O80" s="7">
        <v>1.9169741490000002E-6</v>
      </c>
      <c r="P80" s="8">
        <f t="shared" si="3"/>
        <v>0.64469990635915719</v>
      </c>
      <c r="Q80" s="19">
        <f t="shared" si="2"/>
        <v>2.4263666268621131</v>
      </c>
      <c r="R80" s="20">
        <v>1.7289893689999999E-2</v>
      </c>
      <c r="S80" s="3"/>
      <c r="T80" s="3"/>
      <c r="U80" s="3"/>
      <c r="V80" s="3"/>
      <c r="W80" s="3"/>
      <c r="X80" s="3"/>
    </row>
    <row r="81" spans="1:24" ht="17" thickBot="1">
      <c r="A81" s="4">
        <v>145.1</v>
      </c>
      <c r="B81" s="4">
        <v>1.39</v>
      </c>
      <c r="C81" s="4">
        <v>37971.4</v>
      </c>
      <c r="D81" s="4">
        <v>1.321508479</v>
      </c>
      <c r="E81" s="4">
        <v>349</v>
      </c>
      <c r="F81" s="5">
        <v>0.59199999999999997</v>
      </c>
      <c r="G81" s="6">
        <v>9.7000000000000003E-3</v>
      </c>
      <c r="H81" s="4">
        <v>2.13</v>
      </c>
      <c r="I81" s="4">
        <v>159926</v>
      </c>
      <c r="J81" s="4">
        <v>22</v>
      </c>
      <c r="K81" s="2" t="s">
        <v>61</v>
      </c>
      <c r="L81" s="3" t="s">
        <v>101</v>
      </c>
      <c r="M81" s="7">
        <v>0.32800000000000001</v>
      </c>
      <c r="N81" s="7">
        <v>100.44</v>
      </c>
      <c r="O81" s="7">
        <v>1.9169741490000002E-6</v>
      </c>
      <c r="P81" s="8">
        <f t="shared" si="3"/>
        <v>1.4049274317034464</v>
      </c>
      <c r="Q81" s="19">
        <f t="shared" si="2"/>
        <v>5.2875283520660057</v>
      </c>
      <c r="R81" s="20">
        <v>2.5523513939999999E-2</v>
      </c>
      <c r="S81" s="3"/>
      <c r="T81" s="3"/>
      <c r="U81" s="3"/>
      <c r="V81" s="3"/>
      <c r="W81" s="3"/>
      <c r="X81" s="3"/>
    </row>
    <row r="82" spans="1:24" ht="17" thickBot="1">
      <c r="A82" s="4">
        <v>282.20999999999998</v>
      </c>
      <c r="B82" s="4">
        <v>1.51</v>
      </c>
      <c r="C82" s="4">
        <v>7551</v>
      </c>
      <c r="D82" s="4">
        <v>0.2627954334</v>
      </c>
      <c r="E82" s="4">
        <v>243.6</v>
      </c>
      <c r="F82" s="5">
        <v>0.11799999999999999</v>
      </c>
      <c r="G82" s="6">
        <v>5.4000000000000003E-3</v>
      </c>
      <c r="H82" s="4">
        <v>1.39</v>
      </c>
      <c r="I82" s="4">
        <v>69985</v>
      </c>
      <c r="J82" s="4">
        <v>34</v>
      </c>
      <c r="K82" s="2" t="s">
        <v>61</v>
      </c>
      <c r="L82" s="3" t="s">
        <v>101</v>
      </c>
      <c r="M82" s="7">
        <v>3.01</v>
      </c>
      <c r="N82" s="7">
        <v>100.44</v>
      </c>
      <c r="O82" s="7">
        <v>1.9169741490000002E-6</v>
      </c>
      <c r="P82" s="8">
        <f t="shared" si="3"/>
        <v>0.27938414257428013</v>
      </c>
      <c r="Q82" s="19">
        <f t="shared" si="2"/>
        <v>1.0514789174470169</v>
      </c>
      <c r="R82" s="20">
        <v>1.138189031E-2</v>
      </c>
      <c r="S82" s="3"/>
      <c r="T82" s="3"/>
      <c r="U82" s="3"/>
      <c r="V82" s="3"/>
      <c r="W82" s="3"/>
      <c r="X82" s="3"/>
    </row>
    <row r="83" spans="1:24" ht="17" thickBot="1">
      <c r="A83" s="4">
        <v>723.08</v>
      </c>
      <c r="B83" s="4">
        <v>2.1</v>
      </c>
      <c r="C83" s="4">
        <v>2335.1</v>
      </c>
      <c r="D83" s="4">
        <v>8.1267860760000005E-2</v>
      </c>
      <c r="E83" s="4">
        <v>171.4</v>
      </c>
      <c r="F83" s="5">
        <v>3.6400000000000002E-2</v>
      </c>
      <c r="G83" s="6">
        <v>2.8999999999999998E-3</v>
      </c>
      <c r="H83" s="4">
        <v>1.5</v>
      </c>
      <c r="I83" s="4">
        <v>45999</v>
      </c>
      <c r="J83" s="4">
        <v>61</v>
      </c>
      <c r="K83" s="2" t="s">
        <v>61</v>
      </c>
      <c r="L83" s="3" t="s">
        <v>102</v>
      </c>
      <c r="M83" s="7">
        <v>44.17</v>
      </c>
      <c r="N83" s="7">
        <v>1536.48</v>
      </c>
      <c r="O83" s="7">
        <v>1.2531297740000001E-7</v>
      </c>
      <c r="P83" s="8">
        <f t="shared" si="3"/>
        <v>8.1596877495762554E-2</v>
      </c>
      <c r="Q83" s="19">
        <f t="shared" si="2"/>
        <v>8.8981669052969378E-2</v>
      </c>
      <c r="R83" s="20">
        <v>1.83397366E-3</v>
      </c>
      <c r="S83" s="3"/>
      <c r="T83" s="3"/>
      <c r="U83" s="3"/>
      <c r="V83" s="3"/>
      <c r="W83" s="3"/>
      <c r="X83" s="3"/>
    </row>
    <row r="84" spans="1:24" ht="17" thickBot="1">
      <c r="A84" s="4">
        <v>756.3</v>
      </c>
      <c r="B84" s="4">
        <v>2.59</v>
      </c>
      <c r="C84" s="4">
        <v>1596.2</v>
      </c>
      <c r="D84" s="4">
        <v>5.5552121689999998E-2</v>
      </c>
      <c r="E84" s="4">
        <v>172.1</v>
      </c>
      <c r="F84" s="5">
        <v>2.4899999999999999E-2</v>
      </c>
      <c r="G84" s="6">
        <v>3.3999999999999998E-3</v>
      </c>
      <c r="H84" s="4">
        <v>0.76</v>
      </c>
      <c r="I84" s="4">
        <v>28071</v>
      </c>
      <c r="J84" s="4">
        <v>63</v>
      </c>
      <c r="K84" s="2" t="s">
        <v>61</v>
      </c>
      <c r="L84" s="3" t="s">
        <v>102</v>
      </c>
      <c r="M84" s="7">
        <v>54</v>
      </c>
      <c r="N84" s="7">
        <v>1536.48</v>
      </c>
      <c r="O84" s="7">
        <v>1.2531297740000001E-7</v>
      </c>
      <c r="P84" s="8">
        <f t="shared" si="3"/>
        <v>5.5777027053229684E-2</v>
      </c>
      <c r="Q84" s="19">
        <f t="shared" si="2"/>
        <v>6.0825035397546266E-2</v>
      </c>
      <c r="R84" s="20">
        <v>1.5162960550000001E-3</v>
      </c>
      <c r="S84" s="3"/>
      <c r="T84" s="3"/>
      <c r="U84" s="3"/>
      <c r="V84" s="3"/>
      <c r="W84" s="3"/>
      <c r="X84" s="3"/>
    </row>
    <row r="85" spans="1:24" ht="17" thickBot="1">
      <c r="A85" s="11">
        <v>30.7</v>
      </c>
      <c r="B85" s="11">
        <v>2.96</v>
      </c>
      <c r="C85" s="11">
        <v>70069.8</v>
      </c>
      <c r="D85" s="11">
        <v>2.4386205090000002</v>
      </c>
      <c r="E85" s="11">
        <v>662</v>
      </c>
      <c r="F85" s="12">
        <v>1.0900000000000001</v>
      </c>
      <c r="G85" s="13">
        <v>0.1027</v>
      </c>
      <c r="H85" s="11">
        <v>12.2</v>
      </c>
      <c r="I85" s="11">
        <v>319960</v>
      </c>
      <c r="J85" s="11">
        <v>1</v>
      </c>
      <c r="K85" s="14" t="s">
        <v>61</v>
      </c>
      <c r="L85" s="15"/>
      <c r="M85" s="15"/>
      <c r="N85" s="15"/>
      <c r="O85" s="16" t="e">
        <v>#DIV/0!</v>
      </c>
      <c r="P85" s="8" t="e">
        <f t="shared" si="3"/>
        <v>#DIV/0!</v>
      </c>
      <c r="Q85" s="19" t="e">
        <f t="shared" si="2"/>
        <v>#DIV/0!</v>
      </c>
      <c r="R85" s="18" t="e">
        <v>#DIV/0!</v>
      </c>
      <c r="S85" s="15"/>
      <c r="T85" s="15"/>
      <c r="U85" s="15"/>
      <c r="V85" s="15"/>
      <c r="W85" s="15"/>
      <c r="X85" s="15"/>
    </row>
    <row r="86" spans="1:24" ht="17" thickBot="1">
      <c r="A86" s="11">
        <v>35.450000000000003</v>
      </c>
      <c r="B86" s="11">
        <v>2.4900000000000002</v>
      </c>
      <c r="C86" s="11">
        <v>98296.6</v>
      </c>
      <c r="D86" s="11">
        <v>3.4209902799999998</v>
      </c>
      <c r="E86" s="11">
        <v>789.4</v>
      </c>
      <c r="F86" s="12">
        <v>1.53</v>
      </c>
      <c r="G86" s="13">
        <v>7.4200000000000002E-2</v>
      </c>
      <c r="H86" s="11">
        <v>6.42</v>
      </c>
      <c r="I86" s="11">
        <v>373810</v>
      </c>
      <c r="J86" s="11">
        <v>2</v>
      </c>
      <c r="K86" s="14" t="s">
        <v>61</v>
      </c>
      <c r="L86" s="15"/>
      <c r="M86" s="15"/>
      <c r="N86" s="15"/>
      <c r="O86" s="16" t="e">
        <v>#DIV/0!</v>
      </c>
      <c r="P86" s="8" t="e">
        <f t="shared" si="3"/>
        <v>#DIV/0!</v>
      </c>
      <c r="Q86" s="19" t="e">
        <f t="shared" si="2"/>
        <v>#DIV/0!</v>
      </c>
      <c r="R86" s="18" t="e">
        <v>#DIV/0!</v>
      </c>
      <c r="S86" s="15"/>
      <c r="T86" s="15"/>
      <c r="U86" s="15"/>
      <c r="V86" s="15"/>
      <c r="W86" s="15"/>
      <c r="X86" s="15"/>
    </row>
    <row r="87" spans="1:24" ht="17" thickBot="1">
      <c r="A87" s="11">
        <v>40.72</v>
      </c>
      <c r="B87" s="11">
        <v>1.93</v>
      </c>
      <c r="C87" s="11">
        <v>414755.8</v>
      </c>
      <c r="D87" s="11">
        <v>14.434635180000001</v>
      </c>
      <c r="E87" s="11">
        <v>895.1</v>
      </c>
      <c r="F87" s="12">
        <v>6.47</v>
      </c>
      <c r="G87" s="13">
        <v>4.9799999999999997E-2</v>
      </c>
      <c r="H87" s="11">
        <v>984.5</v>
      </c>
      <c r="I87" s="11">
        <v>748060</v>
      </c>
      <c r="J87" s="11">
        <v>3</v>
      </c>
      <c r="K87" s="14" t="s">
        <v>61</v>
      </c>
      <c r="L87" s="15"/>
      <c r="M87" s="15"/>
      <c r="N87" s="15"/>
      <c r="O87" s="16" t="e">
        <v>#DIV/0!</v>
      </c>
      <c r="P87" s="8" t="e">
        <f t="shared" si="3"/>
        <v>#DIV/0!</v>
      </c>
      <c r="Q87" s="19" t="e">
        <f t="shared" si="2"/>
        <v>#DIV/0!</v>
      </c>
      <c r="R87" s="18" t="e">
        <v>#DIV/0!</v>
      </c>
      <c r="S87" s="15"/>
      <c r="T87" s="15"/>
      <c r="U87" s="15"/>
      <c r="V87" s="15"/>
      <c r="W87" s="15"/>
      <c r="X87" s="15"/>
    </row>
    <row r="88" spans="1:24" ht="17" thickBot="1">
      <c r="A88" s="11">
        <v>46.54</v>
      </c>
      <c r="B88" s="11">
        <v>1.58</v>
      </c>
      <c r="C88" s="11">
        <v>70193.2</v>
      </c>
      <c r="D88" s="11">
        <v>2.4429151660000001</v>
      </c>
      <c r="E88" s="11">
        <v>557.29999999999995</v>
      </c>
      <c r="F88" s="12">
        <v>1.0900000000000001</v>
      </c>
      <c r="G88" s="13">
        <v>3.5400000000000001E-2</v>
      </c>
      <c r="H88" s="11">
        <v>181.5</v>
      </c>
      <c r="I88" s="11">
        <v>290692</v>
      </c>
      <c r="J88" s="11">
        <v>4</v>
      </c>
      <c r="K88" s="14" t="s">
        <v>61</v>
      </c>
      <c r="L88" s="15"/>
      <c r="M88" s="15"/>
      <c r="N88" s="15"/>
      <c r="O88" s="16" t="e">
        <v>#DIV/0!</v>
      </c>
      <c r="P88" s="8" t="e">
        <f t="shared" si="3"/>
        <v>#DIV/0!</v>
      </c>
      <c r="Q88" s="19" t="e">
        <f t="shared" si="2"/>
        <v>#DIV/0!</v>
      </c>
      <c r="R88" s="18" t="e">
        <v>#DIV/0!</v>
      </c>
      <c r="S88" s="15"/>
      <c r="T88" s="15"/>
      <c r="U88" s="15"/>
      <c r="V88" s="15"/>
      <c r="W88" s="15"/>
      <c r="X88" s="15"/>
    </row>
    <row r="89" spans="1:24" ht="17" thickBot="1">
      <c r="A89" s="11">
        <v>50.28</v>
      </c>
      <c r="B89" s="11">
        <v>1.23</v>
      </c>
      <c r="C89" s="11">
        <v>11034.9</v>
      </c>
      <c r="D89" s="11">
        <v>0.38404467329999997</v>
      </c>
      <c r="E89" s="11">
        <v>406.5</v>
      </c>
      <c r="F89" s="12">
        <v>0.17199999999999999</v>
      </c>
      <c r="G89" s="13">
        <v>2.5499999999999998E-2</v>
      </c>
      <c r="H89" s="11">
        <v>3.66</v>
      </c>
      <c r="I89" s="11">
        <v>109292</v>
      </c>
      <c r="J89" s="11">
        <v>5</v>
      </c>
      <c r="K89" s="14" t="s">
        <v>61</v>
      </c>
      <c r="L89" s="15"/>
      <c r="M89" s="15"/>
      <c r="N89" s="15"/>
      <c r="O89" s="16" t="e">
        <v>#DIV/0!</v>
      </c>
      <c r="P89" s="8" t="e">
        <f t="shared" si="3"/>
        <v>#DIV/0!</v>
      </c>
      <c r="Q89" s="19" t="e">
        <f t="shared" si="2"/>
        <v>#DIV/0!</v>
      </c>
      <c r="R89" s="18" t="e">
        <v>#DIV/0!</v>
      </c>
      <c r="S89" s="15"/>
      <c r="T89" s="15"/>
      <c r="U89" s="15"/>
      <c r="V89" s="15"/>
      <c r="W89" s="15"/>
      <c r="X89" s="15"/>
    </row>
    <row r="90" spans="1:24" ht="17" thickBot="1">
      <c r="A90" s="11">
        <v>53.74</v>
      </c>
      <c r="B90" s="11">
        <v>2.29</v>
      </c>
      <c r="C90" s="11">
        <v>23653.599999999999</v>
      </c>
      <c r="D90" s="11">
        <v>0.82320991450000003</v>
      </c>
      <c r="E90" s="11">
        <v>511.7</v>
      </c>
      <c r="F90" s="12">
        <v>0.36899999999999999</v>
      </c>
      <c r="G90" s="13">
        <v>4.4299999999999999E-2</v>
      </c>
      <c r="H90" s="11">
        <v>5.08</v>
      </c>
      <c r="I90" s="11">
        <v>112095</v>
      </c>
      <c r="J90" s="11">
        <v>6</v>
      </c>
      <c r="K90" s="14" t="s">
        <v>61</v>
      </c>
      <c r="L90" s="15"/>
      <c r="M90" s="15"/>
      <c r="N90" s="15"/>
      <c r="O90" s="16" t="e">
        <v>#DIV/0!</v>
      </c>
      <c r="P90" s="8" t="e">
        <f t="shared" si="3"/>
        <v>#DIV/0!</v>
      </c>
      <c r="Q90" s="19" t="e">
        <f t="shared" si="2"/>
        <v>#DIV/0!</v>
      </c>
      <c r="R90" s="18" t="e">
        <v>#DIV/0!</v>
      </c>
      <c r="S90" s="15"/>
      <c r="T90" s="15"/>
      <c r="U90" s="15"/>
      <c r="V90" s="15"/>
      <c r="W90" s="15"/>
      <c r="X90" s="15"/>
    </row>
    <row r="91" spans="1:24" ht="17" thickBot="1">
      <c r="A91" s="11">
        <v>57.18</v>
      </c>
      <c r="B91" s="11">
        <v>1.1200000000000001</v>
      </c>
      <c r="C91" s="11">
        <v>6875.6</v>
      </c>
      <c r="D91" s="11">
        <v>0.2392896679</v>
      </c>
      <c r="E91" s="11">
        <v>393</v>
      </c>
      <c r="F91" s="12">
        <v>0.107</v>
      </c>
      <c r="G91" s="13">
        <v>2.0299999999999999E-2</v>
      </c>
      <c r="H91" s="11">
        <v>10.6</v>
      </c>
      <c r="I91" s="11">
        <v>197824</v>
      </c>
      <c r="J91" s="11">
        <v>7</v>
      </c>
      <c r="K91" s="14" t="s">
        <v>61</v>
      </c>
      <c r="L91" s="15"/>
      <c r="M91" s="15"/>
      <c r="N91" s="15"/>
      <c r="O91" s="16" t="e">
        <v>#DIV/0!</v>
      </c>
      <c r="P91" s="8" t="e">
        <f t="shared" si="3"/>
        <v>#DIV/0!</v>
      </c>
      <c r="Q91" s="19" t="e">
        <f t="shared" si="2"/>
        <v>#DIV/0!</v>
      </c>
      <c r="R91" s="18" t="e">
        <v>#DIV/0!</v>
      </c>
      <c r="S91" s="15"/>
      <c r="T91" s="15"/>
      <c r="U91" s="15"/>
      <c r="V91" s="15"/>
      <c r="W91" s="15"/>
      <c r="X91" s="15"/>
    </row>
    <row r="92" spans="1:24" ht="17" thickBot="1">
      <c r="A92" s="11">
        <v>62.74</v>
      </c>
      <c r="B92" s="11">
        <v>1.01</v>
      </c>
      <c r="C92" s="11">
        <v>6994.4</v>
      </c>
      <c r="D92" s="11">
        <v>0.2434242325</v>
      </c>
      <c r="E92" s="11">
        <v>365.1</v>
      </c>
      <c r="F92" s="12">
        <v>0.109</v>
      </c>
      <c r="G92" s="13">
        <v>1.67E-2</v>
      </c>
      <c r="H92" s="11">
        <v>2.77</v>
      </c>
      <c r="I92" s="11">
        <v>127984</v>
      </c>
      <c r="J92" s="11">
        <v>8</v>
      </c>
      <c r="K92" s="14" t="s">
        <v>61</v>
      </c>
      <c r="L92" s="15"/>
      <c r="M92" s="15"/>
      <c r="N92" s="15"/>
      <c r="O92" s="16" t="e">
        <v>#DIV/0!</v>
      </c>
      <c r="P92" s="8" t="e">
        <f t="shared" si="3"/>
        <v>#DIV/0!</v>
      </c>
      <c r="Q92" s="19" t="e">
        <f t="shared" si="2"/>
        <v>#DIV/0!</v>
      </c>
      <c r="R92" s="18" t="e">
        <v>#DIV/0!</v>
      </c>
      <c r="S92" s="15"/>
      <c r="T92" s="15"/>
      <c r="U92" s="15"/>
      <c r="V92" s="15"/>
      <c r="W92" s="15"/>
      <c r="X92" s="15"/>
    </row>
    <row r="93" spans="1:24" ht="17" thickBot="1">
      <c r="A93" s="11">
        <v>72.41</v>
      </c>
      <c r="B93" s="11">
        <v>1.23</v>
      </c>
      <c r="C93" s="11">
        <v>45615.3</v>
      </c>
      <c r="D93" s="11">
        <v>1.587537086</v>
      </c>
      <c r="E93" s="11">
        <v>490.3</v>
      </c>
      <c r="F93" s="12">
        <v>0.71099999999999997</v>
      </c>
      <c r="G93" s="13">
        <v>1.7600000000000001E-2</v>
      </c>
      <c r="H93" s="11">
        <v>6.77</v>
      </c>
      <c r="I93" s="11">
        <v>162185</v>
      </c>
      <c r="J93" s="11">
        <v>10</v>
      </c>
      <c r="K93" s="14" t="s">
        <v>61</v>
      </c>
      <c r="L93" s="15"/>
      <c r="M93" s="15"/>
      <c r="N93" s="15"/>
      <c r="O93" s="16" t="e">
        <v>#DIV/0!</v>
      </c>
      <c r="P93" s="8" t="e">
        <f t="shared" si="3"/>
        <v>#DIV/0!</v>
      </c>
      <c r="Q93" s="19" t="e">
        <f t="shared" si="2"/>
        <v>#DIV/0!</v>
      </c>
      <c r="R93" s="18" t="e">
        <v>#DIV/0!</v>
      </c>
      <c r="S93" s="15"/>
      <c r="T93" s="15"/>
      <c r="U93" s="15"/>
      <c r="V93" s="15"/>
      <c r="W93" s="15"/>
      <c r="X93" s="15"/>
    </row>
    <row r="94" spans="1:24" ht="17" thickBot="1">
      <c r="A94" s="11">
        <v>74.59</v>
      </c>
      <c r="B94" s="11">
        <v>1.21</v>
      </c>
      <c r="C94" s="11">
        <v>85872.5</v>
      </c>
      <c r="D94" s="11">
        <v>2.98859765</v>
      </c>
      <c r="E94" s="11">
        <v>533.29999999999995</v>
      </c>
      <c r="F94" s="12">
        <v>1.34</v>
      </c>
      <c r="G94" s="13">
        <v>1.66E-2</v>
      </c>
      <c r="H94" s="11">
        <v>74.900000000000006</v>
      </c>
      <c r="I94" s="11">
        <v>295962</v>
      </c>
      <c r="J94" s="11">
        <v>11</v>
      </c>
      <c r="K94" s="14" t="s">
        <v>61</v>
      </c>
      <c r="L94" s="15"/>
      <c r="M94" s="15"/>
      <c r="N94" s="15"/>
      <c r="O94" s="16" t="e">
        <v>#DIV/0!</v>
      </c>
      <c r="P94" s="8" t="e">
        <f t="shared" si="3"/>
        <v>#DIV/0!</v>
      </c>
      <c r="Q94" s="19" t="e">
        <f t="shared" si="2"/>
        <v>#DIV/0!</v>
      </c>
      <c r="R94" s="18" t="e">
        <v>#DIV/0!</v>
      </c>
      <c r="S94" s="15"/>
      <c r="T94" s="15"/>
      <c r="U94" s="15"/>
      <c r="V94" s="15"/>
      <c r="W94" s="15"/>
      <c r="X94" s="15"/>
    </row>
    <row r="95" spans="1:24" ht="17" thickBot="1">
      <c r="A95" s="11">
        <v>84.36</v>
      </c>
      <c r="B95" s="11">
        <v>1.34</v>
      </c>
      <c r="C95" s="11">
        <v>35855.300000000003</v>
      </c>
      <c r="D95" s="11">
        <v>1.247862416</v>
      </c>
      <c r="E95" s="11">
        <v>442.7</v>
      </c>
      <c r="F95" s="12">
        <v>0.55900000000000005</v>
      </c>
      <c r="G95" s="13">
        <v>1.6299999999999999E-2</v>
      </c>
      <c r="H95" s="11">
        <v>6.23</v>
      </c>
      <c r="I95" s="11">
        <v>173643</v>
      </c>
      <c r="J95" s="11">
        <v>12</v>
      </c>
      <c r="K95" s="14" t="s">
        <v>61</v>
      </c>
      <c r="L95" s="15"/>
      <c r="M95" s="15"/>
      <c r="N95" s="15"/>
      <c r="O95" s="16" t="e">
        <v>#DIV/0!</v>
      </c>
      <c r="P95" s="8" t="e">
        <f t="shared" si="3"/>
        <v>#DIV/0!</v>
      </c>
      <c r="Q95" s="19" t="e">
        <f t="shared" si="2"/>
        <v>#DIV/0!</v>
      </c>
      <c r="R95" s="18" t="e">
        <v>#DIV/0!</v>
      </c>
      <c r="S95" s="15"/>
      <c r="T95" s="15"/>
      <c r="U95" s="15"/>
      <c r="V95" s="15"/>
      <c r="W95" s="15"/>
      <c r="X95" s="15"/>
    </row>
    <row r="96" spans="1:24" ht="17" thickBot="1">
      <c r="A96" s="11">
        <v>86.69</v>
      </c>
      <c r="B96" s="11">
        <v>1.68</v>
      </c>
      <c r="C96" s="11">
        <v>21387</v>
      </c>
      <c r="D96" s="11">
        <v>0.74432604089999999</v>
      </c>
      <c r="E96" s="11">
        <v>418.2</v>
      </c>
      <c r="F96" s="12">
        <v>0.33400000000000002</v>
      </c>
      <c r="G96" s="13">
        <v>1.9800000000000002E-2</v>
      </c>
      <c r="H96" s="11">
        <v>1.68</v>
      </c>
      <c r="I96" s="11">
        <v>107125</v>
      </c>
      <c r="J96" s="11">
        <v>13</v>
      </c>
      <c r="K96" s="14" t="s">
        <v>61</v>
      </c>
      <c r="L96" s="15"/>
      <c r="M96" s="15"/>
      <c r="N96" s="15"/>
      <c r="O96" s="16" t="e">
        <v>#DIV/0!</v>
      </c>
      <c r="P96" s="8" t="e">
        <f t="shared" si="3"/>
        <v>#DIV/0!</v>
      </c>
      <c r="Q96" s="19" t="e">
        <f t="shared" si="2"/>
        <v>#DIV/0!</v>
      </c>
      <c r="R96" s="18" t="e">
        <v>#DIV/0!</v>
      </c>
      <c r="S96" s="15"/>
      <c r="T96" s="15"/>
      <c r="U96" s="15"/>
      <c r="V96" s="15"/>
      <c r="W96" s="15"/>
      <c r="X96" s="15"/>
    </row>
    <row r="97" spans="1:24" ht="17" thickBot="1">
      <c r="A97" s="11">
        <v>90.72</v>
      </c>
      <c r="B97" s="11">
        <v>1.1599999999999999</v>
      </c>
      <c r="C97" s="11">
        <v>7941.9</v>
      </c>
      <c r="D97" s="11">
        <v>0.27639982159999998</v>
      </c>
      <c r="E97" s="11">
        <v>332</v>
      </c>
      <c r="F97" s="12">
        <v>0.124</v>
      </c>
      <c r="G97" s="13">
        <v>1.3100000000000001E-2</v>
      </c>
      <c r="H97" s="11">
        <v>1.86</v>
      </c>
      <c r="I97" s="11">
        <v>93091</v>
      </c>
      <c r="J97" s="11">
        <v>14</v>
      </c>
      <c r="K97" s="14" t="s">
        <v>61</v>
      </c>
      <c r="L97" s="15"/>
      <c r="M97" s="15"/>
      <c r="N97" s="15"/>
      <c r="O97" s="16" t="e">
        <v>#DIV/0!</v>
      </c>
      <c r="P97" s="8" t="e">
        <f t="shared" si="3"/>
        <v>#DIV/0!</v>
      </c>
      <c r="Q97" s="19" t="e">
        <f t="shared" si="2"/>
        <v>#DIV/0!</v>
      </c>
      <c r="R97" s="18" t="e">
        <v>#DIV/0!</v>
      </c>
      <c r="S97" s="15"/>
      <c r="T97" s="15"/>
      <c r="U97" s="15"/>
      <c r="V97" s="15"/>
      <c r="W97" s="15"/>
      <c r="X97" s="15"/>
    </row>
    <row r="98" spans="1:24" ht="17" thickBot="1">
      <c r="A98" s="11">
        <v>94.28</v>
      </c>
      <c r="B98" s="11">
        <v>1.26</v>
      </c>
      <c r="C98" s="11">
        <v>12873.4</v>
      </c>
      <c r="D98" s="11">
        <v>0.44802949710000001</v>
      </c>
      <c r="E98" s="11">
        <v>339.6</v>
      </c>
      <c r="F98" s="12">
        <v>0.20100000000000001</v>
      </c>
      <c r="G98" s="13">
        <v>1.3599999999999999E-2</v>
      </c>
      <c r="H98" s="11">
        <v>0.14000000000000001</v>
      </c>
      <c r="I98" s="11">
        <v>83925</v>
      </c>
      <c r="J98" s="11">
        <v>15</v>
      </c>
      <c r="K98" s="14" t="s">
        <v>61</v>
      </c>
      <c r="L98" s="15"/>
      <c r="M98" s="15"/>
      <c r="N98" s="15"/>
      <c r="O98" s="16" t="e">
        <v>#DIV/0!</v>
      </c>
      <c r="P98" s="8" t="e">
        <f t="shared" si="3"/>
        <v>#DIV/0!</v>
      </c>
      <c r="Q98" s="19" t="e">
        <f t="shared" si="2"/>
        <v>#DIV/0!</v>
      </c>
      <c r="R98" s="18" t="e">
        <v>#DIV/0!</v>
      </c>
      <c r="S98" s="15"/>
      <c r="T98" s="15"/>
      <c r="U98" s="15"/>
      <c r="V98" s="15"/>
      <c r="W98" s="15"/>
      <c r="X98" s="15"/>
    </row>
    <row r="99" spans="1:24" ht="17" thickBot="1">
      <c r="A99" s="11">
        <v>176.9</v>
      </c>
      <c r="B99" s="11">
        <v>1.27</v>
      </c>
      <c r="C99" s="11">
        <v>3023</v>
      </c>
      <c r="D99" s="11">
        <v>0.1052086605</v>
      </c>
      <c r="E99" s="11">
        <v>264.89999999999998</v>
      </c>
      <c r="F99" s="12">
        <v>4.7100000000000003E-2</v>
      </c>
      <c r="G99" s="13">
        <v>7.3000000000000001E-3</v>
      </c>
      <c r="H99" s="11">
        <v>1.55</v>
      </c>
      <c r="I99" s="11">
        <v>94801</v>
      </c>
      <c r="J99" s="11">
        <v>24</v>
      </c>
      <c r="K99" s="14" t="s">
        <v>61</v>
      </c>
      <c r="L99" s="15"/>
      <c r="M99" s="15"/>
      <c r="N99" s="15"/>
      <c r="O99" s="16" t="e">
        <v>#DIV/0!</v>
      </c>
      <c r="P99" s="8" t="e">
        <f t="shared" si="3"/>
        <v>#DIV/0!</v>
      </c>
      <c r="Q99" s="19" t="e">
        <f t="shared" si="2"/>
        <v>#DIV/0!</v>
      </c>
      <c r="R99" s="18" t="e">
        <v>#DIV/0!</v>
      </c>
      <c r="S99" s="15"/>
      <c r="T99" s="15"/>
      <c r="U99" s="15"/>
      <c r="V99" s="15"/>
      <c r="W99" s="15"/>
      <c r="X99" s="15"/>
    </row>
    <row r="100" spans="1:24" ht="17" thickBot="1">
      <c r="A100" s="11">
        <v>197.67</v>
      </c>
      <c r="B100" s="11">
        <v>1.54</v>
      </c>
      <c r="C100" s="11">
        <v>5914.5</v>
      </c>
      <c r="D100" s="11">
        <v>0.20584076160000001</v>
      </c>
      <c r="E100" s="11">
        <v>286.2</v>
      </c>
      <c r="F100" s="12">
        <v>9.2200000000000004E-2</v>
      </c>
      <c r="G100" s="13">
        <v>7.9000000000000008E-3</v>
      </c>
      <c r="H100" s="11">
        <v>1.01</v>
      </c>
      <c r="I100" s="11">
        <v>116300</v>
      </c>
      <c r="J100" s="11">
        <v>26</v>
      </c>
      <c r="K100" s="14" t="s">
        <v>61</v>
      </c>
      <c r="L100" s="15"/>
      <c r="M100" s="15"/>
      <c r="N100" s="15"/>
      <c r="O100" s="16" t="e">
        <v>#DIV/0!</v>
      </c>
      <c r="P100" s="8" t="e">
        <f t="shared" si="3"/>
        <v>#DIV/0!</v>
      </c>
      <c r="Q100" s="19" t="e">
        <f t="shared" si="2"/>
        <v>#DIV/0!</v>
      </c>
      <c r="R100" s="18" t="e">
        <v>#DIV/0!</v>
      </c>
      <c r="S100" s="15"/>
      <c r="T100" s="15"/>
      <c r="U100" s="15"/>
      <c r="V100" s="15"/>
      <c r="W100" s="15"/>
      <c r="X100" s="15"/>
    </row>
    <row r="101" spans="1:24" ht="17" thickBot="1">
      <c r="A101" s="11">
        <v>292.97000000000003</v>
      </c>
      <c r="B101" s="11">
        <v>1.03</v>
      </c>
      <c r="C101" s="11">
        <v>1548.3</v>
      </c>
      <c r="D101" s="11">
        <v>5.3885070799999997E-2</v>
      </c>
      <c r="E101" s="11">
        <v>186.4</v>
      </c>
      <c r="F101" s="12">
        <v>2.41E-2</v>
      </c>
      <c r="G101" s="13">
        <v>3.5000000000000001E-3</v>
      </c>
      <c r="H101" s="11">
        <v>1.2</v>
      </c>
      <c r="I101" s="11">
        <v>57732</v>
      </c>
      <c r="J101" s="11">
        <v>35</v>
      </c>
      <c r="K101" s="14" t="s">
        <v>61</v>
      </c>
      <c r="L101" s="15"/>
      <c r="M101" s="15"/>
      <c r="N101" s="15"/>
      <c r="O101" s="16" t="e">
        <v>#DIV/0!</v>
      </c>
      <c r="P101" s="8" t="e">
        <f t="shared" si="3"/>
        <v>#DIV/0!</v>
      </c>
      <c r="Q101" s="19" t="e">
        <f t="shared" si="2"/>
        <v>#DIV/0!</v>
      </c>
      <c r="R101" s="18" t="e">
        <v>#DIV/0!</v>
      </c>
      <c r="S101" s="15"/>
      <c r="T101" s="15"/>
      <c r="U101" s="15"/>
      <c r="V101" s="15"/>
      <c r="W101" s="15"/>
      <c r="X101" s="15"/>
    </row>
    <row r="102" spans="1:24" ht="17" thickBot="1">
      <c r="A102" s="11">
        <v>530.78</v>
      </c>
      <c r="B102" s="11">
        <v>1.59</v>
      </c>
      <c r="C102" s="11">
        <v>1836.6</v>
      </c>
      <c r="D102" s="11">
        <v>6.3918698590000003E-2</v>
      </c>
      <c r="E102" s="11">
        <v>156.30000000000001</v>
      </c>
      <c r="F102" s="12">
        <v>2.86E-2</v>
      </c>
      <c r="G102" s="13">
        <v>3.0000000000000001E-3</v>
      </c>
      <c r="H102" s="11">
        <v>0.8</v>
      </c>
      <c r="I102" s="11">
        <v>37640</v>
      </c>
      <c r="J102" s="11">
        <v>52</v>
      </c>
      <c r="K102" s="14" t="s">
        <v>61</v>
      </c>
      <c r="L102" s="15"/>
      <c r="M102" s="15"/>
      <c r="N102" s="15"/>
      <c r="O102" s="16" t="e">
        <v>#DIV/0!</v>
      </c>
      <c r="P102" s="8" t="e">
        <f t="shared" si="3"/>
        <v>#DIV/0!</v>
      </c>
      <c r="Q102" s="19" t="e">
        <f t="shared" si="2"/>
        <v>#DIV/0!</v>
      </c>
      <c r="R102" s="18" t="e">
        <v>#DIV/0!</v>
      </c>
      <c r="S102" s="15"/>
      <c r="T102" s="15"/>
      <c r="U102" s="15"/>
      <c r="V102" s="15"/>
      <c r="W102" s="15"/>
      <c r="X102" s="15"/>
    </row>
    <row r="103" spans="1:24" ht="17" thickBot="1">
      <c r="A103" s="11">
        <v>538.32000000000005</v>
      </c>
      <c r="B103" s="11">
        <v>2.62</v>
      </c>
      <c r="C103" s="11">
        <v>653.5</v>
      </c>
      <c r="D103" s="11">
        <v>2.2743585720000001E-2</v>
      </c>
      <c r="E103" s="11">
        <v>194.5</v>
      </c>
      <c r="F103" s="12">
        <v>1.0200000000000001E-2</v>
      </c>
      <c r="G103" s="13">
        <v>4.8999999999999998E-3</v>
      </c>
      <c r="H103" s="11">
        <v>1.29</v>
      </c>
      <c r="I103" s="11">
        <v>40424</v>
      </c>
      <c r="J103" s="11">
        <v>53</v>
      </c>
      <c r="K103" s="14" t="s">
        <v>61</v>
      </c>
      <c r="L103" s="15"/>
      <c r="M103" s="15"/>
      <c r="N103" s="15"/>
      <c r="O103" s="16" t="e">
        <v>#DIV/0!</v>
      </c>
      <c r="P103" s="8" t="e">
        <f t="shared" si="3"/>
        <v>#DIV/0!</v>
      </c>
      <c r="Q103" s="19" t="e">
        <f t="shared" si="2"/>
        <v>#DIV/0!</v>
      </c>
      <c r="R103" s="18" t="e">
        <v>#DIV/0!</v>
      </c>
      <c r="S103" s="15"/>
      <c r="T103" s="15"/>
      <c r="U103" s="15"/>
      <c r="V103" s="15"/>
      <c r="W103" s="15"/>
      <c r="X103" s="15"/>
    </row>
    <row r="104" spans="1:24" ht="17" thickBot="1">
      <c r="A104" s="11">
        <v>879.2</v>
      </c>
      <c r="B104" s="11">
        <v>1.85</v>
      </c>
      <c r="C104" s="11">
        <v>1691.2</v>
      </c>
      <c r="D104" s="11">
        <v>5.8858381279999997E-2</v>
      </c>
      <c r="E104" s="11">
        <v>160.30000000000001</v>
      </c>
      <c r="F104" s="12">
        <v>2.64E-2</v>
      </c>
      <c r="G104" s="13">
        <v>2.0999999999999999E-3</v>
      </c>
      <c r="H104" s="11">
        <v>0.93</v>
      </c>
      <c r="I104" s="11">
        <v>34226</v>
      </c>
      <c r="J104" s="11">
        <v>69</v>
      </c>
      <c r="K104" s="14" t="s">
        <v>61</v>
      </c>
      <c r="L104" s="15"/>
      <c r="M104" s="15"/>
      <c r="N104" s="15"/>
      <c r="O104" s="16" t="e">
        <v>#DIV/0!</v>
      </c>
      <c r="P104" s="8" t="e">
        <f t="shared" si="3"/>
        <v>#DIV/0!</v>
      </c>
      <c r="Q104" s="19" t="e">
        <f t="shared" si="2"/>
        <v>#DIV/0!</v>
      </c>
      <c r="R104" s="18" t="e">
        <v>#DIV/0!</v>
      </c>
      <c r="S104" s="15"/>
      <c r="T104" s="15"/>
      <c r="U104" s="15"/>
      <c r="V104" s="15"/>
      <c r="W104" s="15"/>
      <c r="X104" s="15"/>
    </row>
    <row r="105" spans="1:24" ht="17" thickBot="1">
      <c r="A105" s="11">
        <v>1447.64</v>
      </c>
      <c r="B105" s="11">
        <v>2.42</v>
      </c>
      <c r="C105" s="11">
        <v>197.1</v>
      </c>
      <c r="D105" s="11">
        <v>6.8596185839999999E-3</v>
      </c>
      <c r="E105" s="11">
        <v>59.8</v>
      </c>
      <c r="F105" s="12">
        <v>3.0699999999999998E-3</v>
      </c>
      <c r="G105" s="13">
        <v>1.6999999999999999E-3</v>
      </c>
      <c r="H105" s="11">
        <v>0.87</v>
      </c>
      <c r="I105" s="11">
        <v>4358</v>
      </c>
      <c r="J105" s="11">
        <v>91</v>
      </c>
      <c r="K105" s="14" t="s">
        <v>61</v>
      </c>
      <c r="L105" s="15"/>
      <c r="M105" s="15"/>
      <c r="N105" s="15"/>
      <c r="O105" s="16" t="e">
        <v>#DIV/0!</v>
      </c>
      <c r="P105" s="8" t="e">
        <f t="shared" si="3"/>
        <v>#DIV/0!</v>
      </c>
      <c r="Q105" s="19" t="e">
        <f t="shared" si="2"/>
        <v>#DIV/0!</v>
      </c>
      <c r="R105" s="18" t="e">
        <v>#DIV/0!</v>
      </c>
      <c r="S105" s="15"/>
      <c r="T105" s="15"/>
      <c r="U105" s="15"/>
      <c r="V105" s="15"/>
      <c r="W105" s="15"/>
      <c r="X105" s="15"/>
    </row>
    <row r="106" spans="1:24" ht="17" thickBot="1">
      <c r="A106" s="11">
        <v>1691.01</v>
      </c>
      <c r="B106" s="11">
        <v>2.35</v>
      </c>
      <c r="C106" s="11">
        <v>428.4</v>
      </c>
      <c r="D106" s="11">
        <v>1.490949062E-2</v>
      </c>
      <c r="E106" s="11">
        <v>35.1</v>
      </c>
      <c r="F106" s="12">
        <v>6.6800000000000002E-3</v>
      </c>
      <c r="G106" s="13">
        <v>1.4E-3</v>
      </c>
      <c r="H106" s="11">
        <v>0.88</v>
      </c>
      <c r="I106" s="11">
        <v>1721</v>
      </c>
      <c r="J106" s="11">
        <v>96</v>
      </c>
      <c r="K106" s="14" t="s">
        <v>61</v>
      </c>
      <c r="L106" s="15"/>
      <c r="M106" s="15"/>
      <c r="N106" s="15"/>
      <c r="O106" s="16" t="e">
        <v>#DIV/0!</v>
      </c>
      <c r="P106" s="8" t="e">
        <f t="shared" si="3"/>
        <v>#DIV/0!</v>
      </c>
      <c r="Q106" s="19" t="e">
        <f t="shared" si="2"/>
        <v>#DIV/0!</v>
      </c>
      <c r="R106" s="18" t="e">
        <v>#DIV/0!</v>
      </c>
      <c r="S106" s="15"/>
      <c r="T106" s="15"/>
      <c r="U106" s="15"/>
      <c r="V106" s="15"/>
      <c r="W106" s="15"/>
      <c r="X106" s="15"/>
    </row>
    <row r="107" spans="1:24" ht="17" thickBot="1">
      <c r="A107" s="11">
        <v>2009.56</v>
      </c>
      <c r="B107" s="11">
        <v>2.97</v>
      </c>
      <c r="C107" s="11">
        <v>2215.9</v>
      </c>
      <c r="D107" s="11">
        <v>7.7119375039999993E-2</v>
      </c>
      <c r="E107" s="11">
        <v>54.2</v>
      </c>
      <c r="F107" s="12">
        <v>3.4599999999999999E-2</v>
      </c>
      <c r="G107" s="13">
        <v>1.5E-3</v>
      </c>
      <c r="H107" s="11">
        <v>0.62</v>
      </c>
      <c r="I107" s="11">
        <v>3301</v>
      </c>
      <c r="J107" s="11">
        <v>99</v>
      </c>
      <c r="K107" s="14" t="s">
        <v>61</v>
      </c>
      <c r="L107" s="15"/>
      <c r="M107" s="15"/>
      <c r="N107" s="15"/>
      <c r="O107" s="16" t="e">
        <v>#DIV/0!</v>
      </c>
      <c r="P107" s="8" t="e">
        <f t="shared" si="3"/>
        <v>#DIV/0!</v>
      </c>
      <c r="Q107" s="19" t="e">
        <f t="shared" si="2"/>
        <v>#DIV/0!</v>
      </c>
      <c r="R107" s="18" t="e">
        <v>#DIV/0!</v>
      </c>
      <c r="S107" s="15"/>
      <c r="T107" s="15"/>
      <c r="U107" s="15"/>
      <c r="V107" s="15"/>
      <c r="W107" s="15"/>
      <c r="X107" s="15"/>
    </row>
    <row r="108" spans="1:24" ht="17" thickBot="1">
      <c r="A108" s="11">
        <v>2411.0100000000002</v>
      </c>
      <c r="B108" s="11">
        <v>3.79</v>
      </c>
      <c r="C108" s="11">
        <v>125.9</v>
      </c>
      <c r="D108" s="11">
        <v>4.3816640269999999E-3</v>
      </c>
      <c r="E108" s="11">
        <v>31.8</v>
      </c>
      <c r="F108" s="12">
        <v>1.9599999999999999E-3</v>
      </c>
      <c r="G108" s="13">
        <v>1.6000000000000001E-3</v>
      </c>
      <c r="H108" s="11">
        <v>1.29</v>
      </c>
      <c r="I108" s="11">
        <v>1505</v>
      </c>
      <c r="J108" s="11">
        <v>103</v>
      </c>
      <c r="K108" s="14" t="s">
        <v>61</v>
      </c>
      <c r="L108" s="15"/>
      <c r="M108" s="15"/>
      <c r="N108" s="15"/>
      <c r="O108" s="16" t="e">
        <v>#DIV/0!</v>
      </c>
      <c r="P108" s="8" t="e">
        <f t="shared" si="3"/>
        <v>#DIV/0!</v>
      </c>
      <c r="Q108" s="19" t="e">
        <f t="shared" si="2"/>
        <v>#DIV/0!</v>
      </c>
      <c r="R108" s="18" t="e">
        <v>#DIV/0!</v>
      </c>
      <c r="S108" s="15"/>
      <c r="T108" s="15"/>
      <c r="U108" s="15"/>
      <c r="V108" s="15"/>
      <c r="W108" s="15"/>
      <c r="X108" s="15"/>
    </row>
    <row r="109" spans="1:24" ht="17" thickBot="1">
      <c r="A109" s="11">
        <v>2505.3000000000002</v>
      </c>
      <c r="B109" s="11">
        <v>2.36</v>
      </c>
      <c r="C109" s="11">
        <v>170.8</v>
      </c>
      <c r="D109" s="11">
        <v>5.9443067179999996E-3</v>
      </c>
      <c r="E109" s="11">
        <v>29</v>
      </c>
      <c r="F109" s="12">
        <v>2.66E-3</v>
      </c>
      <c r="G109" s="13">
        <v>8.9999999999999998E-4</v>
      </c>
      <c r="H109" s="11">
        <v>1.23</v>
      </c>
      <c r="I109" s="11">
        <v>1185</v>
      </c>
      <c r="J109" s="11">
        <v>104</v>
      </c>
      <c r="K109" s="14" t="s">
        <v>61</v>
      </c>
      <c r="L109" s="15"/>
      <c r="M109" s="15"/>
      <c r="N109" s="15"/>
      <c r="O109" s="16" t="e">
        <v>#DIV/0!</v>
      </c>
      <c r="P109" s="8" t="e">
        <f t="shared" si="3"/>
        <v>#DIV/0!</v>
      </c>
      <c r="Q109" s="19" t="e">
        <f t="shared" si="2"/>
        <v>#DIV/0!</v>
      </c>
      <c r="R109" s="18" t="e">
        <v>#DIV/0!</v>
      </c>
      <c r="S109" s="15"/>
      <c r="T109" s="15"/>
      <c r="U109" s="15"/>
      <c r="V109" s="15"/>
      <c r="W109" s="15"/>
      <c r="X109" s="15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opLeftCell="M1" workbookViewId="0">
      <selection activeCell="AD4" sqref="AD4"/>
    </sheetView>
  </sheetViews>
  <sheetFormatPr baseColWidth="10" defaultColWidth="8.83203125" defaultRowHeight="14" x14ac:dyDescent="0"/>
  <cols>
    <col min="8" max="8" width="11.33203125" bestFit="1" customWidth="1"/>
    <col min="9" max="9" width="11.5" bestFit="1" customWidth="1"/>
    <col min="11" max="11" width="14.6640625" bestFit="1" customWidth="1"/>
    <col min="12" max="12" width="14.83203125" bestFit="1" customWidth="1"/>
    <col min="24" max="25" width="9.6640625" bestFit="1" customWidth="1"/>
    <col min="26" max="26" width="11.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139</v>
      </c>
      <c r="P1" t="s">
        <v>116</v>
      </c>
      <c r="Q1" t="s">
        <v>132</v>
      </c>
      <c r="R1" t="s">
        <v>133</v>
      </c>
      <c r="S1" t="s">
        <v>145</v>
      </c>
      <c r="T1" t="s">
        <v>38</v>
      </c>
      <c r="U1" t="s">
        <v>42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146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74.66</v>
      </c>
      <c r="C3">
        <v>143</v>
      </c>
      <c r="D3">
        <v>157</v>
      </c>
      <c r="E3">
        <v>150.72999999999999</v>
      </c>
      <c r="F3" s="1">
        <v>2150</v>
      </c>
      <c r="G3">
        <v>180.42</v>
      </c>
      <c r="H3" s="1">
        <v>40400</v>
      </c>
      <c r="K3" t="e">
        <f>LN(2)/J3</f>
        <v>#DIV/0!</v>
      </c>
      <c r="P3">
        <f>F3/($T$3*$W$3)</f>
        <v>3.0273162489439591</v>
      </c>
      <c r="Q3" t="e">
        <f>P3*((K3*$U$3)/(1-EXP(-K3*$U$3)))</f>
        <v>#DIV/0!</v>
      </c>
      <c r="R3" t="e">
        <f>Q3*EXP(K3*$Z$3)</f>
        <v>#DIV/0!</v>
      </c>
      <c r="S3">
        <f>(1/1.128)*((293/600)^(1/2))*O3</f>
        <v>0</v>
      </c>
      <c r="T3">
        <v>1000</v>
      </c>
      <c r="U3">
        <v>1402.1</v>
      </c>
      <c r="V3">
        <v>4.04</v>
      </c>
      <c r="W3">
        <v>0.71020000000000005</v>
      </c>
      <c r="X3" s="21">
        <v>42458.139039351852</v>
      </c>
      <c r="Y3" s="21">
        <v>42458.120023148149</v>
      </c>
      <c r="Z3">
        <f>27*60+23</f>
        <v>1643</v>
      </c>
      <c r="AA3" t="s">
        <v>131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354.93</v>
      </c>
      <c r="C4">
        <v>708</v>
      </c>
      <c r="D4">
        <v>715</v>
      </c>
      <c r="E4">
        <v>711.43</v>
      </c>
      <c r="F4" s="1">
        <v>-14.9</v>
      </c>
      <c r="G4">
        <v>135.47</v>
      </c>
      <c r="H4" s="1">
        <v>6060</v>
      </c>
      <c r="K4" t="e">
        <f t="shared" ref="K4:K24" si="0">LN(2)/J4</f>
        <v>#DIV/0!</v>
      </c>
      <c r="P4">
        <f>F4/($T$3*$W$3)</f>
        <v>-2.0980005632216275E-2</v>
      </c>
      <c r="Q4" t="e">
        <f t="shared" ref="Q4:Q24" si="1">P4*((K4*$U$3)/(1-EXP(-K4*$U$3)))</f>
        <v>#DIV/0!</v>
      </c>
      <c r="R4" t="e">
        <f t="shared" ref="R4:R24" si="2">Q4*EXP(K4*$Z$3)</f>
        <v>#DIV/0!</v>
      </c>
      <c r="S4">
        <f t="shared" ref="S4:S24" si="3">(1/1.128)*((293/600)^(1/2))*O4</f>
        <v>0</v>
      </c>
      <c r="AD4" s="28" t="e">
        <f t="shared" ref="AD4:AD24" si="4">R4*(M4/(6.022E+23*N4))*(1/K4)*(1/($AB$3*S4*100))</f>
        <v>#DIV/0!</v>
      </c>
    </row>
    <row r="5" spans="1:30" ht="15">
      <c r="A5">
        <f t="shared" ref="A5:A23" si="5">A4+1</f>
        <v>3</v>
      </c>
      <c r="B5">
        <v>388.55</v>
      </c>
      <c r="C5">
        <v>774</v>
      </c>
      <c r="D5">
        <v>782</v>
      </c>
      <c r="E5">
        <v>778.66</v>
      </c>
      <c r="F5" s="1">
        <v>264</v>
      </c>
      <c r="G5">
        <v>69.05</v>
      </c>
      <c r="H5" s="1">
        <v>6120</v>
      </c>
      <c r="I5" t="s">
        <v>16</v>
      </c>
      <c r="J5">
        <f>13.11*24*3600</f>
        <v>1132704</v>
      </c>
      <c r="K5">
        <f t="shared" si="0"/>
        <v>6.1194026026212086E-7</v>
      </c>
      <c r="L5">
        <v>0.34100000000000003</v>
      </c>
      <c r="M5">
        <v>124</v>
      </c>
      <c r="N5">
        <v>9.5E-4</v>
      </c>
      <c r="O5" s="27">
        <v>1.51388E-22</v>
      </c>
      <c r="P5">
        <f t="shared" ref="P5:P24" si="6">F5/($T$3*$W$3)</f>
        <v>0.37172627428893268</v>
      </c>
      <c r="Q5">
        <f t="shared" si="1"/>
        <v>0.37188576793239425</v>
      </c>
      <c r="R5">
        <f t="shared" si="2"/>
        <v>0.3722598565469179</v>
      </c>
      <c r="S5">
        <f t="shared" si="3"/>
        <v>9.3786544927083537E-23</v>
      </c>
      <c r="AD5" s="28">
        <f t="shared" si="4"/>
        <v>1.4058985098738214E-4</v>
      </c>
    </row>
    <row r="6" spans="1:30">
      <c r="A6">
        <f t="shared" si="5"/>
        <v>4</v>
      </c>
      <c r="B6">
        <v>442.84</v>
      </c>
      <c r="C6">
        <v>877</v>
      </c>
      <c r="D6">
        <v>897</v>
      </c>
      <c r="E6">
        <v>887.28</v>
      </c>
      <c r="F6" s="1">
        <v>29800</v>
      </c>
      <c r="G6">
        <v>176.81</v>
      </c>
      <c r="H6" s="1">
        <v>14700</v>
      </c>
      <c r="K6" t="e">
        <f t="shared" si="0"/>
        <v>#DIV/0!</v>
      </c>
      <c r="P6">
        <f t="shared" si="6"/>
        <v>41.960011264432552</v>
      </c>
      <c r="Q6" t="e">
        <f t="shared" si="1"/>
        <v>#DIV/0!</v>
      </c>
      <c r="R6" t="e">
        <f t="shared" si="2"/>
        <v>#DIV/0!</v>
      </c>
      <c r="S6">
        <f t="shared" si="3"/>
        <v>0</v>
      </c>
      <c r="AD6" s="28" t="e">
        <f t="shared" si="4"/>
        <v>#DIV/0!</v>
      </c>
    </row>
    <row r="7" spans="1:30">
      <c r="A7">
        <f t="shared" si="5"/>
        <v>5</v>
      </c>
      <c r="B7">
        <v>511.15</v>
      </c>
      <c r="C7">
        <v>1013</v>
      </c>
      <c r="D7">
        <v>1033</v>
      </c>
      <c r="E7">
        <v>1023.93</v>
      </c>
      <c r="F7" s="1">
        <v>12200</v>
      </c>
      <c r="G7">
        <v>118.27</v>
      </c>
      <c r="H7" s="1">
        <v>11900</v>
      </c>
      <c r="I7" t="s">
        <v>20</v>
      </c>
      <c r="K7" t="e">
        <f t="shared" si="0"/>
        <v>#DIV/0!</v>
      </c>
      <c r="P7">
        <f t="shared" si="6"/>
        <v>17.178259645170375</v>
      </c>
      <c r="Q7" t="e">
        <f t="shared" si="1"/>
        <v>#DIV/0!</v>
      </c>
      <c r="R7" t="e">
        <f t="shared" si="2"/>
        <v>#DIV/0!</v>
      </c>
      <c r="S7">
        <f t="shared" si="3"/>
        <v>0</v>
      </c>
      <c r="AD7" s="28" t="e">
        <f t="shared" si="4"/>
        <v>#DIV/0!</v>
      </c>
    </row>
    <row r="8" spans="1:30">
      <c r="A8">
        <f t="shared" si="5"/>
        <v>6</v>
      </c>
      <c r="B8">
        <v>526.55999999999995</v>
      </c>
      <c r="C8">
        <v>1049</v>
      </c>
      <c r="D8">
        <v>1083</v>
      </c>
      <c r="E8">
        <v>1054.75</v>
      </c>
      <c r="F8" s="1">
        <v>2480</v>
      </c>
      <c r="G8">
        <v>73.010000000000005</v>
      </c>
      <c r="H8" s="1">
        <v>5830</v>
      </c>
      <c r="K8" t="e">
        <f t="shared" si="0"/>
        <v>#DIV/0!</v>
      </c>
      <c r="P8">
        <f t="shared" si="6"/>
        <v>3.4919740918051252</v>
      </c>
      <c r="Q8" t="e">
        <f t="shared" si="1"/>
        <v>#DIV/0!</v>
      </c>
      <c r="R8" t="e">
        <f t="shared" si="2"/>
        <v>#DIV/0!</v>
      </c>
      <c r="S8">
        <f t="shared" si="3"/>
        <v>0</v>
      </c>
      <c r="AD8" s="28" t="e">
        <f t="shared" si="4"/>
        <v>#DIV/0!</v>
      </c>
    </row>
    <row r="9" spans="1:30">
      <c r="A9">
        <f t="shared" si="5"/>
        <v>7</v>
      </c>
      <c r="B9">
        <v>538.65</v>
      </c>
      <c r="C9">
        <v>1049</v>
      </c>
      <c r="D9">
        <v>1083</v>
      </c>
      <c r="E9">
        <v>1078.94</v>
      </c>
      <c r="F9" s="1">
        <v>109</v>
      </c>
      <c r="G9">
        <v>53.23</v>
      </c>
      <c r="H9" s="1">
        <v>6050</v>
      </c>
      <c r="K9" t="e">
        <f t="shared" si="0"/>
        <v>#DIV/0!</v>
      </c>
      <c r="P9">
        <f t="shared" si="6"/>
        <v>0.15347789355111235</v>
      </c>
      <c r="Q9" t="e">
        <f t="shared" si="1"/>
        <v>#DIV/0!</v>
      </c>
      <c r="R9" t="e">
        <f t="shared" si="2"/>
        <v>#DIV/0!</v>
      </c>
      <c r="S9">
        <f t="shared" si="3"/>
        <v>0</v>
      </c>
      <c r="AD9" s="28" t="e">
        <f t="shared" si="4"/>
        <v>#DIV/0!</v>
      </c>
    </row>
    <row r="10" spans="1:30" ht="15">
      <c r="A10">
        <f t="shared" si="5"/>
        <v>8</v>
      </c>
      <c r="B10">
        <v>554.19000000000005</v>
      </c>
      <c r="C10">
        <v>1105</v>
      </c>
      <c r="D10">
        <v>1120</v>
      </c>
      <c r="E10">
        <v>1110.02</v>
      </c>
      <c r="F10" s="1">
        <v>509</v>
      </c>
      <c r="G10">
        <v>59.24</v>
      </c>
      <c r="H10" s="1">
        <v>7470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0.70799999999999996</v>
      </c>
      <c r="M10">
        <v>81</v>
      </c>
      <c r="N10">
        <v>0.49309999999999998</v>
      </c>
      <c r="O10" s="27">
        <v>8.1571100000000004E-24</v>
      </c>
      <c r="P10">
        <f t="shared" si="6"/>
        <v>0.7166995212616164</v>
      </c>
      <c r="Q10">
        <f t="shared" si="1"/>
        <v>0.71944354310560088</v>
      </c>
      <c r="R10">
        <f t="shared" si="2"/>
        <v>0.7259198881472525</v>
      </c>
      <c r="S10">
        <f t="shared" si="3"/>
        <v>5.0534201091907053E-24</v>
      </c>
      <c r="AD10" s="28">
        <f t="shared" si="4"/>
        <v>7.1839665428048841E-7</v>
      </c>
    </row>
    <row r="11" spans="1:30">
      <c r="A11">
        <f t="shared" si="5"/>
        <v>9</v>
      </c>
      <c r="B11">
        <v>616.77</v>
      </c>
      <c r="C11">
        <v>1226</v>
      </c>
      <c r="D11">
        <v>1253</v>
      </c>
      <c r="E11">
        <v>1235.21</v>
      </c>
      <c r="F11" s="1">
        <v>3760</v>
      </c>
      <c r="G11">
        <v>79.709999999999994</v>
      </c>
      <c r="H11" s="1">
        <v>7010</v>
      </c>
      <c r="K11" t="e">
        <f t="shared" si="0"/>
        <v>#DIV/0!</v>
      </c>
      <c r="P11">
        <f t="shared" si="6"/>
        <v>5.294283300478738</v>
      </c>
      <c r="Q11" t="e">
        <f t="shared" si="1"/>
        <v>#DIV/0!</v>
      </c>
      <c r="R11" t="e">
        <f t="shared" si="2"/>
        <v>#DIV/0!</v>
      </c>
      <c r="S11">
        <f t="shared" si="3"/>
        <v>0</v>
      </c>
      <c r="AD11" s="28" t="e">
        <f t="shared" si="4"/>
        <v>#DIV/0!</v>
      </c>
    </row>
    <row r="12" spans="1:30">
      <c r="A12">
        <f t="shared" si="5"/>
        <v>10</v>
      </c>
      <c r="B12">
        <v>620.15</v>
      </c>
      <c r="C12">
        <v>1226</v>
      </c>
      <c r="D12">
        <v>1253</v>
      </c>
      <c r="E12">
        <v>1241.97</v>
      </c>
      <c r="F12" s="1">
        <v>1690</v>
      </c>
      <c r="G12">
        <v>65.010000000000005</v>
      </c>
      <c r="H12" s="1">
        <v>6500</v>
      </c>
      <c r="K12" t="e">
        <f t="shared" si="0"/>
        <v>#DIV/0!</v>
      </c>
      <c r="P12">
        <f t="shared" si="6"/>
        <v>2.3796113770768796</v>
      </c>
      <c r="Q12" t="e">
        <f t="shared" si="1"/>
        <v>#DIV/0!</v>
      </c>
      <c r="R12" t="e">
        <f t="shared" si="2"/>
        <v>#DIV/0!</v>
      </c>
      <c r="S12">
        <f t="shared" si="3"/>
        <v>0</v>
      </c>
      <c r="AD12" s="28" t="e">
        <f t="shared" si="4"/>
        <v>#DIV/0!</v>
      </c>
    </row>
    <row r="13" spans="1:30" ht="15">
      <c r="A13">
        <f t="shared" si="5"/>
        <v>11</v>
      </c>
      <c r="B13">
        <v>666.35</v>
      </c>
      <c r="C13">
        <v>1330</v>
      </c>
      <c r="D13">
        <v>1342</v>
      </c>
      <c r="E13">
        <v>1334.36</v>
      </c>
      <c r="F13" s="1">
        <v>476</v>
      </c>
      <c r="G13">
        <v>56.12</v>
      </c>
      <c r="H13" s="1">
        <v>5480</v>
      </c>
      <c r="I13" t="s">
        <v>16</v>
      </c>
      <c r="J13">
        <f>13.11*24*3600</f>
        <v>1132704</v>
      </c>
      <c r="K13">
        <f t="shared" si="0"/>
        <v>6.1194026026212086E-7</v>
      </c>
      <c r="L13">
        <v>0.33100000000000002</v>
      </c>
      <c r="M13">
        <v>124</v>
      </c>
      <c r="N13">
        <v>9.5E-4</v>
      </c>
      <c r="O13" s="27">
        <v>1.51388E-22</v>
      </c>
      <c r="P13">
        <f t="shared" si="6"/>
        <v>0.67023373697549982</v>
      </c>
      <c r="Q13">
        <f t="shared" si="1"/>
        <v>0.6705213088478017</v>
      </c>
      <c r="R13">
        <f t="shared" si="2"/>
        <v>0.67119580195580653</v>
      </c>
      <c r="S13">
        <f t="shared" si="3"/>
        <v>9.3786544927083537E-23</v>
      </c>
      <c r="AD13" s="28">
        <f t="shared" si="4"/>
        <v>2.5348776162876477E-4</v>
      </c>
    </row>
    <row r="14" spans="1:30">
      <c r="A14">
        <f t="shared" si="5"/>
        <v>12</v>
      </c>
      <c r="B14">
        <v>777.25</v>
      </c>
      <c r="C14">
        <v>1550</v>
      </c>
      <c r="D14">
        <v>1565</v>
      </c>
      <c r="E14">
        <v>1556.19</v>
      </c>
      <c r="F14" s="1">
        <v>657</v>
      </c>
      <c r="G14">
        <v>65.7</v>
      </c>
      <c r="H14" s="1">
        <v>6170</v>
      </c>
      <c r="K14" t="e">
        <f t="shared" si="0"/>
        <v>#DIV/0!</v>
      </c>
      <c r="P14">
        <f t="shared" si="6"/>
        <v>0.92509152351450286</v>
      </c>
      <c r="Q14" t="e">
        <f t="shared" si="1"/>
        <v>#DIV/0!</v>
      </c>
      <c r="R14" t="e">
        <f t="shared" si="2"/>
        <v>#DIV/0!</v>
      </c>
      <c r="S14">
        <f t="shared" si="3"/>
        <v>0</v>
      </c>
      <c r="AD14" s="28" t="e">
        <f t="shared" si="4"/>
        <v>#DIV/0!</v>
      </c>
    </row>
    <row r="15" spans="1:30">
      <c r="A15">
        <f t="shared" si="5"/>
        <v>13</v>
      </c>
      <c r="B15">
        <v>928.9</v>
      </c>
      <c r="C15">
        <v>1855</v>
      </c>
      <c r="D15">
        <v>1864</v>
      </c>
      <c r="E15">
        <v>1859.29</v>
      </c>
      <c r="F15" s="1">
        <v>-91.7</v>
      </c>
      <c r="G15">
        <v>103.37</v>
      </c>
      <c r="H15" s="1">
        <v>4010</v>
      </c>
      <c r="K15" t="e">
        <f t="shared" si="0"/>
        <v>#DIV/0!</v>
      </c>
      <c r="P15">
        <f t="shared" si="6"/>
        <v>-0.12911855815263307</v>
      </c>
      <c r="Q15" t="e">
        <f t="shared" si="1"/>
        <v>#DIV/0!</v>
      </c>
      <c r="R15" t="e">
        <f t="shared" si="2"/>
        <v>#DIV/0!</v>
      </c>
      <c r="S15">
        <f t="shared" si="3"/>
        <v>0</v>
      </c>
      <c r="AD15" s="28" t="e">
        <f t="shared" si="4"/>
        <v>#DIV/0!</v>
      </c>
    </row>
    <row r="16" spans="1:30">
      <c r="A16">
        <f t="shared" si="5"/>
        <v>14</v>
      </c>
      <c r="B16">
        <v>969.92</v>
      </c>
      <c r="C16">
        <v>1936</v>
      </c>
      <c r="D16">
        <v>1947</v>
      </c>
      <c r="E16">
        <v>1941.53</v>
      </c>
      <c r="F16" s="1">
        <v>239</v>
      </c>
      <c r="G16">
        <v>57.96</v>
      </c>
      <c r="H16" s="1">
        <v>4800</v>
      </c>
      <c r="K16" t="e">
        <f t="shared" si="0"/>
        <v>#DIV/0!</v>
      </c>
      <c r="P16">
        <f t="shared" si="6"/>
        <v>0.33652492255702615</v>
      </c>
      <c r="Q16" t="e">
        <f t="shared" si="1"/>
        <v>#DIV/0!</v>
      </c>
      <c r="R16" t="e">
        <f t="shared" si="2"/>
        <v>#DIV/0!</v>
      </c>
      <c r="S16">
        <f t="shared" si="3"/>
        <v>0</v>
      </c>
      <c r="AD16" s="28" t="e">
        <f t="shared" si="4"/>
        <v>#DIV/0!</v>
      </c>
    </row>
    <row r="17" spans="1:30">
      <c r="A17">
        <f t="shared" si="5"/>
        <v>15</v>
      </c>
      <c r="B17">
        <v>1131.57</v>
      </c>
      <c r="C17">
        <v>2253</v>
      </c>
      <c r="D17">
        <v>2304</v>
      </c>
      <c r="E17">
        <v>2264.79</v>
      </c>
      <c r="F17" s="1">
        <v>600</v>
      </c>
      <c r="G17">
        <v>65.599999999999994</v>
      </c>
      <c r="H17" s="1">
        <v>9460</v>
      </c>
      <c r="K17" t="e">
        <f t="shared" si="0"/>
        <v>#DIV/0!</v>
      </c>
      <c r="P17">
        <f t="shared" si="6"/>
        <v>0.8448324415657561</v>
      </c>
      <c r="Q17" t="e">
        <f t="shared" si="1"/>
        <v>#DIV/0!</v>
      </c>
      <c r="R17" t="e">
        <f t="shared" si="2"/>
        <v>#DIV/0!</v>
      </c>
      <c r="S17">
        <f t="shared" si="3"/>
        <v>0</v>
      </c>
      <c r="AD17" s="28" t="e">
        <f t="shared" si="4"/>
        <v>#DIV/0!</v>
      </c>
    </row>
    <row r="18" spans="1:30">
      <c r="A18">
        <f t="shared" si="5"/>
        <v>16</v>
      </c>
      <c r="B18">
        <v>1145.56</v>
      </c>
      <c r="C18">
        <v>2253</v>
      </c>
      <c r="D18">
        <v>2304</v>
      </c>
      <c r="E18">
        <v>2292.77</v>
      </c>
      <c r="F18" s="1">
        <v>3980</v>
      </c>
      <c r="G18">
        <v>87.91</v>
      </c>
      <c r="H18" s="1">
        <v>10000</v>
      </c>
      <c r="K18" t="e">
        <f t="shared" si="0"/>
        <v>#DIV/0!</v>
      </c>
      <c r="P18">
        <f t="shared" si="6"/>
        <v>5.604055195719515</v>
      </c>
      <c r="Q18" t="e">
        <f t="shared" si="1"/>
        <v>#DIV/0!</v>
      </c>
      <c r="R18" t="e">
        <f t="shared" si="2"/>
        <v>#DIV/0!</v>
      </c>
      <c r="S18">
        <f t="shared" si="3"/>
        <v>0</v>
      </c>
      <c r="AD18" s="28" t="e">
        <f t="shared" si="4"/>
        <v>#DIV/0!</v>
      </c>
    </row>
    <row r="19" spans="1:30" ht="15">
      <c r="A19">
        <f t="shared" si="5"/>
        <v>17</v>
      </c>
      <c r="B19">
        <v>1368.88</v>
      </c>
      <c r="C19">
        <v>2726</v>
      </c>
      <c r="D19">
        <v>2751</v>
      </c>
      <c r="E19">
        <v>2739.35</v>
      </c>
      <c r="F19" s="1">
        <v>17800</v>
      </c>
      <c r="G19">
        <v>139.93</v>
      </c>
      <c r="H19" s="1">
        <v>11900</v>
      </c>
      <c r="I19" t="s">
        <v>22</v>
      </c>
      <c r="J19">
        <f>14.959*3600</f>
        <v>53852.4</v>
      </c>
      <c r="K19">
        <f t="shared" si="0"/>
        <v>1.2871240289382558E-5</v>
      </c>
      <c r="L19">
        <v>1</v>
      </c>
      <c r="M19">
        <v>23</v>
      </c>
      <c r="N19">
        <v>1</v>
      </c>
      <c r="O19" s="27">
        <v>5.83825E-24</v>
      </c>
      <c r="P19">
        <f t="shared" si="6"/>
        <v>25.06336243311743</v>
      </c>
      <c r="Q19">
        <f t="shared" si="1"/>
        <v>25.290198979742929</v>
      </c>
      <c r="R19">
        <f t="shared" si="2"/>
        <v>25.830717289956745</v>
      </c>
      <c r="S19">
        <f t="shared" si="3"/>
        <v>3.6168606225100104E-24</v>
      </c>
      <c r="AD19" s="28">
        <f t="shared" si="4"/>
        <v>2.1191972397264402E-6</v>
      </c>
    </row>
    <row r="20" spans="1:30">
      <c r="A20">
        <f t="shared" si="5"/>
        <v>18</v>
      </c>
      <c r="B20">
        <v>1524.91</v>
      </c>
      <c r="C20">
        <v>3038</v>
      </c>
      <c r="D20">
        <v>3063</v>
      </c>
      <c r="E20">
        <v>3051.32</v>
      </c>
      <c r="F20" s="1">
        <v>1120</v>
      </c>
      <c r="G20">
        <v>57.6</v>
      </c>
      <c r="H20" s="1">
        <v>6460</v>
      </c>
      <c r="I20" t="s">
        <v>21</v>
      </c>
      <c r="K20" t="e">
        <f t="shared" si="0"/>
        <v>#DIV/0!</v>
      </c>
      <c r="P20">
        <f t="shared" si="6"/>
        <v>1.5770205575894114</v>
      </c>
      <c r="Q20" t="e">
        <f t="shared" si="1"/>
        <v>#DIV/0!</v>
      </c>
      <c r="R20" t="e">
        <f t="shared" si="2"/>
        <v>#DIV/0!</v>
      </c>
      <c r="S20">
        <f t="shared" si="3"/>
        <v>0</v>
      </c>
      <c r="AD20" s="28" t="e">
        <f t="shared" si="4"/>
        <v>#DIV/0!</v>
      </c>
    </row>
    <row r="21" spans="1:30">
      <c r="A21">
        <f t="shared" si="5"/>
        <v>19</v>
      </c>
      <c r="B21">
        <v>1597.29</v>
      </c>
      <c r="C21">
        <v>3186</v>
      </c>
      <c r="D21">
        <v>3201</v>
      </c>
      <c r="E21">
        <v>3196.04</v>
      </c>
      <c r="F21" s="1">
        <v>104</v>
      </c>
      <c r="G21">
        <v>37.71</v>
      </c>
      <c r="H21" s="1">
        <v>3630</v>
      </c>
      <c r="K21" t="e">
        <f t="shared" si="0"/>
        <v>#DIV/0!</v>
      </c>
      <c r="P21">
        <f t="shared" si="6"/>
        <v>0.14643762320473105</v>
      </c>
      <c r="Q21" t="e">
        <f t="shared" si="1"/>
        <v>#DIV/0!</v>
      </c>
      <c r="R21" t="e">
        <f t="shared" si="2"/>
        <v>#DIV/0!</v>
      </c>
      <c r="S21">
        <f t="shared" si="3"/>
        <v>0</v>
      </c>
      <c r="AD21" s="28" t="e">
        <f t="shared" si="4"/>
        <v>#DIV/0!</v>
      </c>
    </row>
    <row r="22" spans="1:30" ht="15">
      <c r="A22">
        <f t="shared" si="5"/>
        <v>20</v>
      </c>
      <c r="B22">
        <v>1643.04</v>
      </c>
      <c r="C22">
        <v>3274</v>
      </c>
      <c r="D22">
        <v>3327</v>
      </c>
      <c r="E22">
        <v>3287.54</v>
      </c>
      <c r="F22" s="1">
        <v>26000</v>
      </c>
      <c r="G22">
        <v>157.80000000000001</v>
      </c>
      <c r="H22" s="1">
        <v>6440</v>
      </c>
      <c r="I22" t="s">
        <v>31</v>
      </c>
      <c r="J22">
        <f>37.24*60</f>
        <v>2234.4</v>
      </c>
      <c r="K22">
        <f t="shared" si="0"/>
        <v>3.102162462226751E-4</v>
      </c>
      <c r="L22">
        <v>0.31900000000000001</v>
      </c>
      <c r="M22">
        <v>37</v>
      </c>
      <c r="N22">
        <v>0.24229999999999999</v>
      </c>
      <c r="O22" s="27">
        <v>1.5845E-24</v>
      </c>
      <c r="P22">
        <f t="shared" si="6"/>
        <v>36.60940580118276</v>
      </c>
      <c r="Q22">
        <f t="shared" si="1"/>
        <v>45.146464509775257</v>
      </c>
      <c r="R22">
        <f t="shared" si="2"/>
        <v>75.158353214655932</v>
      </c>
      <c r="S22">
        <f t="shared" si="3"/>
        <v>9.8161532246257217E-25</v>
      </c>
      <c r="AD22" s="28">
        <f t="shared" si="4"/>
        <v>6.2586252409903719E-6</v>
      </c>
    </row>
    <row r="23" spans="1:30">
      <c r="A23">
        <f t="shared" si="5"/>
        <v>21</v>
      </c>
      <c r="B23">
        <v>1656.73</v>
      </c>
      <c r="C23">
        <v>3274</v>
      </c>
      <c r="D23">
        <v>3327</v>
      </c>
      <c r="E23">
        <v>3314.87</v>
      </c>
      <c r="F23" s="1">
        <v>1990</v>
      </c>
      <c r="G23">
        <v>62.66</v>
      </c>
      <c r="H23" s="1">
        <v>5190</v>
      </c>
      <c r="K23" t="e">
        <f t="shared" si="0"/>
        <v>#DIV/0!</v>
      </c>
      <c r="P23">
        <f t="shared" si="6"/>
        <v>2.8020275978597575</v>
      </c>
      <c r="Q23" t="e">
        <f t="shared" si="1"/>
        <v>#DIV/0!</v>
      </c>
      <c r="R23" t="e">
        <f t="shared" si="2"/>
        <v>#DIV/0!</v>
      </c>
      <c r="S23">
        <f t="shared" si="3"/>
        <v>0</v>
      </c>
      <c r="AD23" s="28" t="e">
        <f t="shared" si="4"/>
        <v>#DIV/0!</v>
      </c>
    </row>
    <row r="24" spans="1:30">
      <c r="A24">
        <f>A23+1</f>
        <v>22</v>
      </c>
      <c r="B24">
        <v>1732.35</v>
      </c>
      <c r="C24">
        <v>3456</v>
      </c>
      <c r="D24">
        <v>3478</v>
      </c>
      <c r="E24">
        <v>3466.06</v>
      </c>
      <c r="F24" s="1">
        <v>3040</v>
      </c>
      <c r="G24">
        <v>71.42</v>
      </c>
      <c r="H24" s="1">
        <v>5690</v>
      </c>
      <c r="I24" t="s">
        <v>20</v>
      </c>
      <c r="K24" t="e">
        <f t="shared" si="0"/>
        <v>#DIV/0!</v>
      </c>
      <c r="P24">
        <f t="shared" si="6"/>
        <v>4.2804843705998303</v>
      </c>
      <c r="Q24" t="e">
        <f t="shared" si="1"/>
        <v>#DIV/0!</v>
      </c>
      <c r="R24" t="e">
        <f t="shared" si="2"/>
        <v>#DIV/0!</v>
      </c>
      <c r="S24">
        <f t="shared" si="3"/>
        <v>0</v>
      </c>
      <c r="AD24" s="28" t="e">
        <f t="shared" si="4"/>
        <v>#DIV/0!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baseColWidth="10" defaultColWidth="8.83203125" defaultRowHeight="14" x14ac:dyDescent="0"/>
  <sheetData>
    <row r="1" spans="1:1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130</v>
      </c>
    </row>
    <row r="2" spans="1:15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</row>
    <row r="3" spans="1:15">
      <c r="A3">
        <v>1</v>
      </c>
      <c r="B3">
        <v>141.44</v>
      </c>
      <c r="F3" s="1">
        <v>-226</v>
      </c>
      <c r="G3">
        <v>583.51</v>
      </c>
    </row>
    <row r="4" spans="1:15">
      <c r="A4">
        <f>A3+1</f>
        <v>2</v>
      </c>
      <c r="B4">
        <v>388.93</v>
      </c>
      <c r="F4" s="1">
        <v>6700</v>
      </c>
      <c r="G4">
        <v>191.91</v>
      </c>
    </row>
    <row r="5" spans="1:15">
      <c r="A5">
        <f t="shared" ref="A5:A30" si="0">A4+1</f>
        <v>3</v>
      </c>
      <c r="B5">
        <v>443.33</v>
      </c>
      <c r="F5" s="1">
        <v>205000</v>
      </c>
      <c r="G5">
        <v>435.69</v>
      </c>
    </row>
    <row r="6" spans="1:15">
      <c r="A6">
        <f t="shared" si="0"/>
        <v>4</v>
      </c>
      <c r="B6">
        <v>511.48</v>
      </c>
      <c r="F6" s="1">
        <v>143000</v>
      </c>
      <c r="G6">
        <v>364.33</v>
      </c>
    </row>
    <row r="7" spans="1:15">
      <c r="A7">
        <f t="shared" si="0"/>
        <v>5</v>
      </c>
      <c r="B7">
        <v>527.01</v>
      </c>
      <c r="F7" s="1">
        <v>18000</v>
      </c>
      <c r="G7">
        <v>190.82</v>
      </c>
    </row>
    <row r="8" spans="1:15">
      <c r="A8">
        <f t="shared" si="0"/>
        <v>6</v>
      </c>
      <c r="B8">
        <v>554.67999999999995</v>
      </c>
      <c r="F8" s="1">
        <v>15200</v>
      </c>
      <c r="G8">
        <v>182.66</v>
      </c>
    </row>
    <row r="9" spans="1:15">
      <c r="A9">
        <f t="shared" si="0"/>
        <v>7</v>
      </c>
      <c r="B9">
        <v>617.70000000000005</v>
      </c>
      <c r="F9" s="1">
        <v>29900</v>
      </c>
      <c r="G9">
        <v>215.55</v>
      </c>
    </row>
    <row r="10" spans="1:15">
      <c r="A10">
        <f t="shared" si="0"/>
        <v>8</v>
      </c>
      <c r="B10">
        <v>666.67</v>
      </c>
      <c r="F10" s="1">
        <v>4430</v>
      </c>
      <c r="G10">
        <v>150.75</v>
      </c>
    </row>
    <row r="11" spans="1:15">
      <c r="A11">
        <f t="shared" si="0"/>
        <v>9</v>
      </c>
      <c r="B11">
        <v>698.65</v>
      </c>
      <c r="F11" s="1">
        <v>6190</v>
      </c>
      <c r="G11">
        <v>154.34</v>
      </c>
    </row>
    <row r="12" spans="1:15">
      <c r="A12">
        <f t="shared" si="0"/>
        <v>10</v>
      </c>
      <c r="B12">
        <v>705.06</v>
      </c>
      <c r="F12" s="1">
        <v>763</v>
      </c>
      <c r="G12">
        <v>137.41</v>
      </c>
    </row>
    <row r="13" spans="1:15">
      <c r="A13">
        <f t="shared" si="0"/>
        <v>11</v>
      </c>
      <c r="B13">
        <v>743.32</v>
      </c>
      <c r="F13" s="1">
        <v>1150</v>
      </c>
      <c r="G13">
        <v>131.82</v>
      </c>
    </row>
    <row r="14" spans="1:15">
      <c r="A14">
        <f t="shared" si="0"/>
        <v>12</v>
      </c>
      <c r="B14">
        <v>776.84</v>
      </c>
      <c r="F14" s="1">
        <v>16300</v>
      </c>
      <c r="G14">
        <v>180.1</v>
      </c>
    </row>
    <row r="15" spans="1:15">
      <c r="A15">
        <f t="shared" si="0"/>
        <v>13</v>
      </c>
      <c r="B15">
        <v>828.06</v>
      </c>
      <c r="F15" s="1">
        <v>3890</v>
      </c>
      <c r="G15">
        <v>147.22</v>
      </c>
    </row>
    <row r="16" spans="1:15">
      <c r="A16">
        <f t="shared" si="0"/>
        <v>14</v>
      </c>
      <c r="B16">
        <v>846.9</v>
      </c>
      <c r="F16" s="1">
        <v>6240</v>
      </c>
      <c r="G16">
        <v>160.13999999999999</v>
      </c>
    </row>
    <row r="17" spans="1:7">
      <c r="A17">
        <f t="shared" si="0"/>
        <v>15</v>
      </c>
      <c r="B17">
        <v>857.86</v>
      </c>
      <c r="F17" s="1">
        <v>1980</v>
      </c>
      <c r="G17">
        <v>144.91999999999999</v>
      </c>
    </row>
    <row r="18" spans="1:7">
      <c r="A18">
        <f t="shared" si="0"/>
        <v>16</v>
      </c>
      <c r="B18">
        <v>969.72</v>
      </c>
      <c r="F18" s="1">
        <v>3510</v>
      </c>
      <c r="G18">
        <v>158.03</v>
      </c>
    </row>
    <row r="19" spans="1:7">
      <c r="A19">
        <f t="shared" si="0"/>
        <v>17</v>
      </c>
      <c r="B19">
        <v>1044.1600000000001</v>
      </c>
      <c r="F19" s="1">
        <v>4600</v>
      </c>
      <c r="G19">
        <v>172.87</v>
      </c>
    </row>
    <row r="20" spans="1:7">
      <c r="A20">
        <f t="shared" si="0"/>
        <v>18</v>
      </c>
      <c r="B20">
        <v>1131.6099999999999</v>
      </c>
      <c r="F20" s="1">
        <v>7600</v>
      </c>
      <c r="G20">
        <v>210.03</v>
      </c>
    </row>
    <row r="21" spans="1:7">
      <c r="A21">
        <f t="shared" si="0"/>
        <v>19</v>
      </c>
      <c r="B21">
        <v>1145.08</v>
      </c>
      <c r="F21" s="1">
        <v>9740</v>
      </c>
      <c r="G21">
        <v>214.62</v>
      </c>
    </row>
    <row r="22" spans="1:7">
      <c r="A22">
        <f t="shared" si="0"/>
        <v>20</v>
      </c>
      <c r="B22">
        <v>1293.71</v>
      </c>
      <c r="F22" s="1">
        <v>2370</v>
      </c>
      <c r="G22">
        <v>142.21</v>
      </c>
    </row>
    <row r="23" spans="1:7">
      <c r="A23">
        <f t="shared" si="0"/>
        <v>21</v>
      </c>
      <c r="B23">
        <v>1317.76</v>
      </c>
      <c r="F23" s="1">
        <v>4140</v>
      </c>
      <c r="G23">
        <v>157.16999999999999</v>
      </c>
    </row>
    <row r="24" spans="1:7">
      <c r="A24">
        <f t="shared" si="0"/>
        <v>22</v>
      </c>
      <c r="B24">
        <v>1368.79</v>
      </c>
      <c r="F24" s="1">
        <v>744000</v>
      </c>
      <c r="G24">
        <v>785.59</v>
      </c>
    </row>
    <row r="25" spans="1:7">
      <c r="A25">
        <f t="shared" si="0"/>
        <v>23</v>
      </c>
      <c r="B25">
        <v>1475.13</v>
      </c>
      <c r="F25" s="1">
        <v>1820</v>
      </c>
      <c r="G25">
        <v>132.32</v>
      </c>
    </row>
    <row r="26" spans="1:7">
      <c r="A26">
        <f t="shared" si="0"/>
        <v>24</v>
      </c>
      <c r="B26">
        <v>1524.81</v>
      </c>
      <c r="F26" s="1">
        <v>44700</v>
      </c>
      <c r="G26">
        <v>222.87</v>
      </c>
    </row>
    <row r="27" spans="1:7">
      <c r="A27">
        <f t="shared" si="0"/>
        <v>25</v>
      </c>
      <c r="B27">
        <v>1642.76</v>
      </c>
      <c r="F27" s="1">
        <v>498000</v>
      </c>
      <c r="G27">
        <v>642.65</v>
      </c>
    </row>
    <row r="28" spans="1:7">
      <c r="A28">
        <f t="shared" si="0"/>
        <v>26</v>
      </c>
      <c r="B28">
        <v>1656.25</v>
      </c>
      <c r="F28" s="1">
        <v>27200</v>
      </c>
      <c r="G28">
        <v>187.14</v>
      </c>
    </row>
    <row r="29" spans="1:7">
      <c r="A29">
        <f t="shared" si="0"/>
        <v>27</v>
      </c>
      <c r="B29">
        <v>1731.35</v>
      </c>
      <c r="F29" s="1">
        <v>17000</v>
      </c>
      <c r="G29">
        <v>167.45</v>
      </c>
    </row>
    <row r="30" spans="1:7">
      <c r="A30">
        <f t="shared" si="0"/>
        <v>28</v>
      </c>
      <c r="B30">
        <v>1810.96</v>
      </c>
      <c r="F30" s="1">
        <v>1010</v>
      </c>
      <c r="G30">
        <v>137.04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T1" workbookViewId="0">
      <selection activeCell="AD4" sqref="AD4"/>
    </sheetView>
  </sheetViews>
  <sheetFormatPr baseColWidth="10" defaultColWidth="8.83203125" defaultRowHeight="14" x14ac:dyDescent="0"/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141</v>
      </c>
      <c r="P1" t="s">
        <v>116</v>
      </c>
      <c r="Q1" t="s">
        <v>132</v>
      </c>
      <c r="R1" t="s">
        <v>135</v>
      </c>
      <c r="S1" t="s">
        <v>145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119</v>
      </c>
      <c r="AA1" s="23" t="s">
        <v>120</v>
      </c>
      <c r="AB1" s="23" t="s">
        <v>129</v>
      </c>
      <c r="AD1" t="s">
        <v>146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J2" t="s">
        <v>25</v>
      </c>
      <c r="K2" t="s">
        <v>26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55.89</v>
      </c>
      <c r="C3">
        <v>103</v>
      </c>
      <c r="D3">
        <v>120</v>
      </c>
      <c r="E3">
        <v>112.57</v>
      </c>
      <c r="F3" s="1">
        <v>2190</v>
      </c>
      <c r="G3">
        <v>166.13</v>
      </c>
      <c r="H3" s="1">
        <v>45400</v>
      </c>
      <c r="K3" t="e">
        <f>LN(2)/J3</f>
        <v>#DIV/0!</v>
      </c>
      <c r="P3">
        <f>F3/($T$3*$W$3)</f>
        <v>3.6573146292585172</v>
      </c>
      <c r="Q3" t="e">
        <f>P3*((K3*$U$3)/(1-EXP(-K3*$U$3)))</f>
        <v>#DIV/0!</v>
      </c>
      <c r="R3" t="e">
        <f>Q3*EXP(K3*$Z$3)</f>
        <v>#DIV/0!</v>
      </c>
      <c r="S3">
        <f>(1/1.128)*((293/600)^(1/2))*O3</f>
        <v>0</v>
      </c>
      <c r="T3">
        <v>1000</v>
      </c>
      <c r="U3">
        <v>1044</v>
      </c>
      <c r="V3">
        <v>4.21</v>
      </c>
      <c r="W3">
        <v>0.5988</v>
      </c>
      <c r="X3" s="24">
        <v>0.13496527777777778</v>
      </c>
      <c r="Y3" s="24">
        <v>0.12002314814814814</v>
      </c>
      <c r="Z3">
        <f>21*60+31</f>
        <v>1291</v>
      </c>
      <c r="AA3" t="s">
        <v>134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443.44</v>
      </c>
      <c r="C4">
        <v>876</v>
      </c>
      <c r="D4">
        <v>897</v>
      </c>
      <c r="E4">
        <v>887.74</v>
      </c>
      <c r="F4" s="1">
        <v>58900</v>
      </c>
      <c r="G4">
        <v>239.8</v>
      </c>
      <c r="H4" s="1">
        <v>28500</v>
      </c>
      <c r="K4" t="e">
        <f t="shared" ref="K4:K18" si="0">LN(2)/J4</f>
        <v>#DIV/0!</v>
      </c>
      <c r="P4">
        <f t="shared" ref="P4:P18" si="1">F4/($T$3*$W$3)</f>
        <v>98.363393453573821</v>
      </c>
      <c r="Q4" t="e">
        <f t="shared" ref="Q4:Q18" si="2">P4*((K4*$U$3)/(1-EXP(-K4*$U$3)))</f>
        <v>#DIV/0!</v>
      </c>
      <c r="R4" t="e">
        <f t="shared" ref="R4:R18" si="3">Q4*EXP(K4*$Z$3)</f>
        <v>#DIV/0!</v>
      </c>
      <c r="S4">
        <f t="shared" ref="S4:S18" si="4">(1/1.128)*((293/600)^(1/2))*O4</f>
        <v>0</v>
      </c>
      <c r="AD4" t="e">
        <f t="shared" ref="AD4:AD18" si="5">R4*(M4/(6.022E+23*N4))*(1/K4)*(1/($AB$3*S4*100))</f>
        <v>#DIV/0!</v>
      </c>
    </row>
    <row r="5" spans="1:30">
      <c r="A5">
        <f t="shared" ref="A5:A18" si="6">A4+1</f>
        <v>3</v>
      </c>
      <c r="B5">
        <v>511.65</v>
      </c>
      <c r="C5">
        <v>1012</v>
      </c>
      <c r="D5">
        <v>1034</v>
      </c>
      <c r="E5">
        <v>1024.1600000000001</v>
      </c>
      <c r="F5" s="1">
        <v>13400</v>
      </c>
      <c r="G5">
        <v>130.79</v>
      </c>
      <c r="H5" s="1">
        <v>15900</v>
      </c>
      <c r="I5" t="s">
        <v>20</v>
      </c>
      <c r="K5" t="e">
        <f t="shared" si="0"/>
        <v>#DIV/0!</v>
      </c>
      <c r="P5">
        <f t="shared" si="1"/>
        <v>22.378089512358052</v>
      </c>
      <c r="Q5" t="e">
        <f t="shared" si="2"/>
        <v>#DIV/0!</v>
      </c>
      <c r="R5" t="e">
        <f t="shared" si="3"/>
        <v>#DIV/0!</v>
      </c>
      <c r="S5">
        <f t="shared" si="4"/>
        <v>0</v>
      </c>
      <c r="AD5" t="e">
        <f t="shared" si="5"/>
        <v>#DIV/0!</v>
      </c>
    </row>
    <row r="6" spans="1:30" ht="15">
      <c r="A6">
        <f t="shared" si="6"/>
        <v>4</v>
      </c>
      <c r="B6">
        <v>527.23</v>
      </c>
      <c r="C6">
        <v>1045</v>
      </c>
      <c r="D6">
        <v>1065</v>
      </c>
      <c r="E6">
        <v>1055.31</v>
      </c>
      <c r="F6" s="1">
        <v>4690</v>
      </c>
      <c r="G6">
        <v>96.19</v>
      </c>
      <c r="H6" s="1">
        <v>12200</v>
      </c>
      <c r="I6" t="s">
        <v>24</v>
      </c>
      <c r="J6">
        <f>15.29*60</f>
        <v>917.4</v>
      </c>
      <c r="K6">
        <f t="shared" si="0"/>
        <v>7.5555611571827481E-4</v>
      </c>
      <c r="M6">
        <v>134</v>
      </c>
      <c r="N6">
        <v>0.104</v>
      </c>
      <c r="O6" s="27">
        <v>4.7799300000000003E-24</v>
      </c>
      <c r="P6">
        <f t="shared" si="1"/>
        <v>7.8323313293253181</v>
      </c>
      <c r="Q6">
        <f t="shared" si="2"/>
        <v>11.323365652983975</v>
      </c>
      <c r="R6">
        <f t="shared" si="3"/>
        <v>30.032835300665429</v>
      </c>
      <c r="S6">
        <f t="shared" si="4"/>
        <v>2.9612196455023809E-24</v>
      </c>
      <c r="AD6">
        <f t="shared" si="5"/>
        <v>2.872034781860403E-6</v>
      </c>
    </row>
    <row r="7" spans="1:30">
      <c r="A7">
        <f t="shared" si="6"/>
        <v>5</v>
      </c>
      <c r="B7">
        <v>617.17999999999995</v>
      </c>
      <c r="C7">
        <v>1225</v>
      </c>
      <c r="D7">
        <v>1246</v>
      </c>
      <c r="E7">
        <v>1236.46</v>
      </c>
      <c r="F7" s="1">
        <v>3780</v>
      </c>
      <c r="G7">
        <v>92.3</v>
      </c>
      <c r="H7" s="1">
        <v>11500</v>
      </c>
      <c r="K7" t="e">
        <f t="shared" si="0"/>
        <v>#DIV/0!</v>
      </c>
      <c r="P7">
        <f t="shared" si="1"/>
        <v>6.3126252505010028</v>
      </c>
      <c r="Q7" t="e">
        <f t="shared" si="2"/>
        <v>#DIV/0!</v>
      </c>
      <c r="R7" t="e">
        <f t="shared" si="3"/>
        <v>#DIV/0!</v>
      </c>
      <c r="S7">
        <f t="shared" si="4"/>
        <v>0</v>
      </c>
      <c r="AD7" t="e">
        <f t="shared" si="5"/>
        <v>#DIV/0!</v>
      </c>
    </row>
    <row r="8" spans="1:30" ht="15">
      <c r="A8">
        <f t="shared" si="6"/>
        <v>6</v>
      </c>
      <c r="B8">
        <v>666.64</v>
      </c>
      <c r="C8">
        <v>1328</v>
      </c>
      <c r="D8">
        <v>1343</v>
      </c>
      <c r="E8">
        <v>1334.09</v>
      </c>
      <c r="F8" s="1">
        <v>542</v>
      </c>
      <c r="G8">
        <v>66.83</v>
      </c>
      <c r="H8" s="1">
        <v>7240</v>
      </c>
      <c r="I8" t="s">
        <v>16</v>
      </c>
      <c r="J8">
        <f>13.11*24*3600</f>
        <v>1132704</v>
      </c>
      <c r="K8">
        <f t="shared" si="0"/>
        <v>6.1194026026212086E-7</v>
      </c>
      <c r="L8">
        <v>0.33100000000000002</v>
      </c>
      <c r="M8">
        <v>124</v>
      </c>
      <c r="N8">
        <v>9.5E-4</v>
      </c>
      <c r="O8" s="27">
        <v>1.51388E-22</v>
      </c>
      <c r="P8">
        <f t="shared" si="1"/>
        <v>0.90514362057448239</v>
      </c>
      <c r="Q8">
        <f t="shared" si="2"/>
        <v>0.90543278393617177</v>
      </c>
      <c r="R8">
        <f t="shared" si="3"/>
        <v>0.90614837193006015</v>
      </c>
      <c r="S8">
        <f t="shared" si="4"/>
        <v>9.3786544927083537E-23</v>
      </c>
      <c r="AD8">
        <f t="shared" si="5"/>
        <v>3.4222133367756721E-4</v>
      </c>
    </row>
    <row r="9" spans="1:30" ht="15">
      <c r="A9">
        <f t="shared" si="6"/>
        <v>7</v>
      </c>
      <c r="B9">
        <v>743.73</v>
      </c>
      <c r="C9">
        <v>1477</v>
      </c>
      <c r="D9">
        <v>1494</v>
      </c>
      <c r="E9">
        <v>1488.24</v>
      </c>
      <c r="F9" s="1">
        <v>486</v>
      </c>
      <c r="G9">
        <v>67.77</v>
      </c>
      <c r="H9" s="1">
        <v>7490</v>
      </c>
      <c r="I9" t="s">
        <v>27</v>
      </c>
      <c r="J9">
        <f>16.91*3600</f>
        <v>60876</v>
      </c>
      <c r="K9">
        <f t="shared" si="0"/>
        <v>1.138621428083227E-5</v>
      </c>
      <c r="L9">
        <v>0.93</v>
      </c>
      <c r="M9">
        <v>96</v>
      </c>
      <c r="N9">
        <v>2.8000000000000001E-2</v>
      </c>
      <c r="O9" s="27">
        <v>5.7586200000000003E-24</v>
      </c>
      <c r="P9">
        <f t="shared" si="1"/>
        <v>0.81162324649298601</v>
      </c>
      <c r="Q9">
        <f t="shared" si="2"/>
        <v>0.81645677077654288</v>
      </c>
      <c r="R9">
        <f t="shared" si="3"/>
        <v>0.82854700398654724</v>
      </c>
      <c r="S9">
        <f t="shared" si="4"/>
        <v>3.5675289543953407E-24</v>
      </c>
      <c r="AD9">
        <f t="shared" si="5"/>
        <v>1.1612954982810758E-5</v>
      </c>
    </row>
    <row r="10" spans="1:30" ht="15">
      <c r="A10">
        <f t="shared" si="6"/>
        <v>8</v>
      </c>
      <c r="B10">
        <v>846.23</v>
      </c>
      <c r="C10">
        <v>1684</v>
      </c>
      <c r="D10">
        <v>1702</v>
      </c>
      <c r="E10">
        <v>1693.18</v>
      </c>
      <c r="F10" s="1">
        <v>1080</v>
      </c>
      <c r="G10">
        <v>79.64</v>
      </c>
      <c r="H10" s="1">
        <v>7960</v>
      </c>
      <c r="I10" t="s">
        <v>28</v>
      </c>
      <c r="J10">
        <f>2.5785*3600</f>
        <v>9282.6</v>
      </c>
      <c r="K10">
        <f t="shared" si="0"/>
        <v>7.4671663171950234E-5</v>
      </c>
      <c r="L10">
        <v>0.98899999999999999</v>
      </c>
      <c r="M10">
        <v>55</v>
      </c>
      <c r="N10">
        <v>1</v>
      </c>
      <c r="O10" s="27">
        <v>1.5410000000000001E-23</v>
      </c>
      <c r="P10">
        <f t="shared" si="1"/>
        <v>1.803607214428858</v>
      </c>
      <c r="Q10">
        <f t="shared" si="2"/>
        <v>1.8748226468257898</v>
      </c>
      <c r="R10">
        <f t="shared" si="3"/>
        <v>2.0645559846314048</v>
      </c>
      <c r="S10">
        <f t="shared" si="4"/>
        <v>9.5466659003775564E-24</v>
      </c>
      <c r="AD10">
        <f t="shared" si="5"/>
        <v>2.6450936558408998E-8</v>
      </c>
    </row>
    <row r="11" spans="1:30">
      <c r="A11">
        <f t="shared" si="6"/>
        <v>9</v>
      </c>
      <c r="B11">
        <v>970.18</v>
      </c>
      <c r="C11">
        <v>1929</v>
      </c>
      <c r="D11">
        <v>1947</v>
      </c>
      <c r="E11">
        <v>1941</v>
      </c>
      <c r="F11" s="1">
        <v>526</v>
      </c>
      <c r="G11">
        <v>72.52</v>
      </c>
      <c r="H11" s="1">
        <v>8710</v>
      </c>
      <c r="K11" t="e">
        <f t="shared" si="0"/>
        <v>#DIV/0!</v>
      </c>
      <c r="P11">
        <f t="shared" si="1"/>
        <v>0.8784235136940548</v>
      </c>
      <c r="Q11" t="e">
        <f t="shared" si="2"/>
        <v>#DIV/0!</v>
      </c>
      <c r="R11" t="e">
        <f t="shared" si="3"/>
        <v>#DIV/0!</v>
      </c>
      <c r="S11">
        <f t="shared" si="4"/>
        <v>0</v>
      </c>
      <c r="AD11" t="e">
        <f t="shared" si="5"/>
        <v>#DIV/0!</v>
      </c>
    </row>
    <row r="12" spans="1:30">
      <c r="A12">
        <f t="shared" si="6"/>
        <v>10</v>
      </c>
      <c r="B12">
        <v>1132.1500000000001</v>
      </c>
      <c r="C12">
        <v>2253</v>
      </c>
      <c r="D12">
        <v>2303</v>
      </c>
      <c r="E12">
        <v>2264.77</v>
      </c>
      <c r="F12" s="1">
        <v>1100</v>
      </c>
      <c r="G12">
        <v>81.91</v>
      </c>
      <c r="H12" s="1">
        <v>12300</v>
      </c>
      <c r="K12" t="e">
        <f t="shared" si="0"/>
        <v>#DIV/0!</v>
      </c>
      <c r="P12">
        <f t="shared" si="1"/>
        <v>1.8370073480293923</v>
      </c>
      <c r="Q12" t="e">
        <f t="shared" si="2"/>
        <v>#DIV/0!</v>
      </c>
      <c r="R12" t="e">
        <f t="shared" si="3"/>
        <v>#DIV/0!</v>
      </c>
      <c r="S12">
        <f t="shared" si="4"/>
        <v>0</v>
      </c>
      <c r="AD12" t="e">
        <f t="shared" si="5"/>
        <v>#DIV/0!</v>
      </c>
    </row>
    <row r="13" spans="1:30">
      <c r="A13">
        <f t="shared" si="6"/>
        <v>11</v>
      </c>
      <c r="B13">
        <v>1145.98</v>
      </c>
      <c r="C13">
        <v>2253</v>
      </c>
      <c r="D13">
        <v>2303</v>
      </c>
      <c r="E13">
        <v>2292.42</v>
      </c>
      <c r="F13" s="1">
        <v>3410</v>
      </c>
      <c r="G13">
        <v>100.13</v>
      </c>
      <c r="H13" s="1">
        <v>17100</v>
      </c>
      <c r="K13" t="e">
        <f t="shared" si="0"/>
        <v>#DIV/0!</v>
      </c>
      <c r="P13">
        <f t="shared" si="1"/>
        <v>5.6947227788911157</v>
      </c>
      <c r="Q13" t="e">
        <f t="shared" si="2"/>
        <v>#DIV/0!</v>
      </c>
      <c r="R13" t="e">
        <f t="shared" si="3"/>
        <v>#DIV/0!</v>
      </c>
      <c r="S13">
        <f t="shared" si="4"/>
        <v>0</v>
      </c>
      <c r="AD13" t="e">
        <f t="shared" si="5"/>
        <v>#DIV/0!</v>
      </c>
    </row>
    <row r="14" spans="1:30" ht="15">
      <c r="A14">
        <f t="shared" si="6"/>
        <v>12</v>
      </c>
      <c r="B14">
        <v>1369.21</v>
      </c>
      <c r="C14">
        <v>2700</v>
      </c>
      <c r="D14">
        <v>2749</v>
      </c>
      <c r="E14">
        <v>2738.61</v>
      </c>
      <c r="F14" s="1">
        <v>29200</v>
      </c>
      <c r="G14">
        <v>185.03</v>
      </c>
      <c r="H14" s="1">
        <v>32800</v>
      </c>
      <c r="I14" t="s">
        <v>22</v>
      </c>
      <c r="J14">
        <f>14.959*3600</f>
        <v>53852.4</v>
      </c>
      <c r="K14">
        <f t="shared" si="0"/>
        <v>1.2871240289382558E-5</v>
      </c>
      <c r="L14">
        <v>1</v>
      </c>
      <c r="M14">
        <v>23</v>
      </c>
      <c r="N14">
        <v>1</v>
      </c>
      <c r="O14" s="27">
        <v>5.83825E-24</v>
      </c>
      <c r="P14">
        <f t="shared" si="1"/>
        <v>48.764195056780231</v>
      </c>
      <c r="Q14">
        <f t="shared" si="2"/>
        <v>49.092565088202193</v>
      </c>
      <c r="R14">
        <f t="shared" si="3"/>
        <v>49.91514035590594</v>
      </c>
      <c r="S14">
        <f t="shared" si="4"/>
        <v>3.6168606225100104E-24</v>
      </c>
      <c r="AD14">
        <f t="shared" si="5"/>
        <v>4.0951254460100536E-6</v>
      </c>
    </row>
    <row r="15" spans="1:30">
      <c r="A15">
        <f t="shared" si="6"/>
        <v>13</v>
      </c>
      <c r="B15">
        <v>1525.43</v>
      </c>
      <c r="C15">
        <v>3042</v>
      </c>
      <c r="D15">
        <v>3062</v>
      </c>
      <c r="E15">
        <v>3050.82</v>
      </c>
      <c r="F15" s="1">
        <v>2200</v>
      </c>
      <c r="G15">
        <v>75.69</v>
      </c>
      <c r="H15" s="1">
        <v>6520</v>
      </c>
      <c r="I15" t="s">
        <v>21</v>
      </c>
      <c r="K15" t="e">
        <f t="shared" si="0"/>
        <v>#DIV/0!</v>
      </c>
      <c r="P15">
        <f t="shared" si="1"/>
        <v>3.6740146960587845</v>
      </c>
      <c r="Q15" t="e">
        <f t="shared" si="2"/>
        <v>#DIV/0!</v>
      </c>
      <c r="R15" t="e">
        <f t="shared" si="3"/>
        <v>#DIV/0!</v>
      </c>
      <c r="S15">
        <f t="shared" si="4"/>
        <v>0</v>
      </c>
      <c r="AD15" t="e">
        <f t="shared" si="5"/>
        <v>#DIV/0!</v>
      </c>
    </row>
    <row r="16" spans="1:30" ht="15">
      <c r="A16">
        <f>A15+1</f>
        <v>14</v>
      </c>
      <c r="B16">
        <v>1643.58</v>
      </c>
      <c r="C16">
        <v>3273</v>
      </c>
      <c r="D16">
        <v>3325</v>
      </c>
      <c r="E16">
        <v>3286.92</v>
      </c>
      <c r="F16" s="1">
        <v>55400</v>
      </c>
      <c r="G16">
        <v>224.6</v>
      </c>
      <c r="H16" s="1">
        <v>10400</v>
      </c>
      <c r="I16" t="s">
        <v>31</v>
      </c>
      <c r="J16">
        <f>37.24*60</f>
        <v>2234.4</v>
      </c>
      <c r="K16">
        <f t="shared" si="0"/>
        <v>3.102162462226751E-4</v>
      </c>
      <c r="L16">
        <v>0.31900000000000001</v>
      </c>
      <c r="M16">
        <v>37</v>
      </c>
      <c r="N16">
        <v>0.24229999999999999</v>
      </c>
      <c r="O16" s="27">
        <v>1.5845E-24</v>
      </c>
      <c r="P16">
        <f t="shared" si="1"/>
        <v>92.518370073480298</v>
      </c>
      <c r="Q16">
        <f t="shared" si="2"/>
        <v>108.30740625149075</v>
      </c>
      <c r="R16">
        <f t="shared" si="3"/>
        <v>161.65472151161455</v>
      </c>
      <c r="S16">
        <f t="shared" si="4"/>
        <v>9.8161532246257217E-25</v>
      </c>
      <c r="AD16">
        <f t="shared" si="5"/>
        <v>1.3461395534948614E-5</v>
      </c>
    </row>
    <row r="17" spans="1:30">
      <c r="A17">
        <f t="shared" si="6"/>
        <v>15</v>
      </c>
      <c r="B17">
        <v>1656.86</v>
      </c>
      <c r="C17">
        <v>3273</v>
      </c>
      <c r="D17">
        <v>3325</v>
      </c>
      <c r="E17">
        <v>3313.46</v>
      </c>
      <c r="F17" s="1">
        <v>4360</v>
      </c>
      <c r="G17">
        <v>87.2</v>
      </c>
      <c r="H17" s="1">
        <v>10600</v>
      </c>
      <c r="K17" t="e">
        <f t="shared" si="0"/>
        <v>#DIV/0!</v>
      </c>
      <c r="P17">
        <f t="shared" si="1"/>
        <v>7.2812291249165</v>
      </c>
      <c r="Q17" t="e">
        <f t="shared" si="2"/>
        <v>#DIV/0!</v>
      </c>
      <c r="R17" t="e">
        <f t="shared" si="3"/>
        <v>#DIV/0!</v>
      </c>
      <c r="S17">
        <f t="shared" si="4"/>
        <v>0</v>
      </c>
      <c r="AD17" t="e">
        <f t="shared" si="5"/>
        <v>#DIV/0!</v>
      </c>
    </row>
    <row r="18" spans="1:30">
      <c r="A18">
        <f t="shared" si="6"/>
        <v>16</v>
      </c>
      <c r="B18">
        <v>1732.8</v>
      </c>
      <c r="C18">
        <v>3453</v>
      </c>
      <c r="D18">
        <v>3476</v>
      </c>
      <c r="E18">
        <v>3465.21</v>
      </c>
      <c r="F18" s="1">
        <v>2280</v>
      </c>
      <c r="G18">
        <v>77.45</v>
      </c>
      <c r="H18" s="1">
        <v>7240</v>
      </c>
      <c r="I18" t="s">
        <v>20</v>
      </c>
      <c r="K18" t="e">
        <f t="shared" si="0"/>
        <v>#DIV/0!</v>
      </c>
      <c r="P18">
        <f t="shared" si="1"/>
        <v>3.8076152304609221</v>
      </c>
      <c r="Q18" t="e">
        <f t="shared" si="2"/>
        <v>#DIV/0!</v>
      </c>
      <c r="R18" t="e">
        <f t="shared" si="3"/>
        <v>#DIV/0!</v>
      </c>
      <c r="S18">
        <f t="shared" si="4"/>
        <v>0</v>
      </c>
      <c r="AD18" t="e">
        <f t="shared" si="5"/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opLeftCell="L1" workbookViewId="0">
      <selection activeCell="AB3" sqref="AB3"/>
    </sheetView>
  </sheetViews>
  <sheetFormatPr baseColWidth="10" defaultColWidth="8.83203125" defaultRowHeight="14" x14ac:dyDescent="0"/>
  <cols>
    <col min="7" max="8" width="11.33203125" bestFit="1" customWidth="1"/>
    <col min="9" max="9" width="11.5" bestFit="1" customWidth="1"/>
    <col min="20" max="20" width="9.5" bestFit="1" customWidth="1"/>
    <col min="21" max="21" width="10.1640625" bestFit="1" customWidth="1"/>
    <col min="22" max="22" width="10.5" bestFit="1" customWidth="1"/>
    <col min="23" max="23" width="12.5" bestFit="1" customWidth="1"/>
  </cols>
  <sheetData>
    <row r="1" spans="1:32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N1" t="s">
        <v>127</v>
      </c>
      <c r="O1" t="s">
        <v>128</v>
      </c>
      <c r="P1" t="s">
        <v>139</v>
      </c>
      <c r="Q1" t="s">
        <v>116</v>
      </c>
      <c r="R1" t="s">
        <v>117</v>
      </c>
      <c r="S1" t="s">
        <v>118</v>
      </c>
      <c r="T1" t="s">
        <v>38</v>
      </c>
      <c r="U1" t="s">
        <v>42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136</v>
      </c>
      <c r="AB1" s="23" t="s">
        <v>129</v>
      </c>
      <c r="AC1" s="23" t="s">
        <v>145</v>
      </c>
      <c r="AF1" t="s">
        <v>146</v>
      </c>
    </row>
    <row r="2" spans="1:32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P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2">
      <c r="A3">
        <v>1</v>
      </c>
      <c r="B3">
        <v>219.82</v>
      </c>
      <c r="C3">
        <v>408</v>
      </c>
      <c r="E3">
        <v>413.35</v>
      </c>
      <c r="F3" s="1">
        <v>309</v>
      </c>
      <c r="G3">
        <v>1005.31</v>
      </c>
      <c r="H3" s="1">
        <v>22500</v>
      </c>
      <c r="K3" t="e">
        <f>LN(2)/J3</f>
        <v>#DIV/0!</v>
      </c>
      <c r="Q3">
        <f>F3/($T$3*$W$3)</f>
        <v>0.14334224003562682</v>
      </c>
      <c r="R3" t="e">
        <f>Q3*((K3*$U$3)/(1-EXP(-K3*$U$3)))</f>
        <v>#DIV/0!</v>
      </c>
      <c r="S3" t="e">
        <f>R3*EXP(K3*$Z$3)</f>
        <v>#DIV/0!</v>
      </c>
      <c r="T3">
        <v>3600</v>
      </c>
      <c r="U3">
        <v>3728.5</v>
      </c>
      <c r="V3">
        <v>3.45</v>
      </c>
      <c r="W3">
        <v>0.5988</v>
      </c>
      <c r="X3" s="24">
        <v>0.15733796296296296</v>
      </c>
      <c r="Y3" s="24">
        <v>0.12002314814814814</v>
      </c>
      <c r="Z3">
        <f>53*60+44</f>
        <v>3224</v>
      </c>
      <c r="AA3" t="s">
        <v>137</v>
      </c>
      <c r="AB3" s="1">
        <v>100000000000</v>
      </c>
      <c r="AC3">
        <f>(1/1.128)*((293/600)^(1/2))*O3</f>
        <v>0</v>
      </c>
      <c r="AD3">
        <f>(1/1.128)*((293/600)^(1/2))*P3</f>
        <v>0</v>
      </c>
      <c r="AF3" s="28" t="e">
        <f>R3*(N3/(6.022E+23*O3))*(1/K3)*(1/($AB$3*AD3*100))</f>
        <v>#DIV/0!</v>
      </c>
    </row>
    <row r="4" spans="1:32">
      <c r="A4">
        <f>A3+1</f>
        <v>2</v>
      </c>
      <c r="B4">
        <v>312.75</v>
      </c>
      <c r="C4">
        <v>583</v>
      </c>
      <c r="E4">
        <v>587.88</v>
      </c>
      <c r="F4" s="1">
        <v>664</v>
      </c>
      <c r="G4">
        <v>110.97</v>
      </c>
      <c r="H4" s="1">
        <v>18800</v>
      </c>
      <c r="K4" t="e">
        <f t="shared" ref="K4:K34" si="0">LN(2)/J4</f>
        <v>#DIV/0!</v>
      </c>
      <c r="Q4">
        <f t="shared" ref="Q4:Q34" si="1">F4/($T$3*$W$3)</f>
        <v>0.3080234543160395</v>
      </c>
      <c r="R4" t="e">
        <f t="shared" ref="R4:R34" si="2">Q4*((K4*$U$3)/(1-EXP(-K4*$U$3)))</f>
        <v>#DIV/0!</v>
      </c>
      <c r="S4" t="e">
        <f t="shared" ref="S4:S34" si="3">R4*EXP(K4*$Z$3)</f>
        <v>#DIV/0!</v>
      </c>
      <c r="AD4">
        <f t="shared" ref="AD4:AD34" si="4">(1/1.128)*((293/600)^(1/2))*P4</f>
        <v>0</v>
      </c>
      <c r="AF4" s="28" t="e">
        <f t="shared" ref="AF4:AF34" si="5">R4*(N4/(6.022E+23*O4))*(1/K4)*(1/($AB$3*AD4*100))</f>
        <v>#DIV/0!</v>
      </c>
    </row>
    <row r="5" spans="1:32">
      <c r="A5">
        <f t="shared" ref="A5:A33" si="6">A4+1</f>
        <v>3</v>
      </c>
      <c r="B5">
        <v>346.32</v>
      </c>
      <c r="C5">
        <v>646</v>
      </c>
      <c r="E5">
        <v>650.92999999999995</v>
      </c>
      <c r="F5" s="1">
        <v>476</v>
      </c>
      <c r="G5">
        <v>100.17</v>
      </c>
      <c r="H5" s="1">
        <v>15600</v>
      </c>
      <c r="K5" t="e">
        <f t="shared" si="0"/>
        <v>#DIV/0!</v>
      </c>
      <c r="Q5">
        <f t="shared" si="1"/>
        <v>0.22081199435908858</v>
      </c>
      <c r="R5" t="e">
        <f t="shared" si="2"/>
        <v>#DIV/0!</v>
      </c>
      <c r="S5" t="e">
        <f t="shared" si="3"/>
        <v>#DIV/0!</v>
      </c>
      <c r="AD5">
        <f t="shared" si="4"/>
        <v>0</v>
      </c>
      <c r="AF5" s="28" t="e">
        <f t="shared" si="5"/>
        <v>#DIV/0!</v>
      </c>
    </row>
    <row r="6" spans="1:32" ht="15">
      <c r="A6">
        <f t="shared" si="6"/>
        <v>4</v>
      </c>
      <c r="B6">
        <v>388.5</v>
      </c>
      <c r="C6">
        <v>724</v>
      </c>
      <c r="E6">
        <v>730.14</v>
      </c>
      <c r="F6" s="1">
        <v>1810</v>
      </c>
      <c r="G6">
        <v>102.68</v>
      </c>
      <c r="H6" s="1">
        <v>15600</v>
      </c>
      <c r="I6" t="s">
        <v>16</v>
      </c>
      <c r="J6">
        <f>13.11*24*3600</f>
        <v>1132704</v>
      </c>
      <c r="K6">
        <f t="shared" si="0"/>
        <v>6.1194026026212086E-7</v>
      </c>
      <c r="L6">
        <v>0.34100000000000003</v>
      </c>
      <c r="N6">
        <v>124</v>
      </c>
      <c r="O6">
        <v>9.5E-4</v>
      </c>
      <c r="P6" s="27">
        <v>1.51388E-22</v>
      </c>
      <c r="Q6">
        <f t="shared" si="1"/>
        <v>0.83964224745787874</v>
      </c>
      <c r="R6">
        <f t="shared" si="2"/>
        <v>0.840600483669531</v>
      </c>
      <c r="S6">
        <f t="shared" si="3"/>
        <v>0.84226053751407293</v>
      </c>
      <c r="AD6">
        <f t="shared" si="4"/>
        <v>9.3786544927083537E-23</v>
      </c>
      <c r="AF6" s="28">
        <f t="shared" si="5"/>
        <v>3.1746613195217274E-4</v>
      </c>
    </row>
    <row r="7" spans="1:32">
      <c r="A7">
        <f t="shared" si="6"/>
        <v>5</v>
      </c>
      <c r="B7">
        <v>442.78</v>
      </c>
      <c r="C7">
        <v>827</v>
      </c>
      <c r="E7">
        <v>832.09</v>
      </c>
      <c r="F7" s="1">
        <v>89900</v>
      </c>
      <c r="G7">
        <v>294.7</v>
      </c>
      <c r="H7" s="1">
        <v>12900</v>
      </c>
      <c r="K7" t="e">
        <f t="shared" si="0"/>
        <v>#DIV/0!</v>
      </c>
      <c r="Q7">
        <f t="shared" si="1"/>
        <v>41.70377792622282</v>
      </c>
      <c r="R7" t="e">
        <f t="shared" si="2"/>
        <v>#DIV/0!</v>
      </c>
      <c r="S7" t="e">
        <f t="shared" si="3"/>
        <v>#DIV/0!</v>
      </c>
      <c r="AD7">
        <f t="shared" si="4"/>
        <v>0</v>
      </c>
      <c r="AF7" s="28" t="e">
        <f t="shared" si="5"/>
        <v>#DIV/0!</v>
      </c>
    </row>
    <row r="8" spans="1:32">
      <c r="A8">
        <f t="shared" si="6"/>
        <v>6</v>
      </c>
      <c r="B8">
        <v>510.98</v>
      </c>
      <c r="C8">
        <v>953</v>
      </c>
      <c r="E8">
        <v>960.17</v>
      </c>
      <c r="F8" s="1">
        <v>39800</v>
      </c>
      <c r="G8">
        <v>191.6</v>
      </c>
      <c r="H8" s="1">
        <v>14100</v>
      </c>
      <c r="K8" t="e">
        <f t="shared" si="0"/>
        <v>#DIV/0!</v>
      </c>
      <c r="Q8">
        <f t="shared" si="1"/>
        <v>18.462851629184296</v>
      </c>
      <c r="R8" t="e">
        <f t="shared" si="2"/>
        <v>#DIV/0!</v>
      </c>
      <c r="S8" t="e">
        <f t="shared" si="3"/>
        <v>#DIV/0!</v>
      </c>
      <c r="AD8">
        <f t="shared" si="4"/>
        <v>0</v>
      </c>
      <c r="AF8" s="28" t="e">
        <f t="shared" si="5"/>
        <v>#DIV/0!</v>
      </c>
    </row>
    <row r="9" spans="1:32" ht="15">
      <c r="A9">
        <f t="shared" si="6"/>
        <v>7</v>
      </c>
      <c r="B9">
        <v>526.52</v>
      </c>
      <c r="C9">
        <v>983</v>
      </c>
      <c r="E9">
        <v>989.37</v>
      </c>
      <c r="F9" s="1">
        <v>7530</v>
      </c>
      <c r="G9">
        <v>110.09</v>
      </c>
      <c r="H9" s="1">
        <v>11100</v>
      </c>
      <c r="I9" t="s">
        <v>24</v>
      </c>
      <c r="K9" t="e">
        <f t="shared" si="0"/>
        <v>#DIV/0!</v>
      </c>
      <c r="N9">
        <v>134</v>
      </c>
      <c r="O9">
        <v>0.104</v>
      </c>
      <c r="P9" s="27">
        <v>4.7799300000000003E-24</v>
      </c>
      <c r="Q9">
        <f t="shared" si="1"/>
        <v>3.4930973057225563</v>
      </c>
      <c r="R9" t="e">
        <f t="shared" si="2"/>
        <v>#DIV/0!</v>
      </c>
      <c r="S9" t="e">
        <f t="shared" si="3"/>
        <v>#DIV/0!</v>
      </c>
      <c r="AD9">
        <f t="shared" si="4"/>
        <v>2.9612196455023809E-24</v>
      </c>
      <c r="AF9" s="28" t="e">
        <f t="shared" si="5"/>
        <v>#DIV/0!</v>
      </c>
    </row>
    <row r="10" spans="1:32" ht="15">
      <c r="A10">
        <f t="shared" si="6"/>
        <v>8</v>
      </c>
      <c r="B10">
        <v>554.25</v>
      </c>
      <c r="C10">
        <v>1034</v>
      </c>
      <c r="E10">
        <v>1041.45</v>
      </c>
      <c r="F10" s="1">
        <v>2630</v>
      </c>
      <c r="G10">
        <v>85.04</v>
      </c>
      <c r="H10" s="1">
        <v>8850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0.70799999999999996</v>
      </c>
      <c r="N10">
        <v>81</v>
      </c>
      <c r="O10">
        <v>0.49309999999999998</v>
      </c>
      <c r="P10" s="27">
        <v>8.1571100000000004E-24</v>
      </c>
      <c r="Q10">
        <f t="shared" si="1"/>
        <v>1.2200326579084095</v>
      </c>
      <c r="R10">
        <f t="shared" si="2"/>
        <v>1.2324804804831142</v>
      </c>
      <c r="S10">
        <f t="shared" si="3"/>
        <v>1.2543453794994299</v>
      </c>
      <c r="AD10">
        <f t="shared" si="4"/>
        <v>5.0534201091907053E-24</v>
      </c>
      <c r="AF10" s="28">
        <f t="shared" si="5"/>
        <v>1.2197073920992685E-6</v>
      </c>
    </row>
    <row r="11" spans="1:32">
      <c r="A11">
        <f t="shared" si="6"/>
        <v>9</v>
      </c>
      <c r="B11">
        <v>559.02</v>
      </c>
      <c r="C11">
        <v>1034</v>
      </c>
      <c r="E11">
        <v>1050.4100000000001</v>
      </c>
      <c r="F11" s="1">
        <v>1330</v>
      </c>
      <c r="G11">
        <v>76.53</v>
      </c>
      <c r="H11" s="1">
        <v>8890</v>
      </c>
      <c r="I11" t="s">
        <v>29</v>
      </c>
      <c r="K11" t="e">
        <f t="shared" si="0"/>
        <v>#DIV/0!</v>
      </c>
      <c r="N11">
        <v>75</v>
      </c>
      <c r="Q11">
        <f t="shared" si="1"/>
        <v>0.61697469012098272</v>
      </c>
      <c r="R11" t="e">
        <f t="shared" si="2"/>
        <v>#DIV/0!</v>
      </c>
      <c r="S11" t="e">
        <f t="shared" si="3"/>
        <v>#DIV/0!</v>
      </c>
      <c r="AD11">
        <f t="shared" si="4"/>
        <v>0</v>
      </c>
      <c r="AF11" s="28" t="e">
        <f t="shared" si="5"/>
        <v>#DIV/0!</v>
      </c>
    </row>
    <row r="12" spans="1:32">
      <c r="A12">
        <f t="shared" si="6"/>
        <v>10</v>
      </c>
      <c r="B12">
        <v>616.84</v>
      </c>
      <c r="C12">
        <v>1152</v>
      </c>
      <c r="E12">
        <v>1158.99</v>
      </c>
      <c r="F12" s="1">
        <v>4230</v>
      </c>
      <c r="G12">
        <v>94.4</v>
      </c>
      <c r="H12" s="1">
        <v>9980</v>
      </c>
      <c r="K12" t="e">
        <f t="shared" si="0"/>
        <v>#DIV/0!</v>
      </c>
      <c r="Q12">
        <f t="shared" si="1"/>
        <v>1.9622578490313962</v>
      </c>
      <c r="R12" t="e">
        <f t="shared" si="2"/>
        <v>#DIV/0!</v>
      </c>
      <c r="S12" t="e">
        <f t="shared" si="3"/>
        <v>#DIV/0!</v>
      </c>
      <c r="AD12">
        <f t="shared" si="4"/>
        <v>0</v>
      </c>
      <c r="AF12" s="28" t="e">
        <f t="shared" si="5"/>
        <v>#DIV/0!</v>
      </c>
    </row>
    <row r="13" spans="1:32" ht="15">
      <c r="A13">
        <f t="shared" si="6"/>
        <v>11</v>
      </c>
      <c r="B13">
        <v>619.76</v>
      </c>
      <c r="C13">
        <v>1152</v>
      </c>
      <c r="E13">
        <v>1164.48</v>
      </c>
      <c r="F13" s="1">
        <v>2270</v>
      </c>
      <c r="G13">
        <v>83.01</v>
      </c>
      <c r="H13" s="1">
        <v>11400</v>
      </c>
      <c r="I13" t="s">
        <v>23</v>
      </c>
      <c r="J13">
        <f>35.3*3600</f>
        <v>127079.99999999999</v>
      </c>
      <c r="K13">
        <f t="shared" si="0"/>
        <v>5.4544159628576123E-6</v>
      </c>
      <c r="L13">
        <v>0.434</v>
      </c>
      <c r="N13">
        <v>81</v>
      </c>
      <c r="O13">
        <v>0.49309999999999998</v>
      </c>
      <c r="P13" s="27">
        <v>8.1571100000000004E-24</v>
      </c>
      <c r="Q13">
        <f t="shared" si="1"/>
        <v>1.0530319899057374</v>
      </c>
      <c r="R13">
        <f t="shared" si="2"/>
        <v>1.0637759280215473</v>
      </c>
      <c r="S13">
        <f t="shared" si="3"/>
        <v>1.0826479131040707</v>
      </c>
      <c r="AD13">
        <f t="shared" si="4"/>
        <v>5.0534201091907053E-24</v>
      </c>
      <c r="AF13" s="28">
        <f t="shared" si="5"/>
        <v>1.0527512471731331E-6</v>
      </c>
    </row>
    <row r="14" spans="1:32">
      <c r="A14">
        <f t="shared" si="6"/>
        <v>12</v>
      </c>
      <c r="B14">
        <v>639.73</v>
      </c>
      <c r="C14">
        <v>1198</v>
      </c>
      <c r="E14">
        <v>1201.99</v>
      </c>
      <c r="F14" s="1">
        <v>70.2</v>
      </c>
      <c r="G14">
        <v>148.02000000000001</v>
      </c>
      <c r="H14" s="1">
        <v>6670</v>
      </c>
      <c r="K14" t="e">
        <f t="shared" si="0"/>
        <v>#DIV/0!</v>
      </c>
      <c r="Q14">
        <f t="shared" si="1"/>
        <v>3.2565130260521047E-2</v>
      </c>
      <c r="R14" t="e">
        <f t="shared" si="2"/>
        <v>#DIV/0!</v>
      </c>
      <c r="S14" t="e">
        <f t="shared" si="3"/>
        <v>#DIV/0!</v>
      </c>
      <c r="AD14">
        <f t="shared" si="4"/>
        <v>0</v>
      </c>
      <c r="AF14" s="28" t="e">
        <f t="shared" si="5"/>
        <v>#DIV/0!</v>
      </c>
    </row>
    <row r="15" spans="1:32" ht="15">
      <c r="A15">
        <f t="shared" si="6"/>
        <v>13</v>
      </c>
      <c r="B15">
        <v>666.11</v>
      </c>
      <c r="C15">
        <v>1247</v>
      </c>
      <c r="E15">
        <v>1251.53</v>
      </c>
      <c r="F15" s="1">
        <v>646</v>
      </c>
      <c r="G15">
        <v>70.55</v>
      </c>
      <c r="H15" s="1">
        <v>8610</v>
      </c>
      <c r="I15" t="s">
        <v>16</v>
      </c>
      <c r="J15">
        <f>13.11*24*3600</f>
        <v>1132704</v>
      </c>
      <c r="K15">
        <f t="shared" si="0"/>
        <v>6.1194026026212086E-7</v>
      </c>
      <c r="L15">
        <v>0.33100000000000002</v>
      </c>
      <c r="N15">
        <v>124</v>
      </c>
      <c r="O15">
        <v>9.5E-4</v>
      </c>
      <c r="P15" s="27">
        <v>1.51388E-22</v>
      </c>
      <c r="Q15">
        <f t="shared" si="1"/>
        <v>0.29967342091590593</v>
      </c>
      <c r="R15">
        <f t="shared" si="2"/>
        <v>0.3000154212433796</v>
      </c>
      <c r="S15">
        <f t="shared" si="3"/>
        <v>0.30060790454922165</v>
      </c>
      <c r="AD15">
        <f t="shared" si="4"/>
        <v>9.3786544927083537E-23</v>
      </c>
      <c r="AF15" s="28">
        <f t="shared" si="5"/>
        <v>1.1330559184591359E-4</v>
      </c>
    </row>
    <row r="16" spans="1:32" ht="15">
      <c r="A16">
        <f t="shared" si="6"/>
        <v>14</v>
      </c>
      <c r="B16">
        <v>698.35</v>
      </c>
      <c r="C16">
        <v>1305</v>
      </c>
      <c r="E16">
        <v>1312.08</v>
      </c>
      <c r="F16" s="1">
        <v>744</v>
      </c>
      <c r="G16">
        <v>74.81</v>
      </c>
      <c r="H16" s="1">
        <v>8650</v>
      </c>
      <c r="I16" t="s">
        <v>23</v>
      </c>
      <c r="J16">
        <f>35.3*3600</f>
        <v>127079.99999999999</v>
      </c>
      <c r="K16">
        <f t="shared" si="0"/>
        <v>5.4544159628576123E-6</v>
      </c>
      <c r="L16">
        <v>0.28489999999999999</v>
      </c>
      <c r="N16">
        <v>81</v>
      </c>
      <c r="O16">
        <v>0.49309999999999998</v>
      </c>
      <c r="P16" s="27">
        <v>8.1571100000000004E-24</v>
      </c>
      <c r="Q16">
        <f t="shared" si="1"/>
        <v>0.34513471387218886</v>
      </c>
      <c r="R16">
        <f t="shared" si="2"/>
        <v>0.34865607508723839</v>
      </c>
      <c r="S16">
        <f t="shared" si="3"/>
        <v>0.35484143055040906</v>
      </c>
      <c r="AD16">
        <f t="shared" si="4"/>
        <v>5.0534201091907053E-24</v>
      </c>
      <c r="AF16" s="28">
        <f t="shared" si="5"/>
        <v>3.450426995140136E-7</v>
      </c>
    </row>
    <row r="17" spans="1:32" ht="15">
      <c r="A17">
        <f t="shared" si="6"/>
        <v>15</v>
      </c>
      <c r="B17">
        <v>743.14</v>
      </c>
      <c r="C17">
        <v>1389</v>
      </c>
      <c r="E17">
        <v>1396.19</v>
      </c>
      <c r="F17" s="1">
        <v>582</v>
      </c>
      <c r="G17">
        <v>73.959999999999994</v>
      </c>
      <c r="H17" s="1">
        <v>10200</v>
      </c>
      <c r="I17" t="s">
        <v>27</v>
      </c>
      <c r="J17">
        <f>16.91*3600</f>
        <v>60876</v>
      </c>
      <c r="K17">
        <f t="shared" si="0"/>
        <v>1.138621428083227E-5</v>
      </c>
      <c r="L17">
        <v>0.93</v>
      </c>
      <c r="N17">
        <v>96</v>
      </c>
      <c r="O17">
        <v>2.8000000000000001E-2</v>
      </c>
      <c r="P17" s="27">
        <v>5.7586200000000003E-24</v>
      </c>
      <c r="Q17">
        <f t="shared" si="1"/>
        <v>0.26998441327098643</v>
      </c>
      <c r="R17">
        <f t="shared" si="2"/>
        <v>0.27575585309142536</v>
      </c>
      <c r="S17">
        <f t="shared" si="3"/>
        <v>0.28606671098982289</v>
      </c>
      <c r="AD17">
        <f t="shared" si="4"/>
        <v>3.5675289543953407E-24</v>
      </c>
      <c r="AF17" s="28">
        <f t="shared" si="5"/>
        <v>3.8650074078951035E-6</v>
      </c>
    </row>
    <row r="18" spans="1:32" ht="15">
      <c r="A18">
        <f t="shared" si="6"/>
        <v>16</v>
      </c>
      <c r="B18">
        <v>776.46</v>
      </c>
      <c r="C18">
        <v>1455</v>
      </c>
      <c r="E18">
        <v>1458.77</v>
      </c>
      <c r="F18" s="1">
        <v>2360</v>
      </c>
      <c r="G18">
        <v>83.86</v>
      </c>
      <c r="H18" s="1">
        <v>7040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0.83499999999999996</v>
      </c>
      <c r="N18">
        <v>81</v>
      </c>
      <c r="O18">
        <v>0.49309999999999998</v>
      </c>
      <c r="P18" s="27">
        <v>8.1571100000000004E-24</v>
      </c>
      <c r="Q18">
        <f t="shared" si="1"/>
        <v>1.0947821569064056</v>
      </c>
      <c r="R18">
        <f t="shared" si="2"/>
        <v>1.1059520661369391</v>
      </c>
      <c r="S18">
        <f t="shared" si="3"/>
        <v>1.1255722797029106</v>
      </c>
      <c r="AD18">
        <f t="shared" si="4"/>
        <v>5.0534201091907053E-24</v>
      </c>
      <c r="AF18" s="28">
        <f t="shared" si="5"/>
        <v>1.0944902834046669E-6</v>
      </c>
    </row>
    <row r="19" spans="1:32" ht="15">
      <c r="A19">
        <f t="shared" si="6"/>
        <v>17</v>
      </c>
      <c r="B19">
        <v>827.93</v>
      </c>
      <c r="C19">
        <v>1548</v>
      </c>
      <c r="E19">
        <v>1555.44</v>
      </c>
      <c r="F19" s="1">
        <v>854</v>
      </c>
      <c r="G19">
        <v>76.14</v>
      </c>
      <c r="H19" s="1">
        <v>9600</v>
      </c>
      <c r="I19" t="s">
        <v>23</v>
      </c>
      <c r="J19">
        <f>35.3*3600</f>
        <v>127079.99999999999</v>
      </c>
      <c r="K19">
        <f t="shared" si="0"/>
        <v>5.4544159628576123E-6</v>
      </c>
      <c r="L19">
        <v>0.24030000000000001</v>
      </c>
      <c r="N19">
        <v>81</v>
      </c>
      <c r="O19">
        <v>0.49309999999999998</v>
      </c>
      <c r="P19" s="27">
        <v>8.1571100000000004E-24</v>
      </c>
      <c r="Q19">
        <f t="shared" si="1"/>
        <v>0.39616269576189417</v>
      </c>
      <c r="R19">
        <f t="shared" si="2"/>
        <v>0.40020468833938383</v>
      </c>
      <c r="S19">
        <f t="shared" si="3"/>
        <v>0.40730454528232435</v>
      </c>
      <c r="AD19">
        <f t="shared" si="4"/>
        <v>5.0534201091907053E-24</v>
      </c>
      <c r="AF19" s="28">
        <f t="shared" si="5"/>
        <v>3.960570771303328E-7</v>
      </c>
    </row>
    <row r="20" spans="1:32" ht="15">
      <c r="A20">
        <f t="shared" si="6"/>
        <v>18</v>
      </c>
      <c r="B20">
        <v>846.78</v>
      </c>
      <c r="C20">
        <v>1583</v>
      </c>
      <c r="E20">
        <v>1590.84</v>
      </c>
      <c r="F20" s="1">
        <v>2990</v>
      </c>
      <c r="G20">
        <v>88.24</v>
      </c>
      <c r="H20" s="1">
        <v>10200</v>
      </c>
      <c r="I20" t="s">
        <v>28</v>
      </c>
      <c r="J20">
        <f>2.5785*3600</f>
        <v>9282.6</v>
      </c>
      <c r="K20">
        <f t="shared" si="0"/>
        <v>7.4671663171950234E-5</v>
      </c>
      <c r="L20">
        <v>0.98899999999999999</v>
      </c>
      <c r="N20">
        <v>55</v>
      </c>
      <c r="O20">
        <v>1</v>
      </c>
      <c r="P20" s="27">
        <v>1.5410000000000001E-23</v>
      </c>
      <c r="Q20">
        <f t="shared" si="1"/>
        <v>1.3870333259110816</v>
      </c>
      <c r="R20">
        <f t="shared" si="2"/>
        <v>1.5890655700157936</v>
      </c>
      <c r="S20">
        <f t="shared" si="3"/>
        <v>2.0215965969105039</v>
      </c>
      <c r="AD20">
        <f t="shared" si="4"/>
        <v>9.5466659003775564E-24</v>
      </c>
      <c r="AF20" s="28">
        <f t="shared" si="5"/>
        <v>2.0358988999343616E-8</v>
      </c>
    </row>
    <row r="21" spans="1:32">
      <c r="A21">
        <f t="shared" si="6"/>
        <v>19</v>
      </c>
      <c r="B21">
        <v>857.97</v>
      </c>
      <c r="C21">
        <v>1603</v>
      </c>
      <c r="E21">
        <v>1611.86</v>
      </c>
      <c r="F21" s="1">
        <v>981</v>
      </c>
      <c r="G21">
        <v>86.47</v>
      </c>
      <c r="H21" s="1">
        <v>11200</v>
      </c>
      <c r="K21" t="e">
        <f t="shared" si="0"/>
        <v>#DIV/0!</v>
      </c>
      <c r="Q21">
        <f t="shared" si="1"/>
        <v>0.45507682030728125</v>
      </c>
      <c r="R21" t="e">
        <f t="shared" si="2"/>
        <v>#DIV/0!</v>
      </c>
      <c r="S21" t="e">
        <f t="shared" si="3"/>
        <v>#DIV/0!</v>
      </c>
      <c r="AD21">
        <f t="shared" si="4"/>
        <v>0</v>
      </c>
      <c r="AF21" s="28" t="e">
        <f t="shared" si="5"/>
        <v>#DIV/0!</v>
      </c>
    </row>
    <row r="22" spans="1:32">
      <c r="A22">
        <f t="shared" si="6"/>
        <v>20</v>
      </c>
      <c r="B22">
        <v>969.45</v>
      </c>
      <c r="E22">
        <v>1821.22</v>
      </c>
      <c r="F22" s="1">
        <v>1180</v>
      </c>
      <c r="G22">
        <v>83.44</v>
      </c>
      <c r="H22" s="1">
        <v>8560</v>
      </c>
      <c r="K22" t="e">
        <f t="shared" si="0"/>
        <v>#DIV/0!</v>
      </c>
      <c r="Q22">
        <f t="shared" si="1"/>
        <v>0.54739107845320278</v>
      </c>
      <c r="R22" t="e">
        <f t="shared" si="2"/>
        <v>#DIV/0!</v>
      </c>
      <c r="S22" t="e">
        <f t="shared" si="3"/>
        <v>#DIV/0!</v>
      </c>
      <c r="AD22">
        <f t="shared" si="4"/>
        <v>0</v>
      </c>
      <c r="AF22" s="28" t="e">
        <f t="shared" si="5"/>
        <v>#DIV/0!</v>
      </c>
    </row>
    <row r="23" spans="1:32" ht="15">
      <c r="A23">
        <f t="shared" si="6"/>
        <v>21</v>
      </c>
      <c r="B23">
        <v>1044.19</v>
      </c>
      <c r="E23">
        <v>1961.57</v>
      </c>
      <c r="F23" s="1">
        <v>594</v>
      </c>
      <c r="G23">
        <v>86.93</v>
      </c>
      <c r="H23" s="1">
        <v>11300</v>
      </c>
      <c r="I23" t="s">
        <v>23</v>
      </c>
      <c r="J23">
        <f>35.3*3600</f>
        <v>127079.99999999999</v>
      </c>
      <c r="K23">
        <f t="shared" si="0"/>
        <v>5.4544159628576123E-6</v>
      </c>
      <c r="L23">
        <v>0.27229999999999999</v>
      </c>
      <c r="N23">
        <v>81</v>
      </c>
      <c r="O23">
        <v>0.49309999999999998</v>
      </c>
      <c r="P23" s="27">
        <v>8.1571100000000004E-24</v>
      </c>
      <c r="Q23">
        <f t="shared" si="1"/>
        <v>0.27555110220440882</v>
      </c>
      <c r="R23">
        <f t="shared" si="2"/>
        <v>0.27836251156158548</v>
      </c>
      <c r="S23">
        <f t="shared" si="3"/>
        <v>0.28330081955234271</v>
      </c>
      <c r="AD23">
        <f t="shared" si="4"/>
        <v>5.0534201091907053E-24</v>
      </c>
      <c r="AF23" s="28">
        <f t="shared" si="5"/>
        <v>2.7547763912812378E-7</v>
      </c>
    </row>
    <row r="24" spans="1:32">
      <c r="A24">
        <f t="shared" si="6"/>
        <v>22</v>
      </c>
      <c r="B24">
        <v>1131.45</v>
      </c>
      <c r="E24">
        <v>2125.46</v>
      </c>
      <c r="F24" s="1">
        <v>2820</v>
      </c>
      <c r="G24">
        <v>112.59</v>
      </c>
      <c r="H24" s="1">
        <v>18400</v>
      </c>
      <c r="K24" t="e">
        <f t="shared" si="0"/>
        <v>#DIV/0!</v>
      </c>
      <c r="Q24">
        <f t="shared" si="1"/>
        <v>1.3081718993542641</v>
      </c>
      <c r="R24" t="e">
        <f t="shared" si="2"/>
        <v>#DIV/0!</v>
      </c>
      <c r="S24" t="e">
        <f t="shared" si="3"/>
        <v>#DIV/0!</v>
      </c>
      <c r="AD24">
        <f t="shared" si="4"/>
        <v>0</v>
      </c>
      <c r="AF24" s="28" t="e">
        <f t="shared" si="5"/>
        <v>#DIV/0!</v>
      </c>
    </row>
    <row r="25" spans="1:32">
      <c r="A25">
        <f t="shared" si="6"/>
        <v>23</v>
      </c>
      <c r="B25">
        <v>1145.18</v>
      </c>
      <c r="E25">
        <v>2151.25</v>
      </c>
      <c r="F25" s="1">
        <v>4810</v>
      </c>
      <c r="G25">
        <v>117.28</v>
      </c>
      <c r="H25" s="1">
        <v>14400</v>
      </c>
      <c r="K25" t="e">
        <f t="shared" si="0"/>
        <v>#DIV/0!</v>
      </c>
      <c r="Q25">
        <f t="shared" si="1"/>
        <v>2.2313144808134791</v>
      </c>
      <c r="R25" t="e">
        <f t="shared" si="2"/>
        <v>#DIV/0!</v>
      </c>
      <c r="S25" t="e">
        <f t="shared" si="3"/>
        <v>#DIV/0!</v>
      </c>
      <c r="AD25">
        <f t="shared" si="4"/>
        <v>0</v>
      </c>
      <c r="AF25" s="28" t="e">
        <f t="shared" si="5"/>
        <v>#DIV/0!</v>
      </c>
    </row>
    <row r="26" spans="1:32" ht="15">
      <c r="A26">
        <f t="shared" si="6"/>
        <v>24</v>
      </c>
      <c r="B26">
        <v>1293.49</v>
      </c>
      <c r="E26">
        <v>2429.7600000000002</v>
      </c>
      <c r="F26" s="1">
        <v>1160</v>
      </c>
      <c r="G26">
        <v>82.09</v>
      </c>
      <c r="H26" s="1">
        <v>10800</v>
      </c>
      <c r="I26" t="s">
        <v>30</v>
      </c>
      <c r="J26">
        <f>109.34*60</f>
        <v>6560.4000000000005</v>
      </c>
      <c r="K26">
        <f t="shared" si="0"/>
        <v>1.0565623750989958E-4</v>
      </c>
      <c r="L26">
        <v>0.99099999999999999</v>
      </c>
      <c r="N26">
        <v>40</v>
      </c>
      <c r="O26">
        <v>0.996</v>
      </c>
      <c r="P26" s="27">
        <v>1.3181800000000001E-24</v>
      </c>
      <c r="Q26">
        <f t="shared" si="1"/>
        <v>0.53811326356416544</v>
      </c>
      <c r="R26">
        <f t="shared" si="2"/>
        <v>0.65104637378328678</v>
      </c>
      <c r="S26">
        <f t="shared" si="3"/>
        <v>0.91526769386934737</v>
      </c>
      <c r="AD26">
        <f t="shared" si="4"/>
        <v>8.1662712891367211E-25</v>
      </c>
      <c r="AF26" s="28">
        <f t="shared" si="5"/>
        <v>5.0321419274796754E-8</v>
      </c>
    </row>
    <row r="27" spans="1:32" ht="15">
      <c r="A27">
        <f t="shared" si="6"/>
        <v>25</v>
      </c>
      <c r="B27">
        <v>1317.47</v>
      </c>
      <c r="E27">
        <v>2474.81</v>
      </c>
      <c r="F27" s="1">
        <v>576</v>
      </c>
      <c r="G27">
        <v>79.84</v>
      </c>
      <c r="H27" s="1">
        <v>9930</v>
      </c>
      <c r="I27" t="s">
        <v>23</v>
      </c>
      <c r="J27">
        <f>35.3*3600</f>
        <v>127079.99999999999</v>
      </c>
      <c r="K27">
        <f t="shared" si="0"/>
        <v>5.4544159628576123E-6</v>
      </c>
      <c r="L27">
        <v>0.26479999999999998</v>
      </c>
      <c r="N27">
        <v>81</v>
      </c>
      <c r="O27">
        <v>0.49309999999999998</v>
      </c>
      <c r="P27" s="27">
        <v>8.1571100000000004E-24</v>
      </c>
      <c r="Q27">
        <f t="shared" si="1"/>
        <v>0.26720106880427524</v>
      </c>
      <c r="R27">
        <f t="shared" si="2"/>
        <v>0.26992728393850718</v>
      </c>
      <c r="S27">
        <f t="shared" si="3"/>
        <v>0.27471594623257478</v>
      </c>
      <c r="AD27">
        <f t="shared" si="4"/>
        <v>5.0534201091907053E-24</v>
      </c>
      <c r="AF27" s="28">
        <f t="shared" si="5"/>
        <v>2.6712983188181705E-7</v>
      </c>
    </row>
    <row r="28" spans="1:32" ht="15">
      <c r="A28">
        <f t="shared" si="6"/>
        <v>26</v>
      </c>
      <c r="B28">
        <v>1368.53</v>
      </c>
      <c r="E28">
        <v>2570.69</v>
      </c>
      <c r="F28" s="1">
        <v>193000</v>
      </c>
      <c r="G28">
        <v>431.46</v>
      </c>
      <c r="H28" s="1">
        <v>13300</v>
      </c>
      <c r="I28" t="s">
        <v>22</v>
      </c>
      <c r="J28">
        <f>14.959*3600</f>
        <v>53852.4</v>
      </c>
      <c r="K28">
        <f t="shared" si="0"/>
        <v>1.2871240289382558E-5</v>
      </c>
      <c r="L28">
        <v>1</v>
      </c>
      <c r="N28">
        <v>23</v>
      </c>
      <c r="O28">
        <v>1</v>
      </c>
      <c r="P28" s="27">
        <v>5.83825E-24</v>
      </c>
      <c r="Q28">
        <f t="shared" si="1"/>
        <v>89.530913679210286</v>
      </c>
      <c r="R28">
        <f t="shared" si="2"/>
        <v>91.696409142939657</v>
      </c>
      <c r="S28">
        <f t="shared" si="3"/>
        <v>95.581577588836637</v>
      </c>
      <c r="AD28">
        <f t="shared" si="4"/>
        <v>3.6168606225100104E-24</v>
      </c>
      <c r="AF28" s="28">
        <f t="shared" si="5"/>
        <v>7.5229338375399575E-6</v>
      </c>
    </row>
    <row r="29" spans="1:32">
      <c r="A29">
        <f t="shared" si="6"/>
        <v>27</v>
      </c>
      <c r="B29">
        <v>1524.58</v>
      </c>
      <c r="E29">
        <v>2863.74</v>
      </c>
      <c r="F29" s="1">
        <v>14900</v>
      </c>
      <c r="G29">
        <v>134.68</v>
      </c>
      <c r="H29" s="1">
        <v>7490</v>
      </c>
      <c r="I29" t="s">
        <v>21</v>
      </c>
      <c r="K29" t="e">
        <f t="shared" si="0"/>
        <v>#DIV/0!</v>
      </c>
      <c r="Q29">
        <f t="shared" si="1"/>
        <v>6.9119720923328147</v>
      </c>
      <c r="R29" t="e">
        <f t="shared" si="2"/>
        <v>#DIV/0!</v>
      </c>
      <c r="S29" t="e">
        <f t="shared" si="3"/>
        <v>#DIV/0!</v>
      </c>
      <c r="AD29">
        <f t="shared" si="4"/>
        <v>0</v>
      </c>
      <c r="AF29" s="28" t="e">
        <f t="shared" si="5"/>
        <v>#DIV/0!</v>
      </c>
    </row>
    <row r="30" spans="1:32" ht="15">
      <c r="A30">
        <f t="shared" si="6"/>
        <v>28</v>
      </c>
      <c r="B30">
        <v>1642.55</v>
      </c>
      <c r="E30">
        <v>3085.28</v>
      </c>
      <c r="F30" s="1">
        <v>131000</v>
      </c>
      <c r="G30">
        <v>356.52</v>
      </c>
      <c r="H30" s="1">
        <v>7210</v>
      </c>
      <c r="I30" t="s">
        <v>31</v>
      </c>
      <c r="J30">
        <f>37.24*60</f>
        <v>2234.4</v>
      </c>
      <c r="K30">
        <f t="shared" si="0"/>
        <v>3.102162462226751E-4</v>
      </c>
      <c r="L30">
        <v>0.31900000000000001</v>
      </c>
      <c r="N30">
        <v>37</v>
      </c>
      <c r="O30">
        <v>0.24229999999999999</v>
      </c>
      <c r="P30" s="27">
        <v>1.5845E-24</v>
      </c>
      <c r="Q30">
        <f t="shared" si="1"/>
        <v>60.769687523194541</v>
      </c>
      <c r="R30">
        <f t="shared" si="2"/>
        <v>102.54255175522437</v>
      </c>
      <c r="S30">
        <f t="shared" si="3"/>
        <v>278.77779458783834</v>
      </c>
      <c r="AD30">
        <f t="shared" si="4"/>
        <v>9.8161532246257217E-25</v>
      </c>
      <c r="AF30" s="28">
        <f t="shared" si="5"/>
        <v>8.5389763777536061E-6</v>
      </c>
    </row>
    <row r="31" spans="1:32">
      <c r="A31">
        <f t="shared" si="6"/>
        <v>29</v>
      </c>
      <c r="B31">
        <v>1656.24</v>
      </c>
      <c r="E31">
        <v>3110.99</v>
      </c>
      <c r="F31" s="1">
        <v>8840</v>
      </c>
      <c r="G31">
        <v>108.64</v>
      </c>
      <c r="H31" s="1">
        <v>6800</v>
      </c>
      <c r="K31" t="e">
        <f t="shared" si="0"/>
        <v>#DIV/0!</v>
      </c>
      <c r="Q31">
        <f t="shared" si="1"/>
        <v>4.1007941809545017</v>
      </c>
      <c r="R31" t="e">
        <f t="shared" si="2"/>
        <v>#DIV/0!</v>
      </c>
      <c r="S31" t="e">
        <f t="shared" si="3"/>
        <v>#DIV/0!</v>
      </c>
      <c r="AD31">
        <f t="shared" si="4"/>
        <v>0</v>
      </c>
      <c r="AF31" s="28" t="e">
        <f t="shared" si="5"/>
        <v>#DIV/0!</v>
      </c>
    </row>
    <row r="32" spans="1:32">
      <c r="A32">
        <f t="shared" si="6"/>
        <v>30</v>
      </c>
      <c r="B32">
        <v>1731.46</v>
      </c>
      <c r="E32">
        <v>3252.58</v>
      </c>
      <c r="F32" s="1">
        <v>8230</v>
      </c>
      <c r="G32">
        <v>110.38</v>
      </c>
      <c r="H32" s="1">
        <v>6730</v>
      </c>
      <c r="I32" t="s">
        <v>20</v>
      </c>
      <c r="K32" t="e">
        <f t="shared" si="0"/>
        <v>#DIV/0!</v>
      </c>
      <c r="Q32">
        <f t="shared" si="1"/>
        <v>3.8178208268388634</v>
      </c>
      <c r="R32" t="e">
        <f t="shared" si="2"/>
        <v>#DIV/0!</v>
      </c>
      <c r="S32" t="e">
        <f t="shared" si="3"/>
        <v>#DIV/0!</v>
      </c>
      <c r="AD32">
        <f t="shared" si="4"/>
        <v>0</v>
      </c>
      <c r="AF32" s="28" t="e">
        <f t="shared" si="5"/>
        <v>#DIV/0!</v>
      </c>
    </row>
    <row r="33" spans="1:32" ht="15">
      <c r="A33">
        <f t="shared" si="6"/>
        <v>31</v>
      </c>
      <c r="B33">
        <v>1810.76</v>
      </c>
      <c r="E33">
        <v>3401.17</v>
      </c>
      <c r="F33" s="1">
        <v>128</v>
      </c>
      <c r="G33">
        <v>188.33</v>
      </c>
      <c r="H33" s="1">
        <v>7400</v>
      </c>
      <c r="I33" t="s">
        <v>28</v>
      </c>
      <c r="J33">
        <f>2.5785*3600</f>
        <v>9282.6</v>
      </c>
      <c r="K33">
        <f t="shared" si="0"/>
        <v>7.4671663171950234E-5</v>
      </c>
      <c r="L33">
        <v>0.27200000000000002</v>
      </c>
      <c r="N33">
        <v>55</v>
      </c>
      <c r="O33">
        <v>1</v>
      </c>
      <c r="P33" s="27">
        <v>1.5410000000000001E-23</v>
      </c>
      <c r="Q33">
        <f t="shared" si="1"/>
        <v>5.9378015289838944E-2</v>
      </c>
      <c r="R33">
        <f t="shared" si="2"/>
        <v>6.8026887278268083E-2</v>
      </c>
      <c r="S33">
        <f t="shared" si="3"/>
        <v>8.6543265687138632E-2</v>
      </c>
      <c r="AD33">
        <f t="shared" si="4"/>
        <v>9.5466659003775564E-24</v>
      </c>
      <c r="AF33" s="28">
        <f t="shared" si="5"/>
        <v>8.7155538191169973E-10</v>
      </c>
    </row>
    <row r="34" spans="1:32" ht="15">
      <c r="A34">
        <f>A33+1</f>
        <v>32</v>
      </c>
      <c r="B34">
        <v>2167.3000000000002</v>
      </c>
      <c r="E34">
        <v>4070.71</v>
      </c>
      <c r="F34" s="1">
        <v>140000</v>
      </c>
      <c r="G34">
        <v>368.54</v>
      </c>
      <c r="H34" s="1">
        <v>4570</v>
      </c>
      <c r="I34" t="s">
        <v>31</v>
      </c>
      <c r="J34">
        <f>37.24*60</f>
        <v>2234.4</v>
      </c>
      <c r="K34">
        <f t="shared" si="0"/>
        <v>3.102162462226751E-4</v>
      </c>
      <c r="L34">
        <v>0.42399999999999999</v>
      </c>
      <c r="N34">
        <v>37</v>
      </c>
      <c r="O34">
        <v>0.24229999999999999</v>
      </c>
      <c r="P34" s="27">
        <v>1.5845E-24</v>
      </c>
      <c r="Q34">
        <f t="shared" si="1"/>
        <v>64.94470422326134</v>
      </c>
      <c r="R34">
        <f t="shared" si="2"/>
        <v>109.58745989107948</v>
      </c>
      <c r="S34">
        <f t="shared" si="3"/>
        <v>297.9304674984532</v>
      </c>
      <c r="AD34">
        <f t="shared" si="4"/>
        <v>9.8161532246257217E-25</v>
      </c>
      <c r="AF34" s="28">
        <f t="shared" si="5"/>
        <v>9.1256236098130143E-6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N1" workbookViewId="0">
      <selection activeCell="AD4" sqref="AD4"/>
    </sheetView>
  </sheetViews>
  <sheetFormatPr baseColWidth="10" defaultColWidth="8.83203125" defaultRowHeight="14" x14ac:dyDescent="0"/>
  <cols>
    <col min="10" max="10" width="8.5" bestFit="1" customWidth="1"/>
    <col min="11" max="11" width="14.6640625" bestFit="1" customWidth="1"/>
    <col min="12" max="12" width="14.8320312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139</v>
      </c>
      <c r="P1" t="s">
        <v>116</v>
      </c>
      <c r="Q1" t="s">
        <v>117</v>
      </c>
      <c r="R1" t="s">
        <v>118</v>
      </c>
      <c r="S1" t="s">
        <v>145</v>
      </c>
      <c r="T1" t="s">
        <v>45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t="s">
        <v>129</v>
      </c>
      <c r="AD1" t="s">
        <v>147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353.86</v>
      </c>
      <c r="E3">
        <v>665.09</v>
      </c>
      <c r="F3" s="1">
        <v>-65.2</v>
      </c>
      <c r="G3">
        <v>199.72</v>
      </c>
      <c r="H3" s="1">
        <v>9780</v>
      </c>
      <c r="K3" t="e">
        <f>LN(2)/J3</f>
        <v>#DIV/0!</v>
      </c>
      <c r="P3">
        <f>F3/($T$3*$W$3)</f>
        <v>-9.340974212034385E-2</v>
      </c>
      <c r="Q3" t="e">
        <f>P3*((K3*$U$3)/(1-EXP(-K3*$U$3)))</f>
        <v>#DIV/0!</v>
      </c>
      <c r="R3" t="e">
        <f>Q3*EXP(K3*$Z$3)</f>
        <v>#DIV/0!</v>
      </c>
      <c r="S3">
        <f>(1/1.128)*((293/600)^(1/2))*O3</f>
        <v>0</v>
      </c>
      <c r="T3">
        <v>1000</v>
      </c>
      <c r="U3">
        <v>1133.8</v>
      </c>
      <c r="V3">
        <v>11.8</v>
      </c>
      <c r="W3">
        <v>0.69799999999999995</v>
      </c>
      <c r="X3" s="24">
        <v>0.13923611111111112</v>
      </c>
      <c r="Y3" s="24">
        <v>0.12002314814814814</v>
      </c>
      <c r="Z3">
        <f>27*60+40</f>
        <v>1660</v>
      </c>
      <c r="AA3" t="s">
        <v>138</v>
      </c>
      <c r="AB3" s="1">
        <v>100000000000</v>
      </c>
      <c r="AD3" s="28" t="e">
        <f>R3*(M3/(6.022E+23*N3))*(1/K3)*(1/($AB$3*S3*100))</f>
        <v>#DIV/0!</v>
      </c>
    </row>
    <row r="4" spans="1:30" ht="15">
      <c r="A4">
        <f>A3+1</f>
        <v>2</v>
      </c>
      <c r="B4">
        <v>388.54</v>
      </c>
      <c r="E4">
        <v>730.23</v>
      </c>
      <c r="F4" s="1">
        <v>725</v>
      </c>
      <c r="G4">
        <v>104.54</v>
      </c>
      <c r="H4" s="1">
        <v>13100</v>
      </c>
      <c r="I4" t="s">
        <v>16</v>
      </c>
      <c r="J4">
        <f>13.11*24*3600</f>
        <v>1132704</v>
      </c>
      <c r="K4">
        <f t="shared" ref="K4:K34" si="0">LN(2)/J4</f>
        <v>6.1194026026212086E-7</v>
      </c>
      <c r="L4">
        <v>0.34100000000000003</v>
      </c>
      <c r="M4">
        <v>124</v>
      </c>
      <c r="N4">
        <v>9.5E-4</v>
      </c>
      <c r="O4" s="27">
        <v>1.51388E-22</v>
      </c>
      <c r="P4">
        <f t="shared" ref="P4:P34" si="1">F4/($T$3*$W$3)</f>
        <v>1.0386819484240688</v>
      </c>
      <c r="Q4">
        <f t="shared" ref="Q4:Q34" si="2">P4*((K4*$U$3)/(1-EXP(-K4*$U$3)))</f>
        <v>1.0390423181380268</v>
      </c>
      <c r="R4">
        <f t="shared" ref="R4:R34" si="3">Q4*EXP(K4*$Z$3)</f>
        <v>1.0400983352414359</v>
      </c>
      <c r="S4">
        <f>(1/1.128)*((293/600)^(1/2))*O4</f>
        <v>9.3786544927083537E-23</v>
      </c>
      <c r="AD4" s="28">
        <f t="shared" ref="AD4:AD34" si="4">R4*(M4/(6.022E+23*N4))*(1/K4)*(1/($AB$3*S4*100))</f>
        <v>3.9280966613005697E-4</v>
      </c>
    </row>
    <row r="5" spans="1:30">
      <c r="A5">
        <f t="shared" ref="A5:A34" si="5">A4+1</f>
        <v>3</v>
      </c>
      <c r="B5">
        <v>442.78</v>
      </c>
      <c r="E5">
        <v>832.09</v>
      </c>
      <c r="F5" s="1">
        <v>172000</v>
      </c>
      <c r="G5">
        <v>400.85</v>
      </c>
      <c r="H5" s="1">
        <v>17400</v>
      </c>
      <c r="K5" t="e">
        <f t="shared" si="0"/>
        <v>#DIV/0!</v>
      </c>
      <c r="P5">
        <f t="shared" si="1"/>
        <v>246.41833810888252</v>
      </c>
      <c r="Q5" t="e">
        <f t="shared" si="2"/>
        <v>#DIV/0!</v>
      </c>
      <c r="R5" t="e">
        <f t="shared" si="3"/>
        <v>#DIV/0!</v>
      </c>
      <c r="S5">
        <f t="shared" ref="S5:S34" si="6">(1/1.128)*((293/600)^(1/2))*O5</f>
        <v>0</v>
      </c>
      <c r="AD5" s="28" t="e">
        <f t="shared" si="4"/>
        <v>#DIV/0!</v>
      </c>
    </row>
    <row r="6" spans="1:30">
      <c r="A6">
        <f t="shared" si="5"/>
        <v>4</v>
      </c>
      <c r="B6">
        <v>510.97</v>
      </c>
      <c r="E6">
        <v>960.15</v>
      </c>
      <c r="F6" s="1">
        <v>50800</v>
      </c>
      <c r="G6">
        <v>212.77</v>
      </c>
      <c r="H6" s="1">
        <v>15600</v>
      </c>
      <c r="K6" t="e">
        <f t="shared" si="0"/>
        <v>#DIV/0!</v>
      </c>
      <c r="P6">
        <f t="shared" si="1"/>
        <v>72.779369627507165</v>
      </c>
      <c r="Q6" t="e">
        <f t="shared" si="2"/>
        <v>#DIV/0!</v>
      </c>
      <c r="R6" t="e">
        <f t="shared" si="3"/>
        <v>#DIV/0!</v>
      </c>
      <c r="S6">
        <f t="shared" si="6"/>
        <v>0</v>
      </c>
      <c r="AD6" s="28" t="e">
        <f t="shared" si="4"/>
        <v>#DIV/0!</v>
      </c>
    </row>
    <row r="7" spans="1:30" ht="15">
      <c r="A7">
        <f t="shared" si="5"/>
        <v>5</v>
      </c>
      <c r="B7">
        <v>526.52</v>
      </c>
      <c r="E7">
        <v>989.37</v>
      </c>
      <c r="F7" s="1">
        <v>14400</v>
      </c>
      <c r="G7">
        <v>136.19</v>
      </c>
      <c r="H7" s="1">
        <v>10900</v>
      </c>
      <c r="I7" t="s">
        <v>24</v>
      </c>
      <c r="K7" t="e">
        <f t="shared" si="0"/>
        <v>#DIV/0!</v>
      </c>
      <c r="M7">
        <v>134</v>
      </c>
      <c r="N7">
        <v>0.104</v>
      </c>
      <c r="O7" s="27">
        <v>4.7799300000000003E-24</v>
      </c>
      <c r="P7">
        <f t="shared" si="1"/>
        <v>20.630372492836678</v>
      </c>
      <c r="Q7" t="e">
        <f t="shared" si="2"/>
        <v>#DIV/0!</v>
      </c>
      <c r="R7" t="e">
        <f t="shared" si="3"/>
        <v>#DIV/0!</v>
      </c>
      <c r="S7">
        <f t="shared" si="6"/>
        <v>2.9612196455023809E-24</v>
      </c>
      <c r="AD7" s="28" t="e">
        <f t="shared" si="4"/>
        <v>#DIV/0!</v>
      </c>
    </row>
    <row r="8" spans="1:30" ht="15">
      <c r="A8">
        <f t="shared" si="5"/>
        <v>6</v>
      </c>
      <c r="B8">
        <v>554.25</v>
      </c>
      <c r="E8">
        <v>1041.45</v>
      </c>
      <c r="F8" s="1">
        <v>2390</v>
      </c>
      <c r="G8">
        <v>86.02</v>
      </c>
      <c r="H8" s="1">
        <v>9290</v>
      </c>
      <c r="I8" t="s">
        <v>23</v>
      </c>
      <c r="J8">
        <f>35.3*3600</f>
        <v>127079.99999999999</v>
      </c>
      <c r="K8">
        <f t="shared" si="0"/>
        <v>5.4544159628576123E-6</v>
      </c>
      <c r="L8">
        <v>0.70799999999999996</v>
      </c>
      <c r="M8">
        <v>81</v>
      </c>
      <c r="N8">
        <v>0.49309999999999998</v>
      </c>
      <c r="O8" s="27">
        <v>8.1571100000000004E-24</v>
      </c>
      <c r="P8">
        <f t="shared" si="1"/>
        <v>3.4240687679083095</v>
      </c>
      <c r="Q8">
        <f t="shared" si="2"/>
        <v>3.4346672723933445</v>
      </c>
      <c r="R8">
        <f t="shared" si="3"/>
        <v>3.4659070994668171</v>
      </c>
      <c r="S8">
        <f t="shared" si="6"/>
        <v>5.0534201091907053E-24</v>
      </c>
      <c r="AD8" s="28">
        <f t="shared" si="4"/>
        <v>3.4299873924915516E-6</v>
      </c>
    </row>
    <row r="9" spans="1:30">
      <c r="A9">
        <f t="shared" si="5"/>
        <v>7</v>
      </c>
      <c r="B9">
        <v>559.12</v>
      </c>
      <c r="E9">
        <v>1050.5999999999999</v>
      </c>
      <c r="F9" s="1">
        <v>603</v>
      </c>
      <c r="G9">
        <v>71.89</v>
      </c>
      <c r="H9" s="1">
        <v>10000</v>
      </c>
      <c r="I9" t="s">
        <v>29</v>
      </c>
      <c r="K9" t="e">
        <f t="shared" si="0"/>
        <v>#DIV/0!</v>
      </c>
      <c r="P9">
        <f t="shared" si="1"/>
        <v>0.86389684813753587</v>
      </c>
      <c r="Q9" t="e">
        <f t="shared" si="2"/>
        <v>#DIV/0!</v>
      </c>
      <c r="R9" t="e">
        <f t="shared" si="3"/>
        <v>#DIV/0!</v>
      </c>
      <c r="S9">
        <f t="shared" si="6"/>
        <v>0</v>
      </c>
      <c r="AD9" s="28" t="e">
        <f t="shared" si="4"/>
        <v>#DIV/0!</v>
      </c>
    </row>
    <row r="10" spans="1:30">
      <c r="A10">
        <f t="shared" si="5"/>
        <v>8</v>
      </c>
      <c r="B10">
        <v>616.77</v>
      </c>
      <c r="E10">
        <v>1158.8699999999999</v>
      </c>
      <c r="F10" s="1">
        <v>16100</v>
      </c>
      <c r="G10">
        <v>139.68</v>
      </c>
      <c r="H10" s="1">
        <v>9470</v>
      </c>
      <c r="K10" t="e">
        <f t="shared" si="0"/>
        <v>#DIV/0!</v>
      </c>
      <c r="P10">
        <f t="shared" si="1"/>
        <v>23.06590257879656</v>
      </c>
      <c r="Q10" t="e">
        <f t="shared" si="2"/>
        <v>#DIV/0!</v>
      </c>
      <c r="R10" t="e">
        <f t="shared" si="3"/>
        <v>#DIV/0!</v>
      </c>
      <c r="S10">
        <f t="shared" si="6"/>
        <v>0</v>
      </c>
      <c r="AD10" s="28" t="e">
        <f t="shared" si="4"/>
        <v>#DIV/0!</v>
      </c>
    </row>
    <row r="11" spans="1:30" ht="15">
      <c r="A11">
        <f t="shared" si="5"/>
        <v>9</v>
      </c>
      <c r="B11">
        <v>620</v>
      </c>
      <c r="E11">
        <v>1164.93</v>
      </c>
      <c r="F11" s="1">
        <v>2640</v>
      </c>
      <c r="G11">
        <v>83.69</v>
      </c>
      <c r="H11" s="1">
        <v>9380</v>
      </c>
      <c r="I11" t="s">
        <v>23</v>
      </c>
      <c r="J11">
        <f>35.3*3600</f>
        <v>127079.99999999999</v>
      </c>
      <c r="K11">
        <f t="shared" si="0"/>
        <v>5.4544159628576123E-6</v>
      </c>
      <c r="L11">
        <v>0.434</v>
      </c>
      <c r="M11">
        <v>81</v>
      </c>
      <c r="N11">
        <v>0.49309999999999998</v>
      </c>
      <c r="O11" s="27">
        <v>8.1571100000000004E-24</v>
      </c>
      <c r="P11">
        <f t="shared" si="1"/>
        <v>3.7822349570200573</v>
      </c>
      <c r="Q11">
        <f t="shared" si="2"/>
        <v>3.7939420916813513</v>
      </c>
      <c r="R11">
        <f t="shared" si="3"/>
        <v>3.8284496830930532</v>
      </c>
      <c r="S11">
        <f t="shared" si="6"/>
        <v>5.0534201091907053E-24</v>
      </c>
      <c r="AD11" s="28">
        <f t="shared" si="4"/>
        <v>3.7887726845931785E-6</v>
      </c>
    </row>
    <row r="12" spans="1:30">
      <c r="A12">
        <f t="shared" si="5"/>
        <v>10</v>
      </c>
      <c r="B12">
        <v>639.54</v>
      </c>
      <c r="E12">
        <v>1201.6199999999999</v>
      </c>
      <c r="F12" s="1">
        <v>564</v>
      </c>
      <c r="G12">
        <v>73.69</v>
      </c>
      <c r="H12" s="1">
        <v>10200</v>
      </c>
      <c r="K12" t="e">
        <f t="shared" si="0"/>
        <v>#DIV/0!</v>
      </c>
      <c r="P12">
        <f t="shared" si="1"/>
        <v>0.8080229226361032</v>
      </c>
      <c r="Q12" t="e">
        <f t="shared" si="2"/>
        <v>#DIV/0!</v>
      </c>
      <c r="R12" t="e">
        <f t="shared" si="3"/>
        <v>#DIV/0!</v>
      </c>
      <c r="S12">
        <f t="shared" si="6"/>
        <v>0</v>
      </c>
      <c r="AD12" s="28" t="e">
        <f t="shared" si="4"/>
        <v>#DIV/0!</v>
      </c>
    </row>
    <row r="13" spans="1:30" ht="15">
      <c r="A13">
        <f t="shared" si="5"/>
        <v>11</v>
      </c>
      <c r="B13">
        <v>666.19</v>
      </c>
      <c r="E13">
        <v>1251.67</v>
      </c>
      <c r="F13" s="1">
        <v>2510</v>
      </c>
      <c r="G13">
        <v>85</v>
      </c>
      <c r="H13" s="1">
        <v>9740</v>
      </c>
      <c r="I13" t="s">
        <v>16</v>
      </c>
      <c r="J13">
        <f>13.11*24*3600</f>
        <v>1132704</v>
      </c>
      <c r="K13">
        <f t="shared" si="0"/>
        <v>6.1194026026212086E-7</v>
      </c>
      <c r="L13">
        <v>0.33100000000000002</v>
      </c>
      <c r="M13">
        <v>124</v>
      </c>
      <c r="N13">
        <v>9.5E-4</v>
      </c>
      <c r="O13" s="27">
        <v>1.51388E-22</v>
      </c>
      <c r="P13">
        <f t="shared" si="1"/>
        <v>3.5959885386819486</v>
      </c>
      <c r="Q13">
        <f t="shared" si="2"/>
        <v>3.5972361634847552</v>
      </c>
      <c r="R13">
        <f t="shared" si="3"/>
        <v>3.6008921675255232</v>
      </c>
      <c r="S13">
        <f t="shared" si="6"/>
        <v>9.3786544927083537E-23</v>
      </c>
      <c r="AD13" s="28">
        <f t="shared" si="4"/>
        <v>1.3599341544640593E-3</v>
      </c>
    </row>
    <row r="14" spans="1:30" ht="15">
      <c r="A14">
        <f t="shared" si="5"/>
        <v>12</v>
      </c>
      <c r="B14">
        <v>698.37</v>
      </c>
      <c r="E14">
        <v>1312.12</v>
      </c>
      <c r="F14" s="1">
        <v>1000</v>
      </c>
      <c r="G14">
        <v>76.709999999999994</v>
      </c>
      <c r="H14" s="1">
        <v>9310</v>
      </c>
      <c r="I14" t="s">
        <v>23</v>
      </c>
      <c r="J14">
        <f>35.3*3600</f>
        <v>127079.99999999999</v>
      </c>
      <c r="K14">
        <f t="shared" si="0"/>
        <v>5.4544159628576123E-6</v>
      </c>
      <c r="L14">
        <v>0.28489999999999999</v>
      </c>
      <c r="M14">
        <v>81</v>
      </c>
      <c r="N14">
        <v>0.49309999999999998</v>
      </c>
      <c r="O14" s="27">
        <v>8.1571100000000004E-24</v>
      </c>
      <c r="P14">
        <f t="shared" si="1"/>
        <v>1.4326647564469914</v>
      </c>
      <c r="Q14">
        <f t="shared" si="2"/>
        <v>1.437099277152027</v>
      </c>
      <c r="R14">
        <f t="shared" si="3"/>
        <v>1.4501703345049444</v>
      </c>
      <c r="S14">
        <f t="shared" si="6"/>
        <v>5.0534201091907053E-24</v>
      </c>
      <c r="AD14" s="28">
        <f t="shared" si="4"/>
        <v>1.4351411684065069E-6</v>
      </c>
    </row>
    <row r="15" spans="1:30">
      <c r="A15">
        <f t="shared" si="5"/>
        <v>13</v>
      </c>
      <c r="B15">
        <v>704.31</v>
      </c>
      <c r="E15">
        <v>1323.27</v>
      </c>
      <c r="F15" s="1">
        <v>367</v>
      </c>
      <c r="G15">
        <v>71.89</v>
      </c>
      <c r="H15" s="1">
        <v>10100</v>
      </c>
      <c r="K15" t="e">
        <f t="shared" si="0"/>
        <v>#DIV/0!</v>
      </c>
      <c r="P15">
        <f t="shared" si="1"/>
        <v>0.52578796561604579</v>
      </c>
      <c r="Q15" t="e">
        <f t="shared" si="2"/>
        <v>#DIV/0!</v>
      </c>
      <c r="R15" t="e">
        <f t="shared" si="3"/>
        <v>#DIV/0!</v>
      </c>
      <c r="S15">
        <f t="shared" si="6"/>
        <v>0</v>
      </c>
      <c r="AD15" s="28" t="e">
        <f t="shared" si="4"/>
        <v>#DIV/0!</v>
      </c>
    </row>
    <row r="16" spans="1:30" ht="15">
      <c r="A16">
        <f t="shared" si="5"/>
        <v>14</v>
      </c>
      <c r="B16">
        <v>743.1</v>
      </c>
      <c r="E16">
        <v>1396.12</v>
      </c>
      <c r="F16" s="1">
        <v>1200</v>
      </c>
      <c r="G16">
        <v>76.75</v>
      </c>
      <c r="H16" s="1">
        <v>10400</v>
      </c>
      <c r="I16" t="s">
        <v>27</v>
      </c>
      <c r="J16">
        <f>16.91*3600</f>
        <v>60876</v>
      </c>
      <c r="K16">
        <f t="shared" si="0"/>
        <v>1.138621428083227E-5</v>
      </c>
      <c r="L16">
        <v>0.93</v>
      </c>
      <c r="M16">
        <v>96</v>
      </c>
      <c r="N16">
        <v>2.8000000000000001E-2</v>
      </c>
      <c r="O16" s="27">
        <v>5.7586200000000003E-24</v>
      </c>
      <c r="P16">
        <f t="shared" si="1"/>
        <v>1.7191977077363896</v>
      </c>
      <c r="Q16">
        <f t="shared" si="2"/>
        <v>1.7303187389879884</v>
      </c>
      <c r="R16">
        <f t="shared" si="3"/>
        <v>1.7633347303044817</v>
      </c>
      <c r="S16">
        <f t="shared" si="6"/>
        <v>3.5675289543953407E-24</v>
      </c>
      <c r="AD16" s="28">
        <f t="shared" si="4"/>
        <v>2.4714985081263028E-5</v>
      </c>
    </row>
    <row r="17" spans="1:30" ht="15">
      <c r="A17">
        <f t="shared" si="5"/>
        <v>15</v>
      </c>
      <c r="B17">
        <v>776.42</v>
      </c>
      <c r="E17">
        <v>1458.72</v>
      </c>
      <c r="F17" s="1">
        <v>2390</v>
      </c>
      <c r="G17">
        <v>84.28</v>
      </c>
      <c r="H17" s="1">
        <v>8520</v>
      </c>
      <c r="I17" t="s">
        <v>23</v>
      </c>
      <c r="J17">
        <f>35.3*3600</f>
        <v>127079.99999999999</v>
      </c>
      <c r="K17">
        <f t="shared" si="0"/>
        <v>5.4544159628576123E-6</v>
      </c>
      <c r="L17">
        <v>0.83499999999999996</v>
      </c>
      <c r="M17">
        <v>81</v>
      </c>
      <c r="N17">
        <v>0.49309999999999998</v>
      </c>
      <c r="O17" s="27">
        <v>8.1571100000000004E-24</v>
      </c>
      <c r="P17">
        <f t="shared" si="1"/>
        <v>3.4240687679083095</v>
      </c>
      <c r="Q17">
        <f t="shared" si="2"/>
        <v>3.4346672723933445</v>
      </c>
      <c r="R17">
        <f t="shared" si="3"/>
        <v>3.4659070994668171</v>
      </c>
      <c r="S17">
        <f t="shared" si="6"/>
        <v>5.0534201091907053E-24</v>
      </c>
      <c r="AD17" s="28">
        <f t="shared" si="4"/>
        <v>3.4299873924915516E-6</v>
      </c>
    </row>
    <row r="18" spans="1:30" ht="15">
      <c r="A18">
        <f t="shared" si="5"/>
        <v>16</v>
      </c>
      <c r="B18">
        <v>827.57</v>
      </c>
      <c r="E18">
        <v>1554.75</v>
      </c>
      <c r="F18" s="1">
        <v>656</v>
      </c>
      <c r="G18">
        <v>74.36</v>
      </c>
      <c r="H18" s="1">
        <v>8570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0.24030000000000001</v>
      </c>
      <c r="M18">
        <v>81</v>
      </c>
      <c r="N18">
        <v>0.49309999999999998</v>
      </c>
      <c r="O18" s="27">
        <v>8.1571100000000004E-24</v>
      </c>
      <c r="P18">
        <f t="shared" si="1"/>
        <v>0.93982808022922637</v>
      </c>
      <c r="Q18">
        <f t="shared" si="2"/>
        <v>0.94273712581172975</v>
      </c>
      <c r="R18">
        <f t="shared" si="3"/>
        <v>0.95131173943524361</v>
      </c>
      <c r="S18">
        <f t="shared" si="6"/>
        <v>5.0534201091907053E-24</v>
      </c>
      <c r="AD18" s="28">
        <f t="shared" si="4"/>
        <v>9.4145260647466872E-7</v>
      </c>
    </row>
    <row r="19" spans="1:30">
      <c r="A19">
        <f t="shared" si="5"/>
        <v>17</v>
      </c>
      <c r="B19">
        <v>843.68</v>
      </c>
      <c r="E19">
        <v>1585.03</v>
      </c>
      <c r="F19" s="1">
        <v>896</v>
      </c>
      <c r="G19">
        <v>72.03</v>
      </c>
      <c r="H19" s="1">
        <v>6430</v>
      </c>
      <c r="K19" t="e">
        <f t="shared" si="0"/>
        <v>#DIV/0!</v>
      </c>
      <c r="P19">
        <f t="shared" si="1"/>
        <v>1.2836676217765044</v>
      </c>
      <c r="Q19" t="e">
        <f t="shared" si="2"/>
        <v>#DIV/0!</v>
      </c>
      <c r="R19" t="e">
        <f t="shared" si="3"/>
        <v>#DIV/0!</v>
      </c>
      <c r="S19">
        <f t="shared" si="6"/>
        <v>0</v>
      </c>
      <c r="AD19" s="28" t="e">
        <f t="shared" si="4"/>
        <v>#DIV/0!</v>
      </c>
    </row>
    <row r="20" spans="1:30" ht="15">
      <c r="A20">
        <f t="shared" si="5"/>
        <v>18</v>
      </c>
      <c r="B20">
        <v>846.8</v>
      </c>
      <c r="E20">
        <v>1590.87</v>
      </c>
      <c r="F20" s="1">
        <v>1010</v>
      </c>
      <c r="G20">
        <v>74.11</v>
      </c>
      <c r="H20" s="1">
        <v>8480</v>
      </c>
      <c r="I20" t="s">
        <v>28</v>
      </c>
      <c r="J20">
        <f>2.5785*3600</f>
        <v>9282.6</v>
      </c>
      <c r="K20">
        <f t="shared" si="0"/>
        <v>7.4671663171950234E-5</v>
      </c>
      <c r="L20">
        <v>0.98899999999999999</v>
      </c>
      <c r="M20">
        <v>55</v>
      </c>
      <c r="N20">
        <v>1</v>
      </c>
      <c r="O20" s="27">
        <v>1.5410000000000001E-23</v>
      </c>
      <c r="P20">
        <f t="shared" si="1"/>
        <v>1.4469914040114613</v>
      </c>
      <c r="Q20">
        <f t="shared" si="2"/>
        <v>1.5091087327304347</v>
      </c>
      <c r="R20">
        <f t="shared" si="3"/>
        <v>1.7082580963153899</v>
      </c>
      <c r="S20">
        <f t="shared" si="6"/>
        <v>9.5466659003775564E-24</v>
      </c>
      <c r="AD20" s="28">
        <f t="shared" si="4"/>
        <v>2.1886074714071759E-8</v>
      </c>
    </row>
    <row r="21" spans="1:30">
      <c r="A21">
        <f t="shared" si="5"/>
        <v>19</v>
      </c>
      <c r="B21">
        <v>969.4</v>
      </c>
      <c r="E21">
        <v>1821.12</v>
      </c>
      <c r="F21" s="1">
        <v>2590</v>
      </c>
      <c r="G21">
        <v>89.76</v>
      </c>
      <c r="H21" s="1">
        <v>8160</v>
      </c>
      <c r="K21" t="e">
        <f t="shared" si="0"/>
        <v>#DIV/0!</v>
      </c>
      <c r="P21">
        <f t="shared" si="1"/>
        <v>3.7106017191977076</v>
      </c>
      <c r="Q21" t="e">
        <f t="shared" si="2"/>
        <v>#DIV/0!</v>
      </c>
      <c r="R21" t="e">
        <f t="shared" si="3"/>
        <v>#DIV/0!</v>
      </c>
      <c r="S21">
        <f t="shared" si="6"/>
        <v>0</v>
      </c>
      <c r="AD21" s="28" t="e">
        <f t="shared" si="4"/>
        <v>#DIV/0!</v>
      </c>
    </row>
    <row r="22" spans="1:30">
      <c r="A22">
        <f t="shared" si="5"/>
        <v>20</v>
      </c>
      <c r="B22">
        <v>1014.16</v>
      </c>
      <c r="E22">
        <v>1905.18</v>
      </c>
      <c r="F22" s="1">
        <v>488</v>
      </c>
      <c r="G22">
        <v>82.78</v>
      </c>
      <c r="H22" s="1">
        <v>8650</v>
      </c>
      <c r="K22" t="e">
        <f t="shared" si="0"/>
        <v>#DIV/0!</v>
      </c>
      <c r="P22">
        <f t="shared" si="1"/>
        <v>0.69914040114613185</v>
      </c>
      <c r="Q22" t="e">
        <f t="shared" si="2"/>
        <v>#DIV/0!</v>
      </c>
      <c r="R22" t="e">
        <f t="shared" si="3"/>
        <v>#DIV/0!</v>
      </c>
      <c r="S22">
        <f t="shared" si="6"/>
        <v>0</v>
      </c>
      <c r="AD22" s="28" t="e">
        <f t="shared" si="4"/>
        <v>#DIV/0!</v>
      </c>
    </row>
    <row r="23" spans="1:30" ht="15">
      <c r="A23">
        <f t="shared" si="5"/>
        <v>21</v>
      </c>
      <c r="B23">
        <v>1043.79</v>
      </c>
      <c r="E23">
        <v>1960.83</v>
      </c>
      <c r="F23" s="1">
        <v>812</v>
      </c>
      <c r="G23">
        <v>87.03</v>
      </c>
      <c r="H23" s="1">
        <v>12100</v>
      </c>
      <c r="I23" t="s">
        <v>23</v>
      </c>
      <c r="J23">
        <f>35.3*3600</f>
        <v>127079.99999999999</v>
      </c>
      <c r="K23">
        <f t="shared" si="0"/>
        <v>5.4544159628576123E-6</v>
      </c>
      <c r="L23">
        <v>0.27229999999999999</v>
      </c>
      <c r="M23">
        <v>81</v>
      </c>
      <c r="N23">
        <v>0.49309999999999998</v>
      </c>
      <c r="O23" s="27">
        <v>8.1571100000000004E-24</v>
      </c>
      <c r="P23">
        <f t="shared" si="1"/>
        <v>1.1633237822349569</v>
      </c>
      <c r="Q23">
        <f t="shared" si="2"/>
        <v>1.1669246130474458</v>
      </c>
      <c r="R23">
        <f t="shared" si="3"/>
        <v>1.1775383116180147</v>
      </c>
      <c r="S23">
        <f t="shared" si="6"/>
        <v>5.0534201091907053E-24</v>
      </c>
      <c r="AD23" s="28">
        <f t="shared" si="4"/>
        <v>1.1653346287460835E-6</v>
      </c>
    </row>
    <row r="24" spans="1:30">
      <c r="A24">
        <f t="shared" si="5"/>
        <v>22</v>
      </c>
      <c r="B24">
        <v>1131.49</v>
      </c>
      <c r="E24">
        <v>2125.5300000000002</v>
      </c>
      <c r="F24" s="1">
        <v>3280</v>
      </c>
      <c r="G24">
        <v>110.4</v>
      </c>
      <c r="H24" s="1">
        <v>17000</v>
      </c>
      <c r="K24" t="e">
        <f t="shared" si="0"/>
        <v>#DIV/0!</v>
      </c>
      <c r="P24">
        <f t="shared" si="1"/>
        <v>4.6991404011461322</v>
      </c>
      <c r="Q24" t="e">
        <f t="shared" si="2"/>
        <v>#DIV/0!</v>
      </c>
      <c r="R24" t="e">
        <f t="shared" si="3"/>
        <v>#DIV/0!</v>
      </c>
      <c r="S24">
        <f t="shared" si="6"/>
        <v>0</v>
      </c>
      <c r="AD24" s="28" t="e">
        <f t="shared" si="4"/>
        <v>#DIV/0!</v>
      </c>
    </row>
    <row r="25" spans="1:30">
      <c r="A25">
        <f t="shared" si="5"/>
        <v>23</v>
      </c>
      <c r="B25">
        <v>1145.1600000000001</v>
      </c>
      <c r="E25">
        <v>2151.21</v>
      </c>
      <c r="F25" s="1">
        <v>7560</v>
      </c>
      <c r="G25">
        <v>123.26</v>
      </c>
      <c r="H25" s="1">
        <v>15700</v>
      </c>
      <c r="K25" t="e">
        <f t="shared" si="0"/>
        <v>#DIV/0!</v>
      </c>
      <c r="P25">
        <f t="shared" si="1"/>
        <v>10.830945558739256</v>
      </c>
      <c r="Q25" t="e">
        <f t="shared" si="2"/>
        <v>#DIV/0!</v>
      </c>
      <c r="R25" t="e">
        <f t="shared" si="3"/>
        <v>#DIV/0!</v>
      </c>
      <c r="S25">
        <f t="shared" si="6"/>
        <v>0</v>
      </c>
      <c r="AD25" s="28" t="e">
        <f t="shared" si="4"/>
        <v>#DIV/0!</v>
      </c>
    </row>
    <row r="26" spans="1:30" ht="15">
      <c r="A26">
        <f t="shared" si="5"/>
        <v>24</v>
      </c>
      <c r="B26">
        <v>1293.55</v>
      </c>
      <c r="E26">
        <v>2429.88</v>
      </c>
      <c r="F26" s="1">
        <v>611</v>
      </c>
      <c r="G26">
        <v>87.14</v>
      </c>
      <c r="H26" s="1">
        <v>7810</v>
      </c>
      <c r="I26" t="s">
        <v>30</v>
      </c>
      <c r="J26">
        <f>109.34*60</f>
        <v>6560.4000000000005</v>
      </c>
      <c r="K26">
        <f t="shared" si="0"/>
        <v>1.0565623750989958E-4</v>
      </c>
      <c r="L26">
        <v>0.99099999999999999</v>
      </c>
      <c r="M26">
        <v>40</v>
      </c>
      <c r="N26">
        <v>0.99099999999999999</v>
      </c>
      <c r="O26" s="27">
        <v>1.3181800000000001E-24</v>
      </c>
      <c r="P26">
        <f t="shared" si="1"/>
        <v>0.87535816618911177</v>
      </c>
      <c r="Q26">
        <f t="shared" si="2"/>
        <v>0.92883563440652539</v>
      </c>
      <c r="R26">
        <f t="shared" si="3"/>
        <v>1.1069028287898846</v>
      </c>
      <c r="S26">
        <f t="shared" si="6"/>
        <v>8.1662712891367211E-25</v>
      </c>
      <c r="AD26" s="28">
        <f t="shared" si="4"/>
        <v>8.5987661571027106E-8</v>
      </c>
    </row>
    <row r="27" spans="1:30" ht="15">
      <c r="A27">
        <f t="shared" si="5"/>
        <v>25</v>
      </c>
      <c r="B27">
        <v>1317.32</v>
      </c>
      <c r="E27">
        <v>2474.52</v>
      </c>
      <c r="F27" s="1">
        <v>592</v>
      </c>
      <c r="G27">
        <v>85.79</v>
      </c>
      <c r="H27" s="1">
        <v>10400</v>
      </c>
      <c r="I27" t="s">
        <v>23</v>
      </c>
      <c r="J27">
        <f>35.3*3600</f>
        <v>127079.99999999999</v>
      </c>
      <c r="K27">
        <f t="shared" si="0"/>
        <v>5.4544159628576123E-6</v>
      </c>
      <c r="L27">
        <v>0.26479999999999998</v>
      </c>
      <c r="M27">
        <v>81</v>
      </c>
      <c r="N27">
        <v>0.49309999999999998</v>
      </c>
      <c r="O27" s="27">
        <v>8.1571100000000004E-24</v>
      </c>
      <c r="P27">
        <f t="shared" si="1"/>
        <v>0.84813753581661888</v>
      </c>
      <c r="Q27">
        <f t="shared" si="2"/>
        <v>0.85076277207399997</v>
      </c>
      <c r="R27">
        <f t="shared" si="3"/>
        <v>0.85850083802692712</v>
      </c>
      <c r="S27">
        <f t="shared" si="6"/>
        <v>5.0534201091907053E-24</v>
      </c>
      <c r="AD27" s="28">
        <f t="shared" si="4"/>
        <v>8.4960357169665222E-7</v>
      </c>
    </row>
    <row r="28" spans="1:30" ht="15">
      <c r="A28">
        <f t="shared" si="5"/>
        <v>26</v>
      </c>
      <c r="B28">
        <v>1368.52</v>
      </c>
      <c r="E28">
        <v>2570.6799999999998</v>
      </c>
      <c r="F28" s="1">
        <v>128000</v>
      </c>
      <c r="G28">
        <v>357.89</v>
      </c>
      <c r="H28" s="1">
        <v>16200</v>
      </c>
      <c r="I28" t="s">
        <v>22</v>
      </c>
      <c r="J28">
        <f>14.959*3600</f>
        <v>53852.4</v>
      </c>
      <c r="K28">
        <f t="shared" si="0"/>
        <v>1.2871240289382558E-5</v>
      </c>
      <c r="L28">
        <v>1</v>
      </c>
      <c r="M28">
        <v>23</v>
      </c>
      <c r="N28">
        <v>1</v>
      </c>
      <c r="O28" s="27">
        <v>5.83825E-24</v>
      </c>
      <c r="P28">
        <f t="shared" si="1"/>
        <v>183.3810888252149</v>
      </c>
      <c r="Q28">
        <f t="shared" si="2"/>
        <v>184.72242124722766</v>
      </c>
      <c r="R28">
        <f t="shared" si="3"/>
        <v>188.7117146950086</v>
      </c>
      <c r="S28">
        <f t="shared" si="6"/>
        <v>3.6168606225100104E-24</v>
      </c>
      <c r="AD28" s="28">
        <f t="shared" si="4"/>
        <v>1.5482239242392151E-5</v>
      </c>
    </row>
    <row r="29" spans="1:30">
      <c r="A29">
        <f t="shared" si="5"/>
        <v>27</v>
      </c>
      <c r="B29">
        <v>1414.98</v>
      </c>
      <c r="E29">
        <v>2657.92</v>
      </c>
      <c r="F29" s="1">
        <v>281</v>
      </c>
      <c r="G29">
        <v>78.430000000000007</v>
      </c>
      <c r="H29" s="1">
        <v>12000</v>
      </c>
      <c r="K29" t="e">
        <f t="shared" si="0"/>
        <v>#DIV/0!</v>
      </c>
      <c r="P29">
        <f t="shared" si="1"/>
        <v>0.40257879656160456</v>
      </c>
      <c r="Q29" t="e">
        <f t="shared" si="2"/>
        <v>#DIV/0!</v>
      </c>
      <c r="R29" t="e">
        <f t="shared" si="3"/>
        <v>#DIV/0!</v>
      </c>
      <c r="S29">
        <f t="shared" si="6"/>
        <v>0</v>
      </c>
      <c r="AD29" s="28" t="e">
        <f t="shared" si="4"/>
        <v>#DIV/0!</v>
      </c>
    </row>
    <row r="30" spans="1:30">
      <c r="A30">
        <f t="shared" si="5"/>
        <v>28</v>
      </c>
      <c r="B30">
        <v>1524.56</v>
      </c>
      <c r="E30">
        <v>2863.71</v>
      </c>
      <c r="F30" s="1">
        <v>6920</v>
      </c>
      <c r="G30">
        <v>106.4</v>
      </c>
      <c r="H30" s="1">
        <v>8330</v>
      </c>
      <c r="I30" t="s">
        <v>21</v>
      </c>
      <c r="K30" t="e">
        <f t="shared" si="0"/>
        <v>#DIV/0!</v>
      </c>
      <c r="P30">
        <f t="shared" si="1"/>
        <v>9.9140401146131811</v>
      </c>
      <c r="Q30" t="e">
        <f t="shared" si="2"/>
        <v>#DIV/0!</v>
      </c>
      <c r="R30" t="e">
        <f t="shared" si="3"/>
        <v>#DIV/0!</v>
      </c>
      <c r="S30">
        <f t="shared" si="6"/>
        <v>0</v>
      </c>
      <c r="AD30" s="28" t="e">
        <f t="shared" si="4"/>
        <v>#DIV/0!</v>
      </c>
    </row>
    <row r="31" spans="1:30" ht="15">
      <c r="A31">
        <f t="shared" si="5"/>
        <v>29</v>
      </c>
      <c r="B31">
        <v>1642.55</v>
      </c>
      <c r="E31">
        <v>3085.29</v>
      </c>
      <c r="F31" s="1">
        <v>190000</v>
      </c>
      <c r="G31">
        <v>428.01</v>
      </c>
      <c r="H31" s="1">
        <v>8760</v>
      </c>
      <c r="I31" t="s">
        <v>31</v>
      </c>
      <c r="J31">
        <f>37.24*60</f>
        <v>2234.4</v>
      </c>
      <c r="K31">
        <f t="shared" si="0"/>
        <v>3.102162462226751E-4</v>
      </c>
      <c r="L31">
        <v>0.31900000000000001</v>
      </c>
      <c r="M31">
        <v>37</v>
      </c>
      <c r="N31">
        <v>0.24229999999999999</v>
      </c>
      <c r="O31" s="27">
        <v>1.5845E-24</v>
      </c>
      <c r="P31">
        <f t="shared" si="1"/>
        <v>272.20630372492838</v>
      </c>
      <c r="Q31">
        <f t="shared" si="2"/>
        <v>322.8773701078203</v>
      </c>
      <c r="R31">
        <f t="shared" si="3"/>
        <v>540.35782594866146</v>
      </c>
      <c r="S31">
        <f t="shared" si="6"/>
        <v>9.8161532246257217E-25</v>
      </c>
      <c r="AD31" s="28">
        <f t="shared" si="4"/>
        <v>4.4996956213105293E-5</v>
      </c>
    </row>
    <row r="32" spans="1:30">
      <c r="A32">
        <f t="shared" si="5"/>
        <v>30</v>
      </c>
      <c r="B32">
        <v>1656.21</v>
      </c>
      <c r="E32">
        <v>3110.94</v>
      </c>
      <c r="F32" s="1">
        <v>13000</v>
      </c>
      <c r="G32">
        <v>127.8</v>
      </c>
      <c r="H32" s="1">
        <v>8230</v>
      </c>
      <c r="K32" t="e">
        <f t="shared" si="0"/>
        <v>#DIV/0!</v>
      </c>
      <c r="P32">
        <f t="shared" si="1"/>
        <v>18.624641833810887</v>
      </c>
      <c r="Q32" t="e">
        <f t="shared" si="2"/>
        <v>#DIV/0!</v>
      </c>
      <c r="R32" t="e">
        <f t="shared" si="3"/>
        <v>#DIV/0!</v>
      </c>
      <c r="S32">
        <f t="shared" si="6"/>
        <v>0</v>
      </c>
      <c r="AD32" s="28" t="e">
        <f t="shared" si="4"/>
        <v>#DIV/0!</v>
      </c>
    </row>
    <row r="33" spans="1:30">
      <c r="A33">
        <f t="shared" si="5"/>
        <v>31</v>
      </c>
      <c r="B33">
        <v>1731.65</v>
      </c>
      <c r="E33">
        <v>3252.61</v>
      </c>
      <c r="F33" s="1">
        <v>5490</v>
      </c>
      <c r="G33">
        <v>100.61</v>
      </c>
      <c r="H33" s="1">
        <v>8030</v>
      </c>
      <c r="K33" t="e">
        <f t="shared" si="0"/>
        <v>#DIV/0!</v>
      </c>
      <c r="P33">
        <f t="shared" si="1"/>
        <v>7.8653295128939824</v>
      </c>
      <c r="Q33" t="e">
        <f t="shared" si="2"/>
        <v>#DIV/0!</v>
      </c>
      <c r="R33" t="e">
        <f t="shared" si="3"/>
        <v>#DIV/0!</v>
      </c>
      <c r="S33">
        <f t="shared" si="6"/>
        <v>0</v>
      </c>
      <c r="AD33" s="28" t="e">
        <f t="shared" si="4"/>
        <v>#DIV/0!</v>
      </c>
    </row>
    <row r="34" spans="1:30" ht="15">
      <c r="A34">
        <f t="shared" si="5"/>
        <v>32</v>
      </c>
      <c r="B34">
        <v>2167.3000000000002</v>
      </c>
      <c r="E34">
        <v>4070.7</v>
      </c>
      <c r="F34" s="1">
        <v>205000</v>
      </c>
      <c r="G34">
        <v>443.7</v>
      </c>
      <c r="H34" s="1">
        <v>3780</v>
      </c>
      <c r="I34" t="s">
        <v>31</v>
      </c>
      <c r="J34">
        <f>37.24*60</f>
        <v>2234.4</v>
      </c>
      <c r="K34">
        <f t="shared" si="0"/>
        <v>3.102162462226751E-4</v>
      </c>
      <c r="L34">
        <v>0.42399999999999999</v>
      </c>
      <c r="M34">
        <v>37</v>
      </c>
      <c r="N34">
        <v>0.24229999999999999</v>
      </c>
      <c r="O34" s="27">
        <v>1.5845E-24</v>
      </c>
      <c r="P34">
        <f t="shared" si="1"/>
        <v>293.69627507163324</v>
      </c>
      <c r="Q34">
        <f t="shared" si="2"/>
        <v>348.36768880054291</v>
      </c>
      <c r="R34">
        <f t="shared" si="3"/>
        <v>583.01765431302942</v>
      </c>
      <c r="S34">
        <f t="shared" si="6"/>
        <v>9.8161532246257217E-25</v>
      </c>
      <c r="AD34" s="28">
        <f t="shared" si="4"/>
        <v>4.8549347493087296E-5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opLeftCell="P1" workbookViewId="0">
      <selection activeCell="AD4" sqref="AD4"/>
    </sheetView>
  </sheetViews>
  <sheetFormatPr baseColWidth="10" defaultColWidth="8.83203125" defaultRowHeight="14" x14ac:dyDescent="0"/>
  <cols>
    <col min="8" max="8" width="11.33203125" bestFit="1" customWidth="1"/>
    <col min="9" max="9" width="11.5" bestFit="1" customWidth="1"/>
    <col min="10" max="10" width="8.33203125" bestFit="1" customWidth="1"/>
    <col min="11" max="11" width="14.6640625" bestFit="1" customWidth="1"/>
    <col min="12" max="12" width="14.8320312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33</v>
      </c>
      <c r="K1" t="s">
        <v>18</v>
      </c>
      <c r="L1" t="s">
        <v>19</v>
      </c>
      <c r="M1" t="s">
        <v>127</v>
      </c>
      <c r="N1" t="s">
        <v>128</v>
      </c>
      <c r="O1" t="s">
        <v>141</v>
      </c>
      <c r="P1" t="s">
        <v>116</v>
      </c>
      <c r="Q1" t="s">
        <v>132</v>
      </c>
      <c r="R1" t="s">
        <v>118</v>
      </c>
      <c r="S1" t="s">
        <v>145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146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76.14</v>
      </c>
      <c r="C3">
        <v>144</v>
      </c>
      <c r="D3">
        <v>163</v>
      </c>
      <c r="E3">
        <v>153.08000000000001</v>
      </c>
      <c r="F3" s="1">
        <v>3850</v>
      </c>
      <c r="G3">
        <v>306.87</v>
      </c>
      <c r="H3" s="1">
        <v>174000</v>
      </c>
      <c r="I3" t="s">
        <v>32</v>
      </c>
      <c r="K3" t="e">
        <f>LN(2)/J3</f>
        <v>#DIV/0!</v>
      </c>
      <c r="P3">
        <f>F3/($T$3*$W$3)</f>
        <v>1.5321553645335881</v>
      </c>
      <c r="Q3" t="e">
        <f>P3*((K3*$U$3)/(1-EXP(-K3*$U$3)))</f>
        <v>#DIV/0!</v>
      </c>
      <c r="R3" t="e">
        <f>Q3*EXP(K3*$Z$3)</f>
        <v>#DIV/0!</v>
      </c>
      <c r="S3">
        <f>(1/1.128)*((293/600)^(1/2))*O3</f>
        <v>0</v>
      </c>
      <c r="T3">
        <v>3600</v>
      </c>
      <c r="U3">
        <v>3767.9</v>
      </c>
      <c r="V3">
        <v>4.46</v>
      </c>
      <c r="W3">
        <v>0.69799999999999995</v>
      </c>
      <c r="X3" s="24">
        <v>0.15740740740740741</v>
      </c>
      <c r="Y3" s="24">
        <v>0.12002314814814814</v>
      </c>
      <c r="Z3">
        <f>51*60+50</f>
        <v>3110</v>
      </c>
      <c r="AA3" t="s">
        <v>138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246.96</v>
      </c>
      <c r="C4">
        <v>490</v>
      </c>
      <c r="D4">
        <v>504</v>
      </c>
      <c r="E4">
        <v>494.78</v>
      </c>
      <c r="F4" s="1">
        <v>621</v>
      </c>
      <c r="G4">
        <v>255.51</v>
      </c>
      <c r="H4" s="1">
        <v>97700</v>
      </c>
      <c r="K4" t="e">
        <f t="shared" ref="K4:K23" si="0">LN(2)/J4</f>
        <v>#DIV/0!</v>
      </c>
      <c r="P4">
        <f t="shared" ref="P4:P23" si="1">F4/($T$3*$W$3)</f>
        <v>0.24713467048710605</v>
      </c>
      <c r="Q4" t="e">
        <f t="shared" ref="Q4:Q23" si="2">P4*((K4*$U$3)/(1-EXP(-K4*$U$3)))</f>
        <v>#DIV/0!</v>
      </c>
      <c r="R4" t="e">
        <f t="shared" ref="R4:R23" si="3">Q4*EXP(K4*$Z$3)</f>
        <v>#DIV/0!</v>
      </c>
      <c r="S4">
        <f>(1/1.128)*((293/600)^(1/2))*O4</f>
        <v>0</v>
      </c>
      <c r="AD4" s="28" t="e">
        <f t="shared" ref="AD4:AD23" si="4">R4*(M4/(6.022E+23*N4))*(1/K4)*(1/($AB$3*S4*100))</f>
        <v>#DIV/0!</v>
      </c>
    </row>
    <row r="5" spans="1:30" ht="15">
      <c r="A5">
        <f t="shared" ref="A5:A23" si="5">A4+1</f>
        <v>3</v>
      </c>
      <c r="B5">
        <v>388.68</v>
      </c>
      <c r="C5">
        <v>771</v>
      </c>
      <c r="D5">
        <v>787</v>
      </c>
      <c r="E5">
        <v>778.24</v>
      </c>
      <c r="F5" s="1">
        <v>952</v>
      </c>
      <c r="G5">
        <v>156.82</v>
      </c>
      <c r="H5" s="1">
        <v>51100</v>
      </c>
      <c r="I5" t="s">
        <v>16</v>
      </c>
      <c r="J5">
        <f>13.11*24*3600</f>
        <v>1132704</v>
      </c>
      <c r="K5">
        <f t="shared" si="0"/>
        <v>6.1194026026212086E-7</v>
      </c>
      <c r="L5">
        <v>0.34100000000000003</v>
      </c>
      <c r="M5">
        <v>124</v>
      </c>
      <c r="N5">
        <v>9.5E-4</v>
      </c>
      <c r="O5" s="27">
        <v>1.51388E-22</v>
      </c>
      <c r="P5">
        <f t="shared" si="1"/>
        <v>0.37886023559375998</v>
      </c>
      <c r="Q5">
        <f t="shared" si="2"/>
        <v>0.37929717809105779</v>
      </c>
      <c r="R5">
        <f t="shared" si="3"/>
        <v>0.38001971885415747</v>
      </c>
      <c r="S5">
        <f t="shared" ref="S5:S23" si="6">(1/1.128)*((293/600)^(1/2))*O5</f>
        <v>9.3786544927083537E-23</v>
      </c>
      <c r="AD5" s="28">
        <f t="shared" si="4"/>
        <v>1.4352048631179542E-4</v>
      </c>
    </row>
    <row r="6" spans="1:30">
      <c r="A6">
        <f t="shared" si="5"/>
        <v>4</v>
      </c>
      <c r="B6">
        <v>443.57</v>
      </c>
      <c r="C6">
        <v>876</v>
      </c>
      <c r="D6">
        <v>898</v>
      </c>
      <c r="E6">
        <v>888.02</v>
      </c>
      <c r="F6" s="1">
        <v>104000</v>
      </c>
      <c r="G6">
        <v>342.19</v>
      </c>
      <c r="H6" s="1">
        <v>90300</v>
      </c>
      <c r="K6" t="e">
        <f t="shared" si="0"/>
        <v>#DIV/0!</v>
      </c>
      <c r="P6">
        <f t="shared" si="1"/>
        <v>41.388092964024203</v>
      </c>
      <c r="Q6" t="e">
        <f t="shared" si="2"/>
        <v>#DIV/0!</v>
      </c>
      <c r="R6" t="e">
        <f t="shared" si="3"/>
        <v>#DIV/0!</v>
      </c>
      <c r="S6">
        <f t="shared" si="6"/>
        <v>0</v>
      </c>
      <c r="AD6" s="28" t="e">
        <f t="shared" si="4"/>
        <v>#DIV/0!</v>
      </c>
    </row>
    <row r="7" spans="1:30">
      <c r="A7">
        <f t="shared" si="5"/>
        <v>5</v>
      </c>
      <c r="B7">
        <v>511.75</v>
      </c>
      <c r="C7">
        <v>1013</v>
      </c>
      <c r="D7">
        <v>1034</v>
      </c>
      <c r="E7">
        <v>1024.3699999999999</v>
      </c>
      <c r="F7" s="1">
        <v>57900</v>
      </c>
      <c r="G7">
        <v>270.36</v>
      </c>
      <c r="H7" s="1">
        <v>66700</v>
      </c>
      <c r="I7" t="s">
        <v>20</v>
      </c>
      <c r="K7" t="e">
        <f t="shared" si="0"/>
        <v>#DIV/0!</v>
      </c>
      <c r="P7">
        <f t="shared" si="1"/>
        <v>23.04202483285578</v>
      </c>
      <c r="Q7" t="e">
        <f t="shared" si="2"/>
        <v>#DIV/0!</v>
      </c>
      <c r="R7" t="e">
        <f t="shared" si="3"/>
        <v>#DIV/0!</v>
      </c>
      <c r="S7">
        <f t="shared" si="6"/>
        <v>0</v>
      </c>
      <c r="AD7" s="28" t="e">
        <f t="shared" si="4"/>
        <v>#DIV/0!</v>
      </c>
    </row>
    <row r="8" spans="1:30" ht="15">
      <c r="A8">
        <f t="shared" si="5"/>
        <v>6</v>
      </c>
      <c r="B8">
        <v>527.29999999999995</v>
      </c>
      <c r="C8">
        <v>1047</v>
      </c>
      <c r="D8">
        <v>1065</v>
      </c>
      <c r="E8">
        <v>1055.47</v>
      </c>
      <c r="F8" s="1">
        <v>7530</v>
      </c>
      <c r="G8">
        <v>164.7</v>
      </c>
      <c r="H8" s="1">
        <v>44100</v>
      </c>
      <c r="I8" t="s">
        <v>24</v>
      </c>
      <c r="K8" t="e">
        <f t="shared" si="0"/>
        <v>#DIV/0!</v>
      </c>
      <c r="M8">
        <v>134</v>
      </c>
      <c r="N8">
        <v>0.104</v>
      </c>
      <c r="O8" s="27">
        <v>4.7799300000000003E-24</v>
      </c>
      <c r="P8">
        <f t="shared" si="1"/>
        <v>2.9966571155682908</v>
      </c>
      <c r="Q8" t="e">
        <f t="shared" si="2"/>
        <v>#DIV/0!</v>
      </c>
      <c r="R8" t="e">
        <f t="shared" si="3"/>
        <v>#DIV/0!</v>
      </c>
      <c r="S8">
        <f t="shared" si="6"/>
        <v>2.9612196455023809E-24</v>
      </c>
      <c r="AD8" s="28" t="e">
        <f t="shared" si="4"/>
        <v>#DIV/0!</v>
      </c>
    </row>
    <row r="9" spans="1:30" ht="15">
      <c r="A9">
        <f t="shared" si="5"/>
        <v>7</v>
      </c>
      <c r="B9">
        <v>554.77</v>
      </c>
      <c r="C9">
        <v>1099</v>
      </c>
      <c r="D9">
        <v>1120</v>
      </c>
      <c r="E9">
        <v>1110.3900000000001</v>
      </c>
      <c r="F9" s="1">
        <v>3890</v>
      </c>
      <c r="G9">
        <v>150.27000000000001</v>
      </c>
      <c r="H9" s="1">
        <v>47800</v>
      </c>
      <c r="I9" t="s">
        <v>23</v>
      </c>
      <c r="J9">
        <f>35.3*3600</f>
        <v>127079.99999999999</v>
      </c>
      <c r="K9">
        <f t="shared" si="0"/>
        <v>5.4544159628576123E-6</v>
      </c>
      <c r="L9">
        <v>0.70799999999999996</v>
      </c>
      <c r="M9">
        <v>81</v>
      </c>
      <c r="N9">
        <v>0.49309999999999998</v>
      </c>
      <c r="O9" s="27">
        <v>8.1571100000000004E-24</v>
      </c>
      <c r="P9">
        <f t="shared" si="1"/>
        <v>1.5480738618274437</v>
      </c>
      <c r="Q9">
        <f t="shared" si="2"/>
        <v>1.5640361201238586</v>
      </c>
      <c r="R9">
        <f t="shared" si="3"/>
        <v>1.5907935347758515</v>
      </c>
      <c r="S9">
        <f t="shared" si="6"/>
        <v>5.0534201091907053E-24</v>
      </c>
      <c r="AD9" s="1">
        <f>R9*(M9/(6.022E+23*N9))*(1/K9)*(1/($AB$3*S9*100))</f>
        <v>1.5743069885449715E-6</v>
      </c>
    </row>
    <row r="10" spans="1:30" ht="15">
      <c r="A10">
        <f t="shared" si="5"/>
        <v>8</v>
      </c>
      <c r="B10">
        <v>618.80999999999995</v>
      </c>
      <c r="C10">
        <v>1226</v>
      </c>
      <c r="D10">
        <v>1248</v>
      </c>
      <c r="E10">
        <v>1238.45</v>
      </c>
      <c r="F10" s="1">
        <v>13100</v>
      </c>
      <c r="G10">
        <v>183.85</v>
      </c>
      <c r="H10" s="1">
        <v>47100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0.434</v>
      </c>
      <c r="M10">
        <v>81</v>
      </c>
      <c r="N10">
        <v>0.49309999999999998</v>
      </c>
      <c r="O10" s="27">
        <v>8.1571100000000004E-24</v>
      </c>
      <c r="P10">
        <f t="shared" si="1"/>
        <v>5.213307863737664</v>
      </c>
      <c r="Q10">
        <f t="shared" si="2"/>
        <v>5.2670625124993702</v>
      </c>
      <c r="R10">
        <f t="shared" si="3"/>
        <v>5.3571710297078807</v>
      </c>
      <c r="S10">
        <f t="shared" si="6"/>
        <v>5.0534201091907053E-24</v>
      </c>
      <c r="AD10" s="28">
        <f t="shared" si="4"/>
        <v>5.3016507840460479E-6</v>
      </c>
    </row>
    <row r="11" spans="1:30" ht="15">
      <c r="A11">
        <f t="shared" si="5"/>
        <v>9</v>
      </c>
      <c r="B11">
        <v>699.23</v>
      </c>
      <c r="C11">
        <v>1393</v>
      </c>
      <c r="D11">
        <v>1409</v>
      </c>
      <c r="E11">
        <v>1399.27</v>
      </c>
      <c r="F11" s="1">
        <v>1310</v>
      </c>
      <c r="G11">
        <v>131.66999999999999</v>
      </c>
      <c r="H11" s="1">
        <v>30900</v>
      </c>
      <c r="I11" t="s">
        <v>23</v>
      </c>
      <c r="J11">
        <f>35.3*3600</f>
        <v>127079.99999999999</v>
      </c>
      <c r="K11">
        <f t="shared" si="0"/>
        <v>5.4544159628576123E-6</v>
      </c>
      <c r="L11">
        <v>0.28489999999999999</v>
      </c>
      <c r="M11">
        <v>81</v>
      </c>
      <c r="N11">
        <v>0.49309999999999998</v>
      </c>
      <c r="O11" s="27">
        <v>8.1571100000000004E-24</v>
      </c>
      <c r="P11">
        <f t="shared" si="1"/>
        <v>0.5213307863737664</v>
      </c>
      <c r="Q11">
        <f t="shared" si="2"/>
        <v>0.52670625124993697</v>
      </c>
      <c r="R11">
        <f t="shared" si="3"/>
        <v>0.53571710297078801</v>
      </c>
      <c r="S11">
        <f t="shared" si="6"/>
        <v>5.0534201091907053E-24</v>
      </c>
      <c r="AD11" s="28">
        <f t="shared" si="4"/>
        <v>5.3016507840460474E-7</v>
      </c>
    </row>
    <row r="12" spans="1:30" ht="15">
      <c r="A12">
        <f t="shared" si="5"/>
        <v>10</v>
      </c>
      <c r="B12">
        <v>777.08</v>
      </c>
      <c r="C12">
        <v>1545</v>
      </c>
      <c r="D12">
        <v>1565</v>
      </c>
      <c r="E12">
        <v>1554.92</v>
      </c>
      <c r="F12" s="1">
        <v>4720</v>
      </c>
      <c r="G12">
        <v>148.09</v>
      </c>
      <c r="H12" s="1">
        <v>37600</v>
      </c>
      <c r="I12" t="s">
        <v>23</v>
      </c>
      <c r="J12">
        <f>35.3*3600</f>
        <v>127079.99999999999</v>
      </c>
      <c r="K12">
        <f t="shared" si="0"/>
        <v>5.4544159628576123E-6</v>
      </c>
      <c r="L12">
        <v>0.83499999999999996</v>
      </c>
      <c r="M12">
        <v>81</v>
      </c>
      <c r="N12">
        <v>0.49309999999999998</v>
      </c>
      <c r="O12" s="27">
        <v>8.1571100000000004E-24</v>
      </c>
      <c r="P12">
        <f t="shared" si="1"/>
        <v>1.8783826806749444</v>
      </c>
      <c r="Q12">
        <f t="shared" si="2"/>
        <v>1.8977507678623684</v>
      </c>
      <c r="R12">
        <f t="shared" si="3"/>
        <v>1.9302173481084883</v>
      </c>
      <c r="S12">
        <f t="shared" si="6"/>
        <v>5.0534201091907053E-24</v>
      </c>
      <c r="AD12" s="28">
        <f t="shared" si="4"/>
        <v>1.9102131069234614E-6</v>
      </c>
    </row>
    <row r="13" spans="1:30" ht="15">
      <c r="A13">
        <f t="shared" si="5"/>
        <v>11</v>
      </c>
      <c r="B13">
        <v>828.2</v>
      </c>
      <c r="C13">
        <v>1652</v>
      </c>
      <c r="D13">
        <v>1667</v>
      </c>
      <c r="E13">
        <v>1657.14</v>
      </c>
      <c r="F13" s="1">
        <v>938</v>
      </c>
      <c r="G13">
        <v>147.6</v>
      </c>
      <c r="H13" s="1">
        <v>28800</v>
      </c>
      <c r="I13" t="s">
        <v>23</v>
      </c>
      <c r="J13">
        <f>35.3*3600</f>
        <v>127079.99999999999</v>
      </c>
      <c r="K13">
        <f t="shared" si="0"/>
        <v>5.4544159628576123E-6</v>
      </c>
      <c r="L13">
        <v>0.24030000000000001</v>
      </c>
      <c r="M13">
        <v>81</v>
      </c>
      <c r="N13">
        <v>0.49309999999999998</v>
      </c>
      <c r="O13" s="27">
        <v>8.1571100000000004E-24</v>
      </c>
      <c r="P13">
        <f t="shared" si="1"/>
        <v>0.37328876154091056</v>
      </c>
      <c r="Q13">
        <f t="shared" si="2"/>
        <v>0.37713775852858084</v>
      </c>
      <c r="R13">
        <f t="shared" si="3"/>
        <v>0.38358980350122074</v>
      </c>
      <c r="S13">
        <f t="shared" si="6"/>
        <v>5.0534201091907053E-24</v>
      </c>
      <c r="AD13" s="28">
        <f t="shared" si="4"/>
        <v>3.7961438438436583E-7</v>
      </c>
    </row>
    <row r="14" spans="1:30" ht="15">
      <c r="A14">
        <f t="shared" si="5"/>
        <v>12</v>
      </c>
      <c r="B14">
        <v>847.74</v>
      </c>
      <c r="C14">
        <v>1691</v>
      </c>
      <c r="D14">
        <v>1728</v>
      </c>
      <c r="E14">
        <v>1696.21</v>
      </c>
      <c r="F14" s="1">
        <v>891</v>
      </c>
      <c r="G14">
        <v>138.38</v>
      </c>
      <c r="H14" s="1">
        <v>27500</v>
      </c>
      <c r="I14" t="s">
        <v>28</v>
      </c>
      <c r="J14">
        <f>2.5785*3600</f>
        <v>9282.6</v>
      </c>
      <c r="K14">
        <f t="shared" si="0"/>
        <v>7.4671663171950234E-5</v>
      </c>
      <c r="L14">
        <v>0.98899999999999999</v>
      </c>
      <c r="M14">
        <v>55</v>
      </c>
      <c r="N14">
        <v>1</v>
      </c>
      <c r="O14" s="27">
        <v>1.5410000000000001E-23</v>
      </c>
      <c r="P14">
        <f t="shared" si="1"/>
        <v>0.35458452722063039</v>
      </c>
      <c r="Q14">
        <f t="shared" si="2"/>
        <v>0.40680267623877475</v>
      </c>
      <c r="R14">
        <f t="shared" si="3"/>
        <v>0.51314431190943655</v>
      </c>
      <c r="S14">
        <f t="shared" si="6"/>
        <v>9.5466659003775564E-24</v>
      </c>
      <c r="AD14" s="28">
        <f t="shared" si="4"/>
        <v>6.5743664694315496E-9</v>
      </c>
    </row>
    <row r="15" spans="1:30">
      <c r="A15">
        <f t="shared" si="5"/>
        <v>13</v>
      </c>
      <c r="B15">
        <v>858.56</v>
      </c>
      <c r="C15">
        <v>1691</v>
      </c>
      <c r="D15">
        <v>1728</v>
      </c>
      <c r="E15">
        <v>1717.83</v>
      </c>
      <c r="F15" s="1">
        <v>1100</v>
      </c>
      <c r="G15">
        <v>139.26</v>
      </c>
      <c r="H15" s="1">
        <v>47600</v>
      </c>
      <c r="K15" t="e">
        <f t="shared" si="0"/>
        <v>#DIV/0!</v>
      </c>
      <c r="P15">
        <f t="shared" si="1"/>
        <v>0.43775867558102521</v>
      </c>
      <c r="Q15" t="e">
        <f t="shared" si="2"/>
        <v>#DIV/0!</v>
      </c>
      <c r="R15" t="e">
        <f t="shared" si="3"/>
        <v>#DIV/0!</v>
      </c>
      <c r="S15">
        <f t="shared" si="6"/>
        <v>0</v>
      </c>
      <c r="AD15" s="28" t="e">
        <f t="shared" si="4"/>
        <v>#DIV/0!</v>
      </c>
    </row>
    <row r="16" spans="1:30">
      <c r="A16">
        <f t="shared" si="5"/>
        <v>14</v>
      </c>
      <c r="B16">
        <v>1132.43</v>
      </c>
      <c r="C16">
        <v>2253</v>
      </c>
      <c r="D16">
        <v>2303</v>
      </c>
      <c r="E16">
        <v>2265.35</v>
      </c>
      <c r="F16" s="1">
        <v>3310</v>
      </c>
      <c r="G16">
        <v>181.02</v>
      </c>
      <c r="H16" s="1">
        <v>65600</v>
      </c>
      <c r="K16" t="e">
        <f t="shared" si="0"/>
        <v>#DIV/0!</v>
      </c>
      <c r="P16">
        <f t="shared" si="1"/>
        <v>1.3172556510665394</v>
      </c>
      <c r="Q16" t="e">
        <f t="shared" si="2"/>
        <v>#DIV/0!</v>
      </c>
      <c r="R16" t="e">
        <f t="shared" si="3"/>
        <v>#DIV/0!</v>
      </c>
      <c r="S16">
        <f t="shared" si="6"/>
        <v>0</v>
      </c>
      <c r="AD16" s="28" t="e">
        <f t="shared" si="4"/>
        <v>#DIV/0!</v>
      </c>
    </row>
    <row r="17" spans="1:30" ht="15">
      <c r="A17">
        <f t="shared" si="5"/>
        <v>15</v>
      </c>
      <c r="B17">
        <v>1146.2</v>
      </c>
      <c r="C17">
        <v>2253</v>
      </c>
      <c r="D17">
        <v>2303</v>
      </c>
      <c r="E17">
        <v>2292.87</v>
      </c>
      <c r="F17" s="1">
        <v>12400</v>
      </c>
      <c r="G17">
        <v>218.23</v>
      </c>
      <c r="H17" s="1">
        <v>92400</v>
      </c>
      <c r="I17" t="s">
        <v>27</v>
      </c>
      <c r="J17">
        <f>16.91*3600</f>
        <v>60876</v>
      </c>
      <c r="K17">
        <f t="shared" si="0"/>
        <v>1.138621428083227E-5</v>
      </c>
      <c r="L17">
        <v>2.6100000000000002E-2</v>
      </c>
      <c r="M17">
        <v>96</v>
      </c>
      <c r="N17">
        <v>2.8000000000000001E-2</v>
      </c>
      <c r="O17" s="27">
        <v>5.7586200000000003E-24</v>
      </c>
      <c r="P17">
        <f t="shared" si="1"/>
        <v>4.9347341610951929</v>
      </c>
      <c r="Q17">
        <f t="shared" si="2"/>
        <v>5.041346311058132</v>
      </c>
      <c r="R17">
        <f t="shared" si="3"/>
        <v>5.2230644970360771</v>
      </c>
      <c r="S17">
        <f t="shared" si="6"/>
        <v>3.5675289543953407E-24</v>
      </c>
      <c r="AD17" s="28">
        <f t="shared" si="4"/>
        <v>7.3206725248603879E-5</v>
      </c>
    </row>
    <row r="18" spans="1:30">
      <c r="A18">
        <f t="shared" si="5"/>
        <v>16</v>
      </c>
      <c r="B18">
        <v>1294.8</v>
      </c>
      <c r="C18">
        <v>2584</v>
      </c>
      <c r="D18">
        <v>2597</v>
      </c>
      <c r="E18">
        <v>2589.9</v>
      </c>
      <c r="F18" s="1">
        <v>544</v>
      </c>
      <c r="G18">
        <v>131.4</v>
      </c>
      <c r="H18" s="1">
        <v>22200</v>
      </c>
      <c r="K18" t="e">
        <f t="shared" si="0"/>
        <v>#DIV/0!</v>
      </c>
      <c r="P18">
        <f t="shared" si="1"/>
        <v>0.21649156319643428</v>
      </c>
      <c r="Q18" t="e">
        <f t="shared" si="2"/>
        <v>#DIV/0!</v>
      </c>
      <c r="R18" t="e">
        <f t="shared" si="3"/>
        <v>#DIV/0!</v>
      </c>
      <c r="S18">
        <f t="shared" si="6"/>
        <v>0</v>
      </c>
      <c r="AD18" s="28" t="e">
        <f t="shared" si="4"/>
        <v>#DIV/0!</v>
      </c>
    </row>
    <row r="19" spans="1:30" ht="15">
      <c r="A19">
        <f t="shared" si="5"/>
        <v>17</v>
      </c>
      <c r="B19">
        <v>1369.33</v>
      </c>
      <c r="C19">
        <v>2726</v>
      </c>
      <c r="D19">
        <v>2750</v>
      </c>
      <c r="E19">
        <v>2738.87</v>
      </c>
      <c r="F19" s="1">
        <v>235000</v>
      </c>
      <c r="G19">
        <v>492.35</v>
      </c>
      <c r="H19" s="1">
        <v>94500</v>
      </c>
      <c r="I19" t="s">
        <v>22</v>
      </c>
      <c r="J19">
        <f>14.959*3600</f>
        <v>53852.4</v>
      </c>
      <c r="K19">
        <f t="shared" si="0"/>
        <v>1.2871240289382558E-5</v>
      </c>
      <c r="L19">
        <v>1</v>
      </c>
      <c r="M19">
        <v>23</v>
      </c>
      <c r="N19">
        <v>1</v>
      </c>
      <c r="O19" s="27">
        <v>5.83825E-24</v>
      </c>
      <c r="P19">
        <f t="shared" si="1"/>
        <v>93.521171601400837</v>
      </c>
      <c r="Q19">
        <f t="shared" si="2"/>
        <v>95.807274800261212</v>
      </c>
      <c r="R19">
        <f t="shared" si="3"/>
        <v>99.720191274171256</v>
      </c>
      <c r="S19">
        <f t="shared" si="6"/>
        <v>3.6168606225100104E-24</v>
      </c>
      <c r="AD19" s="28">
        <f t="shared" si="4"/>
        <v>8.1812189619442912E-6</v>
      </c>
    </row>
    <row r="20" spans="1:30">
      <c r="A20">
        <f t="shared" si="5"/>
        <v>18</v>
      </c>
      <c r="B20">
        <v>1525.36</v>
      </c>
      <c r="C20">
        <v>3038</v>
      </c>
      <c r="D20">
        <v>3062</v>
      </c>
      <c r="E20">
        <v>3050.69</v>
      </c>
      <c r="F20" s="1">
        <v>12700</v>
      </c>
      <c r="G20">
        <v>157.15</v>
      </c>
      <c r="H20" s="1">
        <v>27100</v>
      </c>
      <c r="I20" t="s">
        <v>21</v>
      </c>
      <c r="K20" t="e">
        <f t="shared" si="0"/>
        <v>#DIV/0!</v>
      </c>
      <c r="P20">
        <f t="shared" si="1"/>
        <v>5.0541228907991087</v>
      </c>
      <c r="Q20" t="e">
        <f t="shared" si="2"/>
        <v>#DIV/0!</v>
      </c>
      <c r="R20" t="e">
        <f t="shared" si="3"/>
        <v>#DIV/0!</v>
      </c>
      <c r="S20">
        <f t="shared" si="6"/>
        <v>0</v>
      </c>
      <c r="AD20" s="28" t="e">
        <f t="shared" si="4"/>
        <v>#DIV/0!</v>
      </c>
    </row>
    <row r="21" spans="1:30" ht="15">
      <c r="A21">
        <f t="shared" si="5"/>
        <v>19</v>
      </c>
      <c r="B21">
        <v>1643.78</v>
      </c>
      <c r="C21">
        <v>3274</v>
      </c>
      <c r="D21">
        <v>3325</v>
      </c>
      <c r="E21">
        <v>3287.33</v>
      </c>
      <c r="F21" s="1">
        <v>170000</v>
      </c>
      <c r="G21">
        <v>392.9</v>
      </c>
      <c r="H21" s="1">
        <v>37100</v>
      </c>
      <c r="I21" t="s">
        <v>31</v>
      </c>
      <c r="J21">
        <f>37.24*60</f>
        <v>2234.4</v>
      </c>
      <c r="K21">
        <f t="shared" si="0"/>
        <v>3.102162462226751E-4</v>
      </c>
      <c r="L21">
        <v>0.31900000000000001</v>
      </c>
      <c r="M21">
        <v>37</v>
      </c>
      <c r="N21">
        <v>0.24229999999999999</v>
      </c>
      <c r="O21" s="27">
        <v>1.5845E-24</v>
      </c>
      <c r="P21">
        <f t="shared" si="1"/>
        <v>67.653613498885719</v>
      </c>
      <c r="Q21">
        <f t="shared" si="2"/>
        <v>114.72527042591095</v>
      </c>
      <c r="R21">
        <f t="shared" si="3"/>
        <v>301.06098228952607</v>
      </c>
      <c r="S21">
        <f t="shared" si="6"/>
        <v>9.8161532246257217E-25</v>
      </c>
      <c r="AD21" s="28">
        <f t="shared" si="4"/>
        <v>2.5070105746637852E-5</v>
      </c>
    </row>
    <row r="22" spans="1:30">
      <c r="A22">
        <f t="shared" si="5"/>
        <v>20</v>
      </c>
      <c r="B22">
        <v>1656.54</v>
      </c>
      <c r="C22">
        <v>3274</v>
      </c>
      <c r="D22">
        <v>3325</v>
      </c>
      <c r="E22">
        <v>3312.82</v>
      </c>
      <c r="F22" s="1">
        <v>13100</v>
      </c>
      <c r="G22">
        <v>159.19999999999999</v>
      </c>
      <c r="H22" s="1">
        <v>41100</v>
      </c>
      <c r="K22" t="e">
        <f t="shared" si="0"/>
        <v>#DIV/0!</v>
      </c>
      <c r="P22">
        <f t="shared" si="1"/>
        <v>5.213307863737664</v>
      </c>
      <c r="Q22" t="e">
        <f t="shared" si="2"/>
        <v>#DIV/0!</v>
      </c>
      <c r="R22" t="e">
        <f t="shared" si="3"/>
        <v>#DIV/0!</v>
      </c>
      <c r="S22">
        <f t="shared" si="6"/>
        <v>0</v>
      </c>
      <c r="AD22" s="28" t="e">
        <f t="shared" si="4"/>
        <v>#DIV/0!</v>
      </c>
    </row>
    <row r="23" spans="1:30">
      <c r="A23">
        <f t="shared" si="5"/>
        <v>21</v>
      </c>
      <c r="B23">
        <v>1732.71</v>
      </c>
      <c r="C23">
        <v>3452</v>
      </c>
      <c r="D23">
        <v>3476</v>
      </c>
      <c r="E23">
        <v>3465.01</v>
      </c>
      <c r="F23" s="1">
        <v>18500</v>
      </c>
      <c r="G23">
        <v>177.74</v>
      </c>
      <c r="H23" s="1">
        <v>28900</v>
      </c>
      <c r="K23" t="e">
        <f t="shared" si="0"/>
        <v>#DIV/0!</v>
      </c>
      <c r="P23">
        <f t="shared" si="1"/>
        <v>7.3623049984081508</v>
      </c>
      <c r="Q23" t="e">
        <f t="shared" si="2"/>
        <v>#DIV/0!</v>
      </c>
      <c r="R23" t="e">
        <f t="shared" si="3"/>
        <v>#DIV/0!</v>
      </c>
      <c r="S23">
        <f t="shared" si="6"/>
        <v>0</v>
      </c>
      <c r="AD23" s="28" t="e">
        <f t="shared" si="4"/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H1" workbookViewId="0">
      <selection activeCell="S3" sqref="S3"/>
    </sheetView>
  </sheetViews>
  <sheetFormatPr baseColWidth="10" defaultColWidth="8.83203125" defaultRowHeight="14" x14ac:dyDescent="0"/>
  <cols>
    <col min="9" max="9" width="11.5" bestFit="1" customWidth="1"/>
    <col min="10" max="10" width="8.33203125" bestFit="1" customWidth="1"/>
    <col min="11" max="11" width="14.5" bestFit="1" customWidth="1"/>
    <col min="12" max="12" width="14.83203125" bestFit="1" customWidth="1"/>
    <col min="27" max="28" width="12.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33</v>
      </c>
      <c r="K1" t="s">
        <v>34</v>
      </c>
      <c r="L1" t="s">
        <v>19</v>
      </c>
      <c r="M1" t="s">
        <v>127</v>
      </c>
      <c r="N1" t="s">
        <v>128</v>
      </c>
      <c r="O1" t="s">
        <v>139</v>
      </c>
      <c r="P1" t="s">
        <v>116</v>
      </c>
      <c r="Q1" t="s">
        <v>117</v>
      </c>
      <c r="R1" t="s">
        <v>118</v>
      </c>
      <c r="S1" t="s">
        <v>144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143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140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443.81</v>
      </c>
      <c r="C3">
        <v>879</v>
      </c>
      <c r="D3">
        <v>893</v>
      </c>
      <c r="E3">
        <v>887.2</v>
      </c>
      <c r="F3" s="1">
        <v>238000</v>
      </c>
      <c r="G3">
        <v>456.02</v>
      </c>
      <c r="H3" s="1">
        <v>82500</v>
      </c>
      <c r="K3" t="e">
        <f>LN(2)/J3</f>
        <v>#DIV/0!</v>
      </c>
      <c r="P3">
        <f>F3/($T$3*$W$3)</f>
        <v>320.02151405136476</v>
      </c>
      <c r="Q3" t="e">
        <f>P3*((K3*$U$3)/(1-EXP(-K3*$U$3)))</f>
        <v>#DIV/0!</v>
      </c>
      <c r="R3" t="e">
        <f>Q3*EXP(K3*$Z$3)</f>
        <v>#DIV/0!</v>
      </c>
      <c r="S3">
        <f>(1/1.128)*((293/600)^(1/2))*O3</f>
        <v>0</v>
      </c>
      <c r="T3">
        <v>1000</v>
      </c>
      <c r="U3">
        <v>1148</v>
      </c>
      <c r="V3">
        <v>12.89</v>
      </c>
      <c r="W3">
        <v>0.74370000000000003</v>
      </c>
      <c r="X3" s="24">
        <v>0.13913194444444446</v>
      </c>
      <c r="Y3" s="24">
        <v>0.12002314814814814</v>
      </c>
      <c r="Z3">
        <f>27*60+31</f>
        <v>1651</v>
      </c>
      <c r="AA3" t="s">
        <v>126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511.96</v>
      </c>
      <c r="C4">
        <v>1015</v>
      </c>
      <c r="D4">
        <v>1030</v>
      </c>
      <c r="E4">
        <v>1023.38</v>
      </c>
      <c r="F4" s="1">
        <v>94700</v>
      </c>
      <c r="G4">
        <v>301.14999999999998</v>
      </c>
      <c r="H4" s="1">
        <v>53100</v>
      </c>
      <c r="K4" t="e">
        <f t="shared" ref="K4:K28" si="0">LN(2)/J4</f>
        <v>#DIV/0!</v>
      </c>
      <c r="P4">
        <f t="shared" ref="P4:P28" si="1">F4/($T$3*$W$3)</f>
        <v>127.33629151539598</v>
      </c>
      <c r="Q4" t="e">
        <f t="shared" ref="Q4:Q28" si="2">P4*((K4*$U$3)/(1-EXP(-K4*$U$3)))</f>
        <v>#DIV/0!</v>
      </c>
      <c r="R4" t="e">
        <f t="shared" ref="R4:R28" si="3">Q4*EXP(K4*$Z$3)</f>
        <v>#DIV/0!</v>
      </c>
      <c r="S4">
        <f t="shared" ref="S4:S28" si="4">(1/1.128)*((293/600)^(1/2))*O4</f>
        <v>0</v>
      </c>
      <c r="AD4" s="28" t="e">
        <f t="shared" ref="AD4:AD28" si="5">R4*(M4/(6.022E+23*N4))*(1/K4)*(1/($AB$3*S4*100))</f>
        <v>#DIV/0!</v>
      </c>
    </row>
    <row r="5" spans="1:30" ht="15">
      <c r="A5">
        <f t="shared" ref="A5:A27" si="6">A4+1</f>
        <v>3</v>
      </c>
      <c r="B5">
        <v>527.51</v>
      </c>
      <c r="C5">
        <v>1046</v>
      </c>
      <c r="D5">
        <v>1061</v>
      </c>
      <c r="E5">
        <v>1054.47</v>
      </c>
      <c r="F5" s="1">
        <v>21400</v>
      </c>
      <c r="G5">
        <v>175.82</v>
      </c>
      <c r="H5" s="1">
        <v>29000</v>
      </c>
      <c r="I5" t="s">
        <v>24</v>
      </c>
      <c r="K5" t="e">
        <f t="shared" si="0"/>
        <v>#DIV/0!</v>
      </c>
      <c r="M5">
        <v>134</v>
      </c>
      <c r="N5">
        <v>0.104</v>
      </c>
      <c r="O5" s="27">
        <v>4.7799300000000003E-24</v>
      </c>
      <c r="P5">
        <f t="shared" si="1"/>
        <v>28.775043700416834</v>
      </c>
      <c r="Q5" t="e">
        <f t="shared" si="2"/>
        <v>#DIV/0!</v>
      </c>
      <c r="R5" t="e">
        <f t="shared" si="3"/>
        <v>#DIV/0!</v>
      </c>
      <c r="S5">
        <f t="shared" si="4"/>
        <v>2.9612196455023809E-24</v>
      </c>
      <c r="AD5" s="28" t="e">
        <f t="shared" si="5"/>
        <v>#DIV/0!</v>
      </c>
    </row>
    <row r="6" spans="1:30" ht="15">
      <c r="A6">
        <f t="shared" si="6"/>
        <v>4</v>
      </c>
      <c r="B6">
        <v>555.14</v>
      </c>
      <c r="C6">
        <v>1101</v>
      </c>
      <c r="D6">
        <v>1117</v>
      </c>
      <c r="E6">
        <v>1109.67</v>
      </c>
      <c r="F6" s="1">
        <v>8230</v>
      </c>
      <c r="G6">
        <v>143.16</v>
      </c>
      <c r="H6" s="1">
        <v>27600</v>
      </c>
      <c r="I6" t="s">
        <v>23</v>
      </c>
      <c r="J6">
        <f>35.3*3600</f>
        <v>127079.99999999999</v>
      </c>
      <c r="K6">
        <f t="shared" si="0"/>
        <v>5.4544159628576123E-6</v>
      </c>
      <c r="L6">
        <v>0.70799999999999996</v>
      </c>
      <c r="M6">
        <v>81</v>
      </c>
      <c r="N6">
        <v>0.49309999999999998</v>
      </c>
      <c r="O6" s="27">
        <v>8.1571100000000004E-24</v>
      </c>
      <c r="P6">
        <f t="shared" si="1"/>
        <v>11.066290170767783</v>
      </c>
      <c r="Q6">
        <f t="shared" si="2"/>
        <v>11.100973054429385</v>
      </c>
      <c r="R6">
        <f t="shared" si="3"/>
        <v>11.201391456727229</v>
      </c>
      <c r="S6">
        <f t="shared" si="4"/>
        <v>5.0534201091907053E-24</v>
      </c>
      <c r="AD6" s="28">
        <f t="shared" si="5"/>
        <v>1.1085303319540061E-5</v>
      </c>
    </row>
    <row r="7" spans="1:30">
      <c r="A7">
        <f t="shared" si="6"/>
        <v>5</v>
      </c>
      <c r="B7">
        <v>617.83000000000004</v>
      </c>
      <c r="C7">
        <v>1226</v>
      </c>
      <c r="D7">
        <v>1242</v>
      </c>
      <c r="E7">
        <v>1234.96</v>
      </c>
      <c r="F7" s="1">
        <v>58900</v>
      </c>
      <c r="G7">
        <v>243.58</v>
      </c>
      <c r="H7" s="1">
        <v>35200</v>
      </c>
      <c r="K7" t="e">
        <f t="shared" si="0"/>
        <v>#DIV/0!</v>
      </c>
      <c r="P7">
        <f t="shared" si="1"/>
        <v>79.198601586661283</v>
      </c>
      <c r="Q7" t="e">
        <f t="shared" si="2"/>
        <v>#DIV/0!</v>
      </c>
      <c r="R7" t="e">
        <f t="shared" si="3"/>
        <v>#DIV/0!</v>
      </c>
      <c r="S7">
        <f t="shared" si="4"/>
        <v>0</v>
      </c>
      <c r="AD7" s="28" t="e">
        <f t="shared" si="5"/>
        <v>#DIV/0!</v>
      </c>
    </row>
    <row r="8" spans="1:30">
      <c r="A8">
        <f t="shared" si="6"/>
        <v>6</v>
      </c>
      <c r="B8">
        <v>640.25</v>
      </c>
      <c r="C8">
        <v>1274</v>
      </c>
      <c r="D8">
        <v>1287</v>
      </c>
      <c r="E8">
        <v>1279.76</v>
      </c>
      <c r="F8" s="1">
        <v>1440</v>
      </c>
      <c r="G8">
        <v>113.8</v>
      </c>
      <c r="H8" s="1">
        <v>18400</v>
      </c>
      <c r="K8" t="e">
        <f t="shared" si="0"/>
        <v>#DIV/0!</v>
      </c>
      <c r="P8">
        <f t="shared" si="1"/>
        <v>1.9362646228317868</v>
      </c>
      <c r="Q8" t="e">
        <f t="shared" si="2"/>
        <v>#DIV/0!</v>
      </c>
      <c r="R8" t="e">
        <f t="shared" si="3"/>
        <v>#DIV/0!</v>
      </c>
      <c r="S8">
        <f t="shared" si="4"/>
        <v>0</v>
      </c>
      <c r="AD8" s="28" t="e">
        <f t="shared" si="5"/>
        <v>#DIV/0!</v>
      </c>
    </row>
    <row r="9" spans="1:30" ht="15">
      <c r="A9">
        <f t="shared" si="6"/>
        <v>7</v>
      </c>
      <c r="B9">
        <v>667.13</v>
      </c>
      <c r="C9">
        <v>1325</v>
      </c>
      <c r="D9">
        <v>1341</v>
      </c>
      <c r="E9">
        <v>1333.49</v>
      </c>
      <c r="F9" s="1">
        <v>10400</v>
      </c>
      <c r="G9">
        <v>138.46</v>
      </c>
      <c r="H9" s="1">
        <v>21700</v>
      </c>
      <c r="I9" t="s">
        <v>16</v>
      </c>
      <c r="J9">
        <f>13.11*24*3600</f>
        <v>1132704</v>
      </c>
      <c r="K9">
        <f t="shared" si="0"/>
        <v>6.1194026026212086E-7</v>
      </c>
      <c r="L9">
        <v>0.33100000000000002</v>
      </c>
      <c r="M9">
        <v>125</v>
      </c>
      <c r="N9">
        <v>9.5E-4</v>
      </c>
      <c r="O9" s="27">
        <v>1.51388E-22</v>
      </c>
      <c r="P9">
        <f t="shared" si="1"/>
        <v>13.984133387118462</v>
      </c>
      <c r="Q9">
        <f t="shared" si="2"/>
        <v>13.989045940960532</v>
      </c>
      <c r="R9">
        <f t="shared" si="3"/>
        <v>14.00318640305008</v>
      </c>
      <c r="S9">
        <f t="shared" si="4"/>
        <v>9.3786544927083537E-23</v>
      </c>
      <c r="AD9" s="28">
        <f t="shared" si="5"/>
        <v>5.3311752939561334E-3</v>
      </c>
    </row>
    <row r="10" spans="1:30" ht="15">
      <c r="A10">
        <f t="shared" si="6"/>
        <v>8</v>
      </c>
      <c r="B10">
        <v>699.29</v>
      </c>
      <c r="C10">
        <v>1389</v>
      </c>
      <c r="D10">
        <v>1404</v>
      </c>
      <c r="E10">
        <v>1397.76</v>
      </c>
      <c r="F10" s="1">
        <v>2370</v>
      </c>
      <c r="G10">
        <v>115.89</v>
      </c>
      <c r="H10" s="1">
        <v>20800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0.28489999999999999</v>
      </c>
      <c r="M10">
        <v>81</v>
      </c>
      <c r="N10">
        <v>0.49309999999999998</v>
      </c>
      <c r="O10" s="27">
        <v>8.1571100000000004E-24</v>
      </c>
      <c r="P10">
        <f t="shared" si="1"/>
        <v>3.1867688584106491</v>
      </c>
      <c r="Q10">
        <f t="shared" si="2"/>
        <v>3.1967565174966759</v>
      </c>
      <c r="R10">
        <f t="shared" si="3"/>
        <v>3.2256740889967839</v>
      </c>
      <c r="S10">
        <f t="shared" si="4"/>
        <v>5.0534201091907053E-24</v>
      </c>
      <c r="AD10" s="28">
        <f t="shared" si="5"/>
        <v>3.1922440908031517E-6</v>
      </c>
    </row>
    <row r="11" spans="1:30" ht="15">
      <c r="A11">
        <f t="shared" si="6"/>
        <v>9</v>
      </c>
      <c r="B11">
        <v>744</v>
      </c>
      <c r="C11">
        <v>1478</v>
      </c>
      <c r="D11">
        <v>1495</v>
      </c>
      <c r="E11">
        <v>1487.09</v>
      </c>
      <c r="F11" s="1">
        <v>1910</v>
      </c>
      <c r="G11">
        <v>116.4</v>
      </c>
      <c r="H11" s="1">
        <v>21600</v>
      </c>
      <c r="I11" t="s">
        <v>27</v>
      </c>
      <c r="J11">
        <f>16.91*3600</f>
        <v>60876</v>
      </c>
      <c r="K11">
        <f t="shared" si="0"/>
        <v>1.138621428083227E-5</v>
      </c>
      <c r="L11">
        <v>0.93</v>
      </c>
      <c r="M11">
        <v>96</v>
      </c>
      <c r="N11">
        <v>2.8000000000000001E-2</v>
      </c>
      <c r="O11" s="27">
        <v>5.7586200000000003E-24</v>
      </c>
      <c r="P11">
        <f t="shared" si="1"/>
        <v>2.5682398816727172</v>
      </c>
      <c r="Q11">
        <f t="shared" si="2"/>
        <v>2.585061661199525</v>
      </c>
      <c r="R11">
        <f t="shared" si="3"/>
        <v>2.6341169458601263</v>
      </c>
      <c r="S11">
        <f t="shared" si="4"/>
        <v>3.5675289543953407E-24</v>
      </c>
      <c r="AD11" s="28">
        <f t="shared" si="5"/>
        <v>3.6919910837344936E-5</v>
      </c>
    </row>
    <row r="12" spans="1:30" ht="15">
      <c r="A12">
        <f t="shared" si="6"/>
        <v>10</v>
      </c>
      <c r="B12">
        <v>777.37</v>
      </c>
      <c r="C12">
        <v>1544</v>
      </c>
      <c r="D12">
        <v>1562</v>
      </c>
      <c r="E12">
        <v>1553.78</v>
      </c>
      <c r="F12" s="1">
        <v>9430</v>
      </c>
      <c r="G12">
        <v>137.69999999999999</v>
      </c>
      <c r="H12" s="1">
        <v>23200</v>
      </c>
      <c r="I12" t="s">
        <v>23</v>
      </c>
      <c r="J12">
        <f>35.3*3600</f>
        <v>127079.99999999999</v>
      </c>
      <c r="K12">
        <f t="shared" si="0"/>
        <v>5.4544159628576123E-6</v>
      </c>
      <c r="L12">
        <v>0.83499999999999996</v>
      </c>
      <c r="M12">
        <v>81</v>
      </c>
      <c r="N12">
        <v>0.49309999999999998</v>
      </c>
      <c r="O12" s="27">
        <v>8.1571100000000004E-24</v>
      </c>
      <c r="P12">
        <f t="shared" si="1"/>
        <v>12.679844023127604</v>
      </c>
      <c r="Q12">
        <f t="shared" si="2"/>
        <v>12.719583949364411</v>
      </c>
      <c r="R12">
        <f t="shared" si="3"/>
        <v>12.83464416001674</v>
      </c>
      <c r="S12">
        <f t="shared" si="4"/>
        <v>5.0534201091907053E-24</v>
      </c>
      <c r="AD12" s="28">
        <f t="shared" si="5"/>
        <v>1.2701629441465708E-5</v>
      </c>
    </row>
    <row r="13" spans="1:30" ht="15">
      <c r="A13">
        <f t="shared" si="6"/>
        <v>11</v>
      </c>
      <c r="B13">
        <v>828.46</v>
      </c>
      <c r="C13">
        <v>1646</v>
      </c>
      <c r="D13">
        <v>1664</v>
      </c>
      <c r="E13">
        <v>1655.89</v>
      </c>
      <c r="F13" s="1">
        <v>2590</v>
      </c>
      <c r="G13">
        <v>118.45</v>
      </c>
      <c r="H13" s="1">
        <v>22300</v>
      </c>
      <c r="I13" t="s">
        <v>23</v>
      </c>
      <c r="J13">
        <f>35.3*3600</f>
        <v>127079.99999999999</v>
      </c>
      <c r="K13">
        <f t="shared" si="0"/>
        <v>5.4544159628576123E-6</v>
      </c>
      <c r="L13">
        <v>0.24030000000000001</v>
      </c>
      <c r="M13">
        <v>81</v>
      </c>
      <c r="N13">
        <v>0.49309999999999998</v>
      </c>
      <c r="O13" s="27">
        <v>8.1571100000000004E-24</v>
      </c>
      <c r="P13">
        <f t="shared" si="1"/>
        <v>3.4825870646766166</v>
      </c>
      <c r="Q13">
        <f t="shared" si="2"/>
        <v>3.493501848234764</v>
      </c>
      <c r="R13">
        <f t="shared" si="3"/>
        <v>3.5251037512665278</v>
      </c>
      <c r="S13">
        <f t="shared" si="4"/>
        <v>5.0534201091907053E-24</v>
      </c>
      <c r="AD13" s="28">
        <f t="shared" si="5"/>
        <v>3.4885705464895211E-6</v>
      </c>
    </row>
    <row r="14" spans="1:30" ht="15">
      <c r="A14">
        <f t="shared" si="6"/>
        <v>12</v>
      </c>
      <c r="B14">
        <v>846.56</v>
      </c>
      <c r="C14">
        <v>1682</v>
      </c>
      <c r="D14">
        <v>1700</v>
      </c>
      <c r="E14">
        <v>1692.04</v>
      </c>
      <c r="F14" s="1">
        <v>3370</v>
      </c>
      <c r="G14">
        <v>125.8</v>
      </c>
      <c r="H14" s="1">
        <v>23200</v>
      </c>
      <c r="I14" t="s">
        <v>28</v>
      </c>
      <c r="J14">
        <f>2.5785*3600</f>
        <v>9282.6</v>
      </c>
      <c r="K14">
        <f t="shared" si="0"/>
        <v>7.4671663171950234E-5</v>
      </c>
      <c r="L14">
        <v>0.98899999999999999</v>
      </c>
      <c r="M14">
        <v>55</v>
      </c>
      <c r="N14">
        <v>1</v>
      </c>
      <c r="O14" s="27">
        <v>1.5410000000000001E-23</v>
      </c>
      <c r="P14">
        <f t="shared" si="1"/>
        <v>4.5313970687105014</v>
      </c>
      <c r="Q14">
        <f t="shared" si="2"/>
        <v>4.7283942548046216</v>
      </c>
      <c r="R14">
        <f t="shared" si="3"/>
        <v>5.3487804398297971</v>
      </c>
      <c r="S14">
        <f t="shared" si="4"/>
        <v>9.5466659003775564E-24</v>
      </c>
      <c r="AD14" s="28">
        <f t="shared" si="5"/>
        <v>6.852817416043872E-8</v>
      </c>
    </row>
    <row r="15" spans="1:30">
      <c r="A15">
        <f t="shared" si="6"/>
        <v>13</v>
      </c>
      <c r="B15">
        <v>870.33</v>
      </c>
      <c r="C15">
        <v>1735</v>
      </c>
      <c r="D15">
        <v>1743</v>
      </c>
      <c r="E15">
        <v>1739.55</v>
      </c>
      <c r="F15" s="1">
        <v>-269</v>
      </c>
      <c r="G15">
        <v>185.85</v>
      </c>
      <c r="H15" s="1">
        <v>10600</v>
      </c>
      <c r="K15" t="e">
        <f t="shared" si="0"/>
        <v>#DIV/0!</v>
      </c>
      <c r="P15">
        <f t="shared" si="1"/>
        <v>-0.36170498857066019</v>
      </c>
      <c r="Q15" t="e">
        <f t="shared" si="2"/>
        <v>#DIV/0!</v>
      </c>
      <c r="R15" t="e">
        <f t="shared" si="3"/>
        <v>#DIV/0!</v>
      </c>
      <c r="S15">
        <f t="shared" si="4"/>
        <v>0</v>
      </c>
      <c r="AD15" s="28" t="e">
        <f t="shared" si="5"/>
        <v>#DIV/0!</v>
      </c>
    </row>
    <row r="16" spans="1:30">
      <c r="A16">
        <f t="shared" si="6"/>
        <v>14</v>
      </c>
      <c r="B16">
        <v>970.32</v>
      </c>
      <c r="C16">
        <v>1929</v>
      </c>
      <c r="D16">
        <v>1948</v>
      </c>
      <c r="E16">
        <v>1939.36</v>
      </c>
      <c r="F16" s="1">
        <v>5130</v>
      </c>
      <c r="G16">
        <v>132.04</v>
      </c>
      <c r="H16" s="1">
        <v>24500</v>
      </c>
      <c r="K16" t="e">
        <f t="shared" si="0"/>
        <v>#DIV/0!</v>
      </c>
      <c r="P16">
        <f t="shared" si="1"/>
        <v>6.8979427188382409</v>
      </c>
      <c r="Q16" t="e">
        <f t="shared" si="2"/>
        <v>#DIV/0!</v>
      </c>
      <c r="R16" t="e">
        <f t="shared" si="3"/>
        <v>#DIV/0!</v>
      </c>
      <c r="S16">
        <f t="shared" si="4"/>
        <v>0</v>
      </c>
      <c r="AD16" s="28" t="e">
        <f t="shared" si="5"/>
        <v>#DIV/0!</v>
      </c>
    </row>
    <row r="17" spans="1:30">
      <c r="A17">
        <f t="shared" si="6"/>
        <v>15</v>
      </c>
      <c r="B17">
        <v>1014.95</v>
      </c>
      <c r="C17">
        <v>2020</v>
      </c>
      <c r="D17">
        <v>2035</v>
      </c>
      <c r="E17">
        <v>2028.55</v>
      </c>
      <c r="F17" s="1">
        <v>1110</v>
      </c>
      <c r="G17">
        <v>116.97</v>
      </c>
      <c r="H17" s="1">
        <v>20400</v>
      </c>
      <c r="K17" t="e">
        <f t="shared" si="0"/>
        <v>#DIV/0!</v>
      </c>
      <c r="P17">
        <f t="shared" si="1"/>
        <v>1.4925373134328357</v>
      </c>
      <c r="Q17" t="e">
        <f t="shared" si="2"/>
        <v>#DIV/0!</v>
      </c>
      <c r="R17" t="e">
        <f t="shared" si="3"/>
        <v>#DIV/0!</v>
      </c>
      <c r="S17">
        <f t="shared" si="4"/>
        <v>0</v>
      </c>
      <c r="AD17" s="28" t="e">
        <f t="shared" si="5"/>
        <v>#DIV/0!</v>
      </c>
    </row>
    <row r="18" spans="1:30" ht="15">
      <c r="A18">
        <f t="shared" si="6"/>
        <v>16</v>
      </c>
      <c r="B18">
        <v>1044.73</v>
      </c>
      <c r="C18">
        <v>2079</v>
      </c>
      <c r="D18">
        <v>2097</v>
      </c>
      <c r="E18">
        <v>2088.06</v>
      </c>
      <c r="F18" s="1">
        <v>1780</v>
      </c>
      <c r="G18">
        <v>122.22</v>
      </c>
      <c r="H18" s="1">
        <v>26500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0.27229999999999999</v>
      </c>
      <c r="M18">
        <v>81</v>
      </c>
      <c r="N18">
        <v>0.49309999999999998</v>
      </c>
      <c r="O18" s="27">
        <v>8.1571100000000004E-24</v>
      </c>
      <c r="P18">
        <f t="shared" si="1"/>
        <v>2.3934382143337367</v>
      </c>
      <c r="Q18">
        <f t="shared" si="2"/>
        <v>2.4009394941536217</v>
      </c>
      <c r="R18">
        <f t="shared" si="3"/>
        <v>2.4226581765461082</v>
      </c>
      <c r="S18">
        <f t="shared" si="4"/>
        <v>5.0534201091907053E-24</v>
      </c>
      <c r="AD18" s="28">
        <f t="shared" si="5"/>
        <v>2.39755041418971E-6</v>
      </c>
    </row>
    <row r="19" spans="1:30">
      <c r="A19">
        <f t="shared" si="6"/>
        <v>17</v>
      </c>
      <c r="B19">
        <v>1132.0999999999999</v>
      </c>
      <c r="C19">
        <v>2252</v>
      </c>
      <c r="D19">
        <v>2272</v>
      </c>
      <c r="E19">
        <v>2262.65</v>
      </c>
      <c r="F19" s="1">
        <v>4700</v>
      </c>
      <c r="G19">
        <v>152.58000000000001</v>
      </c>
      <c r="H19" s="1">
        <v>35700</v>
      </c>
      <c r="K19" t="e">
        <f t="shared" si="0"/>
        <v>#DIV/0!</v>
      </c>
      <c r="P19">
        <f t="shared" si="1"/>
        <v>6.3197525884093046</v>
      </c>
      <c r="Q19" t="e">
        <f t="shared" si="2"/>
        <v>#DIV/0!</v>
      </c>
      <c r="R19" t="e">
        <f t="shared" si="3"/>
        <v>#DIV/0!</v>
      </c>
      <c r="S19">
        <f t="shared" si="4"/>
        <v>0</v>
      </c>
      <c r="AD19" s="28" t="e">
        <f t="shared" si="5"/>
        <v>#DIV/0!</v>
      </c>
    </row>
    <row r="20" spans="1:30">
      <c r="A20">
        <f t="shared" si="6"/>
        <v>18</v>
      </c>
      <c r="B20">
        <v>1145.74</v>
      </c>
      <c r="C20">
        <v>2279</v>
      </c>
      <c r="D20">
        <v>2299</v>
      </c>
      <c r="E20">
        <v>2289.91</v>
      </c>
      <c r="F20" s="1">
        <v>6140</v>
      </c>
      <c r="G20">
        <v>156.85</v>
      </c>
      <c r="H20" s="1">
        <v>36100</v>
      </c>
      <c r="K20" t="e">
        <f t="shared" si="0"/>
        <v>#DIV/0!</v>
      </c>
      <c r="P20">
        <f t="shared" si="1"/>
        <v>8.2560172112410921</v>
      </c>
      <c r="Q20" t="e">
        <f t="shared" si="2"/>
        <v>#DIV/0!</v>
      </c>
      <c r="R20" t="e">
        <f t="shared" si="3"/>
        <v>#DIV/0!</v>
      </c>
      <c r="S20">
        <f t="shared" si="4"/>
        <v>0</v>
      </c>
      <c r="AD20" s="28" t="e">
        <f t="shared" si="5"/>
        <v>#DIV/0!</v>
      </c>
    </row>
    <row r="21" spans="1:30" ht="15">
      <c r="A21">
        <f t="shared" si="6"/>
        <v>19</v>
      </c>
      <c r="B21">
        <v>1294.8399999999999</v>
      </c>
      <c r="C21">
        <v>2580</v>
      </c>
      <c r="D21">
        <v>2595</v>
      </c>
      <c r="E21">
        <v>2587.12</v>
      </c>
      <c r="F21" s="1">
        <v>1220</v>
      </c>
      <c r="G21">
        <v>115.43</v>
      </c>
      <c r="H21" s="1">
        <v>20400</v>
      </c>
      <c r="I21" t="s">
        <v>30</v>
      </c>
      <c r="J21">
        <f>109.34*60</f>
        <v>6560.4000000000005</v>
      </c>
      <c r="K21">
        <f t="shared" si="0"/>
        <v>1.0565623750989958E-4</v>
      </c>
      <c r="L21">
        <v>0.99099999999999999</v>
      </c>
      <c r="M21">
        <v>40</v>
      </c>
      <c r="N21">
        <v>0.996</v>
      </c>
      <c r="O21" s="27">
        <v>1.3181800000000001E-24</v>
      </c>
      <c r="P21">
        <f t="shared" si="1"/>
        <v>1.6404464165658195</v>
      </c>
      <c r="Q21">
        <f t="shared" si="2"/>
        <v>1.7419447511680002</v>
      </c>
      <c r="R21">
        <f t="shared" si="3"/>
        <v>2.0739201535770366</v>
      </c>
      <c r="S21">
        <f t="shared" si="4"/>
        <v>8.1662712891367211E-25</v>
      </c>
      <c r="AD21" s="28">
        <f t="shared" si="5"/>
        <v>1.6029980319856607E-7</v>
      </c>
    </row>
    <row r="22" spans="1:30" ht="15">
      <c r="A22">
        <f t="shared" si="6"/>
        <v>20</v>
      </c>
      <c r="B22">
        <v>1317.71</v>
      </c>
      <c r="C22">
        <v>2622</v>
      </c>
      <c r="D22">
        <v>2643</v>
      </c>
      <c r="E22">
        <v>2633.53</v>
      </c>
      <c r="F22" s="1">
        <v>2270</v>
      </c>
      <c r="G22">
        <v>129.54</v>
      </c>
      <c r="H22" s="1">
        <v>29400</v>
      </c>
      <c r="I22" t="s">
        <v>23</v>
      </c>
      <c r="J22">
        <f>35.3*3600</f>
        <v>127079.99999999999</v>
      </c>
      <c r="K22">
        <f t="shared" si="0"/>
        <v>5.4544159628576123E-6</v>
      </c>
      <c r="L22">
        <v>0.26479999999999998</v>
      </c>
      <c r="M22">
        <v>81</v>
      </c>
      <c r="N22">
        <v>0.49309999999999998</v>
      </c>
      <c r="O22" s="27">
        <v>8.1571100000000004E-24</v>
      </c>
      <c r="P22">
        <f t="shared" si="1"/>
        <v>3.0523060373806641</v>
      </c>
      <c r="Q22">
        <f t="shared" si="2"/>
        <v>3.0618722762520907</v>
      </c>
      <c r="R22">
        <f t="shared" si="3"/>
        <v>3.0895696970559916</v>
      </c>
      <c r="S22">
        <f t="shared" si="4"/>
        <v>5.0534201091907053E-24</v>
      </c>
      <c r="AD22" s="28">
        <f t="shared" si="5"/>
        <v>3.0575502473093485E-6</v>
      </c>
    </row>
    <row r="23" spans="1:30" ht="15">
      <c r="A23">
        <f t="shared" si="6"/>
        <v>21</v>
      </c>
      <c r="B23">
        <v>1369.24</v>
      </c>
      <c r="C23">
        <v>2725</v>
      </c>
      <c r="D23">
        <v>2746</v>
      </c>
      <c r="E23">
        <v>2736.51</v>
      </c>
      <c r="F23" s="1">
        <v>245000</v>
      </c>
      <c r="G23">
        <v>455.33</v>
      </c>
      <c r="H23" s="1">
        <v>61300</v>
      </c>
      <c r="I23" t="s">
        <v>22</v>
      </c>
      <c r="J23">
        <f>14.959*3600</f>
        <v>53852.4</v>
      </c>
      <c r="K23">
        <f t="shared" si="0"/>
        <v>1.2871240289382558E-5</v>
      </c>
      <c r="L23">
        <v>1</v>
      </c>
      <c r="M23">
        <v>23</v>
      </c>
      <c r="N23">
        <v>1</v>
      </c>
      <c r="O23" s="27">
        <v>5.83825E-24</v>
      </c>
      <c r="P23">
        <f t="shared" si="1"/>
        <v>329.43391152346373</v>
      </c>
      <c r="Q23">
        <f t="shared" si="2"/>
        <v>331.8737934530464</v>
      </c>
      <c r="R23">
        <f t="shared" si="3"/>
        <v>339.00171764295408</v>
      </c>
      <c r="S23">
        <f t="shared" si="4"/>
        <v>3.6168606225100104E-24</v>
      </c>
      <c r="AD23" s="28">
        <f t="shared" si="5"/>
        <v>2.7812294030673175E-5</v>
      </c>
    </row>
    <row r="24" spans="1:30" ht="15">
      <c r="A24">
        <f t="shared" si="6"/>
        <v>22</v>
      </c>
      <c r="B24">
        <v>1475.77</v>
      </c>
      <c r="C24">
        <v>2938</v>
      </c>
      <c r="D24">
        <v>2960</v>
      </c>
      <c r="E24">
        <v>2949.37</v>
      </c>
      <c r="F24" s="1">
        <v>2010</v>
      </c>
      <c r="G24">
        <v>121.76</v>
      </c>
      <c r="H24" s="1">
        <v>24100</v>
      </c>
      <c r="I24" t="s">
        <v>23</v>
      </c>
      <c r="J24">
        <f>35.3*3600</f>
        <v>127079.99999999999</v>
      </c>
      <c r="K24">
        <f t="shared" si="0"/>
        <v>5.4544159628576123E-6</v>
      </c>
      <c r="L24">
        <v>0.16320000000000001</v>
      </c>
      <c r="M24">
        <v>81</v>
      </c>
      <c r="N24">
        <v>0.49309999999999998</v>
      </c>
      <c r="O24" s="27">
        <v>8.1571100000000004E-24</v>
      </c>
      <c r="P24">
        <f t="shared" si="1"/>
        <v>2.7027027027027026</v>
      </c>
      <c r="Q24">
        <f t="shared" si="2"/>
        <v>2.7111732490161682</v>
      </c>
      <c r="R24">
        <f t="shared" si="3"/>
        <v>2.7356982780099308</v>
      </c>
      <c r="S24">
        <f t="shared" si="4"/>
        <v>5.0534201091907053E-24</v>
      </c>
      <c r="AD24" s="28">
        <f t="shared" si="5"/>
        <v>2.7073462542254583E-6</v>
      </c>
    </row>
    <row r="25" spans="1:30">
      <c r="A25">
        <f t="shared" si="6"/>
        <v>23</v>
      </c>
      <c r="B25">
        <v>1525.23</v>
      </c>
      <c r="C25">
        <v>3037</v>
      </c>
      <c r="D25">
        <v>3059</v>
      </c>
      <c r="E25">
        <v>3048.18</v>
      </c>
      <c r="F25" s="1">
        <v>12200</v>
      </c>
      <c r="G25">
        <v>139.88999999999999</v>
      </c>
      <c r="H25" s="1">
        <v>21000</v>
      </c>
      <c r="I25" t="s">
        <v>21</v>
      </c>
      <c r="K25" t="e">
        <f t="shared" si="0"/>
        <v>#DIV/0!</v>
      </c>
      <c r="M25">
        <v>41</v>
      </c>
      <c r="P25">
        <f t="shared" si="1"/>
        <v>16.404464165658194</v>
      </c>
      <c r="Q25" t="e">
        <f t="shared" si="2"/>
        <v>#DIV/0!</v>
      </c>
      <c r="R25" t="e">
        <f t="shared" si="3"/>
        <v>#DIV/0!</v>
      </c>
      <c r="S25">
        <f t="shared" si="4"/>
        <v>0</v>
      </c>
      <c r="AD25" s="28" t="e">
        <f t="shared" si="5"/>
        <v>#DIV/0!</v>
      </c>
    </row>
    <row r="26" spans="1:30" ht="15">
      <c r="A26">
        <f t="shared" si="6"/>
        <v>24</v>
      </c>
      <c r="B26">
        <v>1643.2</v>
      </c>
      <c r="C26">
        <v>3272</v>
      </c>
      <c r="D26">
        <v>3322</v>
      </c>
      <c r="E26">
        <v>3282.92</v>
      </c>
      <c r="F26" s="1">
        <v>342000</v>
      </c>
      <c r="G26">
        <v>527.88</v>
      </c>
      <c r="H26" s="1">
        <v>60200</v>
      </c>
      <c r="I26" t="s">
        <v>31</v>
      </c>
      <c r="J26">
        <f>37.24*60</f>
        <v>2234.4</v>
      </c>
      <c r="K26">
        <f t="shared" si="0"/>
        <v>3.102162462226751E-4</v>
      </c>
      <c r="L26">
        <v>0.31900000000000001</v>
      </c>
      <c r="M26">
        <v>37</v>
      </c>
      <c r="N26">
        <v>0.24229999999999999</v>
      </c>
      <c r="O26" s="27">
        <v>1.5845E-24</v>
      </c>
      <c r="P26">
        <f t="shared" si="1"/>
        <v>459.86284792254941</v>
      </c>
      <c r="Q26">
        <f t="shared" si="2"/>
        <v>546.59794586128635</v>
      </c>
      <c r="R26">
        <f t="shared" si="3"/>
        <v>912.21940606992928</v>
      </c>
      <c r="S26">
        <f t="shared" si="4"/>
        <v>9.8161532246257217E-25</v>
      </c>
      <c r="AD26" s="28">
        <f t="shared" si="5"/>
        <v>7.596280594180448E-5</v>
      </c>
    </row>
    <row r="27" spans="1:30">
      <c r="A27">
        <f t="shared" si="6"/>
        <v>25</v>
      </c>
      <c r="B27">
        <v>1656.73</v>
      </c>
      <c r="C27">
        <v>3272</v>
      </c>
      <c r="D27">
        <v>3322</v>
      </c>
      <c r="E27">
        <v>3310.95</v>
      </c>
      <c r="F27" s="1">
        <v>19200</v>
      </c>
      <c r="G27">
        <v>157.66999999999999</v>
      </c>
      <c r="H27" s="1">
        <v>36400</v>
      </c>
      <c r="K27" t="e">
        <f t="shared" si="0"/>
        <v>#DIV/0!</v>
      </c>
      <c r="P27">
        <f t="shared" si="1"/>
        <v>25.81686163775716</v>
      </c>
      <c r="Q27" t="e">
        <f t="shared" si="2"/>
        <v>#DIV/0!</v>
      </c>
      <c r="R27" t="e">
        <f t="shared" si="3"/>
        <v>#DIV/0!</v>
      </c>
      <c r="S27">
        <f t="shared" si="4"/>
        <v>0</v>
      </c>
      <c r="AD27" s="28" t="e">
        <f t="shared" si="5"/>
        <v>#DIV/0!</v>
      </c>
    </row>
    <row r="28" spans="1:30">
      <c r="A28">
        <f>A27+1</f>
        <v>26</v>
      </c>
      <c r="B28">
        <v>1731.76</v>
      </c>
      <c r="C28">
        <v>3449</v>
      </c>
      <c r="D28">
        <v>3472</v>
      </c>
      <c r="E28">
        <v>3460.87</v>
      </c>
      <c r="F28" s="1">
        <v>5760</v>
      </c>
      <c r="G28">
        <v>120.45</v>
      </c>
      <c r="H28" s="1">
        <v>19300</v>
      </c>
      <c r="I28" t="s">
        <v>20</v>
      </c>
      <c r="K28" t="e">
        <f t="shared" si="0"/>
        <v>#DIV/0!</v>
      </c>
      <c r="P28">
        <f t="shared" si="1"/>
        <v>7.7450584913271472</v>
      </c>
      <c r="Q28" t="e">
        <f t="shared" si="2"/>
        <v>#DIV/0!</v>
      </c>
      <c r="R28" t="e">
        <f t="shared" si="3"/>
        <v>#DIV/0!</v>
      </c>
      <c r="S28">
        <f t="shared" si="4"/>
        <v>0</v>
      </c>
      <c r="AD28" s="28" t="e">
        <f t="shared" si="5"/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activeCell="J29" sqref="J29"/>
    </sheetView>
  </sheetViews>
  <sheetFormatPr baseColWidth="10" defaultColWidth="8.83203125" defaultRowHeight="14" x14ac:dyDescent="0"/>
  <cols>
    <col min="9" max="9" width="11.5" bestFit="1" customWidth="1"/>
    <col min="11" max="11" width="14.6640625" bestFit="1" customWidth="1"/>
    <col min="12" max="12" width="14.83203125" bestFit="1" customWidth="1"/>
    <col min="14" max="14" width="17.6640625" bestFit="1" customWidth="1"/>
    <col min="16" max="16" width="12.6640625" bestFit="1" customWidth="1"/>
    <col min="17" max="18" width="20.83203125" bestFit="1" customWidth="1"/>
    <col min="20" max="20" width="9.5" bestFit="1" customWidth="1"/>
    <col min="21" max="21" width="9.6640625" bestFit="1" customWidth="1"/>
    <col min="22" max="22" width="10.5" bestFit="1" customWidth="1"/>
    <col min="23" max="23" width="12.5" bestFit="1" customWidth="1"/>
    <col min="27" max="27" width="15.1640625" bestFit="1" customWidth="1"/>
    <col min="33" max="33" width="12" bestFit="1" customWidth="1"/>
  </cols>
  <sheetData>
    <row r="1" spans="1:33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36</v>
      </c>
      <c r="K1" t="s">
        <v>18</v>
      </c>
      <c r="L1" t="s">
        <v>19</v>
      </c>
      <c r="M1" t="s">
        <v>121</v>
      </c>
      <c r="N1" t="s">
        <v>122</v>
      </c>
      <c r="O1" t="s">
        <v>118</v>
      </c>
      <c r="P1" t="s">
        <v>123</v>
      </c>
      <c r="Q1" t="s">
        <v>124</v>
      </c>
      <c r="R1" t="s">
        <v>125</v>
      </c>
      <c r="S1" t="s">
        <v>127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C1" t="s">
        <v>128</v>
      </c>
      <c r="AD1" t="s">
        <v>139</v>
      </c>
      <c r="AE1" t="s">
        <v>145</v>
      </c>
      <c r="AG1" t="s">
        <v>146</v>
      </c>
    </row>
    <row r="2" spans="1:33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P2" s="25"/>
      <c r="T2" t="s">
        <v>25</v>
      </c>
      <c r="U2" t="s">
        <v>25</v>
      </c>
      <c r="V2" t="s">
        <v>41</v>
      </c>
      <c r="W2" t="s">
        <v>44</v>
      </c>
      <c r="Z2" t="s">
        <v>25</v>
      </c>
      <c r="AD2" t="s">
        <v>140</v>
      </c>
      <c r="AE2" t="s">
        <v>140</v>
      </c>
    </row>
    <row r="3" spans="1:33">
      <c r="A3">
        <v>1</v>
      </c>
      <c r="B3">
        <v>75.06</v>
      </c>
      <c r="C3">
        <v>144</v>
      </c>
      <c r="D3">
        <v>178</v>
      </c>
      <c r="E3">
        <v>151.53</v>
      </c>
      <c r="F3" s="1">
        <v>2440</v>
      </c>
      <c r="G3">
        <v>226.04</v>
      </c>
      <c r="H3" s="1">
        <v>98800</v>
      </c>
      <c r="I3" t="s">
        <v>35</v>
      </c>
      <c r="K3" t="e">
        <f>LN(2)/J3</f>
        <v>#DIV/0!</v>
      </c>
      <c r="M3">
        <f>F3/($T$3*$W$3)</f>
        <v>0.91135912031434418</v>
      </c>
      <c r="N3" t="e">
        <f>M3*(($U$3*K3)/(1-EXP(-K3*$U$3)))</f>
        <v>#DIV/0!</v>
      </c>
      <c r="O3" t="e">
        <f>N3*EXP(K3*$Z$3)</f>
        <v>#DIV/0!</v>
      </c>
      <c r="P3" s="25"/>
      <c r="R3" t="e">
        <f>(O3/P3)*Q3</f>
        <v>#DIV/0!</v>
      </c>
      <c r="T3">
        <v>3600</v>
      </c>
      <c r="U3">
        <v>3703.4</v>
      </c>
      <c r="V3">
        <v>2.79</v>
      </c>
      <c r="W3">
        <v>0.74370000000000003</v>
      </c>
      <c r="X3" s="24">
        <v>0.15745370370370371</v>
      </c>
      <c r="Y3" s="24">
        <v>0.12002314814814814</v>
      </c>
      <c r="Z3">
        <f>51*60+54</f>
        <v>3114</v>
      </c>
      <c r="AA3" t="s">
        <v>126</v>
      </c>
      <c r="AE3">
        <f>(1/1.128)*((293/600)^(1/2))*AD3</f>
        <v>0</v>
      </c>
      <c r="AG3" t="e">
        <f>O3*(S3/(6.022E+23*AC3))*(1/K3)*(1/(100000000000*AE3*100))</f>
        <v>#DIV/0!</v>
      </c>
    </row>
    <row r="4" spans="1:33">
      <c r="A4">
        <f>A3+1</f>
        <v>2</v>
      </c>
      <c r="B4">
        <v>86</v>
      </c>
      <c r="C4">
        <v>144</v>
      </c>
      <c r="D4">
        <v>178</v>
      </c>
      <c r="E4">
        <v>173.41</v>
      </c>
      <c r="F4" s="1">
        <v>1980</v>
      </c>
      <c r="G4">
        <v>250.58</v>
      </c>
      <c r="H4" s="1">
        <v>168000</v>
      </c>
      <c r="K4" t="e">
        <f t="shared" ref="K4:K32" si="0">LN(2)/J4</f>
        <v>#DIV/0!</v>
      </c>
      <c r="M4">
        <f t="shared" ref="M4:M32" si="1">F4/($T$3*$W$3)</f>
        <v>0.73954551566491855</v>
      </c>
      <c r="N4" t="e">
        <f t="shared" ref="N4:N32" si="2">M4*(($U$3*K4)/(1-EXP(-K4*$U$3)))</f>
        <v>#DIV/0!</v>
      </c>
      <c r="O4" t="e">
        <f t="shared" ref="O4:O32" si="3">N4*EXP(K4*$Z$3)</f>
        <v>#DIV/0!</v>
      </c>
      <c r="P4" s="25"/>
      <c r="R4" t="e">
        <f t="shared" ref="R4:R32" si="4">(O4/P4)*Q4</f>
        <v>#DIV/0!</v>
      </c>
      <c r="AE4">
        <f t="shared" ref="AE4:AE33" si="5">(1/1.128)*((293/600)^(1/2))*AD4</f>
        <v>0</v>
      </c>
      <c r="AG4" t="e">
        <f t="shared" ref="AG4:AG33" si="6">O4*(S4/(6.022E+23*AC4))*(1/K4)*(1/(100000000000*AE4*100))</f>
        <v>#DIV/0!</v>
      </c>
    </row>
    <row r="5" spans="1:33" ht="15">
      <c r="A5">
        <f t="shared" ref="A5:A32" si="7">A4+1</f>
        <v>3</v>
      </c>
      <c r="B5">
        <v>221.49</v>
      </c>
      <c r="C5">
        <v>435</v>
      </c>
      <c r="D5">
        <v>448</v>
      </c>
      <c r="E5">
        <v>444.49</v>
      </c>
      <c r="F5" s="1">
        <v>519</v>
      </c>
      <c r="G5">
        <v>148.66</v>
      </c>
      <c r="H5" s="1">
        <v>48600</v>
      </c>
      <c r="I5" t="s">
        <v>23</v>
      </c>
      <c r="J5">
        <f>35.3*3600</f>
        <v>127079.99999999999</v>
      </c>
      <c r="K5">
        <f t="shared" si="0"/>
        <v>5.4544159628576123E-6</v>
      </c>
      <c r="L5">
        <v>2.2599999999999999E-2</v>
      </c>
      <c r="M5">
        <f t="shared" si="1"/>
        <v>0.19385056698489533</v>
      </c>
      <c r="N5">
        <f t="shared" si="2"/>
        <v>0.19581503792052368</v>
      </c>
      <c r="O5">
        <f t="shared" si="3"/>
        <v>0.19916937251800848</v>
      </c>
      <c r="P5" s="26">
        <v>3.1589999999999998</v>
      </c>
      <c r="Q5" s="1">
        <v>2.3E-6</v>
      </c>
      <c r="R5">
        <f t="shared" si="4"/>
        <v>1.4501093915524517E-7</v>
      </c>
      <c r="S5">
        <v>81</v>
      </c>
      <c r="AC5">
        <v>0.49309999999999998</v>
      </c>
      <c r="AD5" s="27">
        <v>8.1571100000000004E-24</v>
      </c>
      <c r="AE5">
        <f t="shared" si="5"/>
        <v>5.0534201091907053E-24</v>
      </c>
      <c r="AG5">
        <f t="shared" si="6"/>
        <v>1.9710523597482335E-7</v>
      </c>
    </row>
    <row r="6" spans="1:33">
      <c r="A6">
        <f t="shared" si="7"/>
        <v>4</v>
      </c>
      <c r="B6">
        <v>273.07</v>
      </c>
      <c r="C6">
        <v>544</v>
      </c>
      <c r="D6">
        <v>551</v>
      </c>
      <c r="E6">
        <v>547.67999999999995</v>
      </c>
      <c r="F6" s="1">
        <v>323</v>
      </c>
      <c r="G6">
        <v>137.29</v>
      </c>
      <c r="H6" s="1">
        <v>23700</v>
      </c>
      <c r="K6" t="e">
        <f t="shared" si="0"/>
        <v>#DIV/0!</v>
      </c>
      <c r="M6">
        <f t="shared" si="1"/>
        <v>0.12064303109079227</v>
      </c>
      <c r="N6" t="e">
        <f t="shared" si="2"/>
        <v>#DIV/0!</v>
      </c>
      <c r="O6" t="e">
        <f t="shared" si="3"/>
        <v>#DIV/0!</v>
      </c>
      <c r="P6" s="25"/>
      <c r="R6" t="e">
        <f t="shared" si="4"/>
        <v>#DIV/0!</v>
      </c>
      <c r="AE6">
        <f t="shared" si="5"/>
        <v>0</v>
      </c>
      <c r="AG6" t="e">
        <f t="shared" si="6"/>
        <v>#DIV/0!</v>
      </c>
    </row>
    <row r="7" spans="1:33">
      <c r="A7">
        <f t="shared" si="7"/>
        <v>5</v>
      </c>
      <c r="B7">
        <v>346.42</v>
      </c>
      <c r="C7">
        <v>686</v>
      </c>
      <c r="D7">
        <v>699</v>
      </c>
      <c r="E7">
        <v>694.41</v>
      </c>
      <c r="F7" s="1">
        <v>638</v>
      </c>
      <c r="G7">
        <v>110.65</v>
      </c>
      <c r="H7" s="1">
        <v>26700</v>
      </c>
      <c r="K7" t="e">
        <f t="shared" si="0"/>
        <v>#DIV/0!</v>
      </c>
      <c r="M7">
        <f t="shared" si="1"/>
        <v>0.23829799949202932</v>
      </c>
      <c r="N7" t="e">
        <f t="shared" si="2"/>
        <v>#DIV/0!</v>
      </c>
      <c r="O7" t="e">
        <f t="shared" si="3"/>
        <v>#DIV/0!</v>
      </c>
      <c r="P7" s="25"/>
      <c r="R7" t="e">
        <f t="shared" si="4"/>
        <v>#DIV/0!</v>
      </c>
      <c r="AE7">
        <f t="shared" si="5"/>
        <v>0</v>
      </c>
      <c r="AG7" t="e">
        <f t="shared" si="6"/>
        <v>#DIV/0!</v>
      </c>
    </row>
    <row r="8" spans="1:33" ht="15">
      <c r="A8">
        <f t="shared" si="7"/>
        <v>6</v>
      </c>
      <c r="B8">
        <v>388.18</v>
      </c>
      <c r="C8">
        <v>771</v>
      </c>
      <c r="D8">
        <v>782</v>
      </c>
      <c r="E8">
        <v>777.95</v>
      </c>
      <c r="F8" s="1">
        <v>700</v>
      </c>
      <c r="G8">
        <v>104.15</v>
      </c>
      <c r="H8" s="1">
        <v>19600</v>
      </c>
      <c r="I8" t="s">
        <v>16</v>
      </c>
      <c r="J8">
        <f>13.11*24*3600</f>
        <v>1132704</v>
      </c>
      <c r="K8">
        <f t="shared" si="0"/>
        <v>6.1194026026212086E-7</v>
      </c>
      <c r="L8">
        <v>0.34100000000000003</v>
      </c>
      <c r="M8">
        <f t="shared" si="1"/>
        <v>0.26145548533608232</v>
      </c>
      <c r="N8">
        <f t="shared" si="2"/>
        <v>0.26175186023410829</v>
      </c>
      <c r="O8">
        <f t="shared" si="3"/>
        <v>0.26225112540397744</v>
      </c>
      <c r="P8" s="25"/>
      <c r="R8" t="e">
        <f t="shared" si="4"/>
        <v>#DIV/0!</v>
      </c>
      <c r="S8">
        <v>124</v>
      </c>
      <c r="AC8">
        <v>9.5E-4</v>
      </c>
      <c r="AD8" s="27">
        <v>1.51388E-22</v>
      </c>
      <c r="AE8">
        <f t="shared" si="5"/>
        <v>9.3786544927083537E-23</v>
      </c>
      <c r="AG8">
        <f t="shared" si="6"/>
        <v>9.9043305350792103E-5</v>
      </c>
    </row>
    <row r="9" spans="1:33">
      <c r="A9">
        <f t="shared" si="7"/>
        <v>7</v>
      </c>
      <c r="B9">
        <v>442.75</v>
      </c>
      <c r="C9">
        <v>876</v>
      </c>
      <c r="D9">
        <v>897</v>
      </c>
      <c r="E9">
        <v>887.1</v>
      </c>
      <c r="F9" s="1">
        <v>47300</v>
      </c>
      <c r="G9">
        <v>231.04</v>
      </c>
      <c r="H9" s="1">
        <v>33600</v>
      </c>
      <c r="K9" t="e">
        <f t="shared" si="0"/>
        <v>#DIV/0!</v>
      </c>
      <c r="M9">
        <f t="shared" si="1"/>
        <v>17.666920651995277</v>
      </c>
      <c r="N9" t="e">
        <f t="shared" si="2"/>
        <v>#DIV/0!</v>
      </c>
      <c r="O9" t="e">
        <f t="shared" si="3"/>
        <v>#DIV/0!</v>
      </c>
      <c r="P9" s="25"/>
      <c r="R9" t="e">
        <f t="shared" si="4"/>
        <v>#DIV/0!</v>
      </c>
      <c r="AE9">
        <f t="shared" si="5"/>
        <v>0</v>
      </c>
      <c r="AG9" t="e">
        <f t="shared" si="6"/>
        <v>#DIV/0!</v>
      </c>
    </row>
    <row r="10" spans="1:33">
      <c r="A10">
        <f t="shared" si="7"/>
        <v>8</v>
      </c>
      <c r="B10">
        <v>511.05</v>
      </c>
      <c r="C10">
        <v>1013</v>
      </c>
      <c r="D10">
        <v>1033</v>
      </c>
      <c r="E10">
        <v>1023.73</v>
      </c>
      <c r="F10" s="1">
        <v>31400</v>
      </c>
      <c r="G10">
        <v>187.39</v>
      </c>
      <c r="H10" s="1">
        <v>27900</v>
      </c>
      <c r="I10" t="s">
        <v>20</v>
      </c>
      <c r="K10" t="e">
        <f t="shared" si="0"/>
        <v>#DIV/0!</v>
      </c>
      <c r="M10">
        <f t="shared" si="1"/>
        <v>11.728146056504265</v>
      </c>
      <c r="N10" t="e">
        <f t="shared" si="2"/>
        <v>#DIV/0!</v>
      </c>
      <c r="O10" t="e">
        <f t="shared" si="3"/>
        <v>#DIV/0!</v>
      </c>
      <c r="P10" s="25"/>
      <c r="R10" t="e">
        <f t="shared" si="4"/>
        <v>#DIV/0!</v>
      </c>
      <c r="AE10">
        <f t="shared" si="5"/>
        <v>0</v>
      </c>
      <c r="AG10" t="e">
        <f t="shared" si="6"/>
        <v>#DIV/0!</v>
      </c>
    </row>
    <row r="11" spans="1:33" ht="15">
      <c r="A11">
        <f t="shared" si="7"/>
        <v>9</v>
      </c>
      <c r="B11">
        <v>526.42999999999995</v>
      </c>
      <c r="C11">
        <v>1048</v>
      </c>
      <c r="D11">
        <v>1064</v>
      </c>
      <c r="E11">
        <v>1054.51</v>
      </c>
      <c r="F11" s="1">
        <v>3780</v>
      </c>
      <c r="G11">
        <v>105.32</v>
      </c>
      <c r="H11" s="1">
        <v>20100</v>
      </c>
      <c r="I11" t="s">
        <v>24</v>
      </c>
      <c r="K11" t="e">
        <f t="shared" si="0"/>
        <v>#DIV/0!</v>
      </c>
      <c r="M11">
        <f t="shared" si="1"/>
        <v>1.4118596208148446</v>
      </c>
      <c r="N11" t="e">
        <f t="shared" si="2"/>
        <v>#DIV/0!</v>
      </c>
      <c r="O11" t="e">
        <f t="shared" si="3"/>
        <v>#DIV/0!</v>
      </c>
      <c r="P11" s="25"/>
      <c r="R11" t="e">
        <f t="shared" si="4"/>
        <v>#DIV/0!</v>
      </c>
      <c r="S11">
        <v>134</v>
      </c>
      <c r="AC11">
        <v>0.104</v>
      </c>
      <c r="AD11" s="27">
        <v>4.7799300000000003E-24</v>
      </c>
      <c r="AE11">
        <f t="shared" si="5"/>
        <v>2.9612196455023809E-24</v>
      </c>
      <c r="AG11" t="e">
        <f t="shared" si="6"/>
        <v>#DIV/0!</v>
      </c>
    </row>
    <row r="12" spans="1:33" ht="15">
      <c r="A12">
        <f t="shared" si="7"/>
        <v>10</v>
      </c>
      <c r="B12">
        <v>554.19000000000005</v>
      </c>
      <c r="C12">
        <v>1103</v>
      </c>
      <c r="D12">
        <v>1120</v>
      </c>
      <c r="E12">
        <v>1110.02</v>
      </c>
      <c r="F12" s="1">
        <v>5000</v>
      </c>
      <c r="G12">
        <v>110.27</v>
      </c>
      <c r="H12" s="1">
        <v>21000</v>
      </c>
      <c r="I12" t="s">
        <v>23</v>
      </c>
      <c r="J12">
        <f>35.3*3600</f>
        <v>127079.99999999999</v>
      </c>
      <c r="K12">
        <f t="shared" si="0"/>
        <v>5.4544159628576123E-6</v>
      </c>
      <c r="L12">
        <v>0.70799999999999996</v>
      </c>
      <c r="M12">
        <f t="shared" si="1"/>
        <v>1.8675391809720168</v>
      </c>
      <c r="N12">
        <f t="shared" si="2"/>
        <v>1.8864647198509026</v>
      </c>
      <c r="O12">
        <f t="shared" si="3"/>
        <v>1.9187800820617389</v>
      </c>
      <c r="P12" s="25">
        <v>3.722</v>
      </c>
      <c r="Q12" s="1">
        <v>2.3E-6</v>
      </c>
      <c r="R12">
        <f t="shared" si="4"/>
        <v>1.1857050480231058E-6</v>
      </c>
      <c r="S12">
        <v>81</v>
      </c>
      <c r="AC12">
        <v>0.49309999999999998</v>
      </c>
      <c r="AD12" s="27">
        <v>8.1571100000000004E-24</v>
      </c>
      <c r="AE12">
        <f t="shared" si="5"/>
        <v>5.0534201091907053E-24</v>
      </c>
      <c r="AG12">
        <f t="shared" si="6"/>
        <v>1.8988943735532112E-6</v>
      </c>
    </row>
    <row r="13" spans="1:33" ht="15" thickBot="1">
      <c r="A13">
        <f t="shared" si="7"/>
        <v>11</v>
      </c>
      <c r="B13">
        <v>616.74</v>
      </c>
      <c r="C13">
        <v>1224</v>
      </c>
      <c r="D13">
        <v>1252</v>
      </c>
      <c r="E13">
        <v>1235.1500000000001</v>
      </c>
      <c r="F13" s="1">
        <v>8260</v>
      </c>
      <c r="G13">
        <v>124.34</v>
      </c>
      <c r="H13" s="1">
        <v>17600</v>
      </c>
      <c r="K13" t="e">
        <f t="shared" si="0"/>
        <v>#DIV/0!</v>
      </c>
      <c r="M13">
        <f t="shared" si="1"/>
        <v>3.0851747269657714</v>
      </c>
      <c r="N13" t="e">
        <f t="shared" si="2"/>
        <v>#DIV/0!</v>
      </c>
      <c r="O13" t="e">
        <f t="shared" si="3"/>
        <v>#DIV/0!</v>
      </c>
      <c r="P13" s="25"/>
      <c r="R13" t="e">
        <f t="shared" si="4"/>
        <v>#DIV/0!</v>
      </c>
      <c r="AE13">
        <f t="shared" si="5"/>
        <v>0</v>
      </c>
      <c r="AG13" t="e">
        <f t="shared" si="6"/>
        <v>#DIV/0!</v>
      </c>
    </row>
    <row r="14" spans="1:33" ht="17" thickBot="1">
      <c r="A14">
        <f t="shared" si="7"/>
        <v>12</v>
      </c>
      <c r="B14">
        <v>619.63</v>
      </c>
      <c r="C14">
        <v>1224</v>
      </c>
      <c r="D14">
        <v>1252</v>
      </c>
      <c r="E14">
        <v>1240.92</v>
      </c>
      <c r="F14" s="1">
        <v>5070</v>
      </c>
      <c r="G14">
        <v>109.67</v>
      </c>
      <c r="H14" s="1">
        <v>17500</v>
      </c>
      <c r="I14" t="s">
        <v>23</v>
      </c>
      <c r="J14">
        <f>35.3*3600</f>
        <v>127079.99999999999</v>
      </c>
      <c r="K14">
        <f t="shared" si="0"/>
        <v>5.4544159628576123E-6</v>
      </c>
      <c r="L14">
        <v>0.434</v>
      </c>
      <c r="M14">
        <f t="shared" si="1"/>
        <v>1.8936847295056249</v>
      </c>
      <c r="N14">
        <f t="shared" si="2"/>
        <v>1.9128752259288153</v>
      </c>
      <c r="O14">
        <f t="shared" si="3"/>
        <v>1.9456430032106034</v>
      </c>
      <c r="P14" s="19">
        <f t="shared" ref="P14" si="8">O14*EXP(N14*$X$2)</f>
        <v>1.9456430032106034</v>
      </c>
      <c r="Q14" s="1">
        <v>2.3E-6</v>
      </c>
      <c r="R14">
        <f t="shared" si="4"/>
        <v>2.3E-6</v>
      </c>
      <c r="S14">
        <v>81</v>
      </c>
      <c r="AC14">
        <v>0.49309999999999998</v>
      </c>
      <c r="AD14" s="27">
        <v>8.1571100000000004E-24</v>
      </c>
      <c r="AE14">
        <f t="shared" si="5"/>
        <v>5.0534201091907053E-24</v>
      </c>
      <c r="AG14">
        <f t="shared" si="6"/>
        <v>1.9254788947829565E-6</v>
      </c>
    </row>
    <row r="15" spans="1:33" ht="15">
      <c r="A15">
        <f t="shared" si="7"/>
        <v>13</v>
      </c>
      <c r="B15">
        <v>666.11</v>
      </c>
      <c r="C15">
        <v>1323</v>
      </c>
      <c r="D15">
        <v>1338</v>
      </c>
      <c r="E15">
        <v>1333.89</v>
      </c>
      <c r="F15" s="1">
        <v>926</v>
      </c>
      <c r="G15">
        <v>88.19</v>
      </c>
      <c r="H15" s="1">
        <v>16100</v>
      </c>
      <c r="I15" t="s">
        <v>16</v>
      </c>
      <c r="J15">
        <f>13.11*24*3600</f>
        <v>1132704</v>
      </c>
      <c r="K15">
        <f t="shared" si="0"/>
        <v>6.1194026026212086E-7</v>
      </c>
      <c r="L15">
        <v>0.33100000000000002</v>
      </c>
      <c r="M15">
        <f t="shared" si="1"/>
        <v>0.34586825631601747</v>
      </c>
      <c r="N15">
        <f t="shared" si="2"/>
        <v>0.34626031796683471</v>
      </c>
      <c r="O15">
        <f t="shared" si="3"/>
        <v>0.34692077446297592</v>
      </c>
      <c r="R15" t="e">
        <f t="shared" si="4"/>
        <v>#DIV/0!</v>
      </c>
      <c r="S15">
        <v>124</v>
      </c>
      <c r="AC15">
        <v>9.5E-4</v>
      </c>
      <c r="AD15" s="27">
        <v>1.51388E-22</v>
      </c>
      <c r="AE15">
        <f t="shared" si="5"/>
        <v>9.3786544927083537E-23</v>
      </c>
      <c r="AG15">
        <f t="shared" si="6"/>
        <v>1.3102014393547644E-4</v>
      </c>
    </row>
    <row r="16" spans="1:33" ht="15">
      <c r="A16">
        <f t="shared" si="7"/>
        <v>14</v>
      </c>
      <c r="B16">
        <v>698.22</v>
      </c>
      <c r="C16">
        <v>1394</v>
      </c>
      <c r="D16">
        <v>1404</v>
      </c>
      <c r="E16">
        <v>1398.13</v>
      </c>
      <c r="F16" s="1">
        <v>1420</v>
      </c>
      <c r="G16">
        <v>90.7</v>
      </c>
      <c r="H16" s="1">
        <v>11200</v>
      </c>
      <c r="I16" t="s">
        <v>23</v>
      </c>
      <c r="J16">
        <f>35.3*3600</f>
        <v>127079.99999999999</v>
      </c>
      <c r="K16">
        <f t="shared" si="0"/>
        <v>5.4544159628576123E-6</v>
      </c>
      <c r="L16">
        <v>0.28489999999999999</v>
      </c>
      <c r="M16">
        <f t="shared" si="1"/>
        <v>0.5303811273960527</v>
      </c>
      <c r="N16">
        <f t="shared" si="2"/>
        <v>0.53575598043765627</v>
      </c>
      <c r="O16">
        <f t="shared" si="3"/>
        <v>0.54493354330553379</v>
      </c>
      <c r="R16" t="e">
        <f t="shared" si="4"/>
        <v>#DIV/0!</v>
      </c>
      <c r="S16">
        <v>81</v>
      </c>
      <c r="AC16">
        <v>0.49309999999999998</v>
      </c>
      <c r="AD16" s="27">
        <v>8.1571100000000004E-24</v>
      </c>
      <c r="AE16">
        <f t="shared" si="5"/>
        <v>5.0534201091907053E-24</v>
      </c>
      <c r="AG16">
        <f t="shared" si="6"/>
        <v>5.39286002089112E-7</v>
      </c>
    </row>
    <row r="17" spans="1:33" ht="16" thickBot="1">
      <c r="A17">
        <f t="shared" si="7"/>
        <v>15</v>
      </c>
      <c r="B17">
        <v>743.15</v>
      </c>
      <c r="C17">
        <v>1483</v>
      </c>
      <c r="D17">
        <v>1498</v>
      </c>
      <c r="E17">
        <v>1487.97</v>
      </c>
      <c r="F17" s="1">
        <v>408</v>
      </c>
      <c r="G17">
        <v>85.24</v>
      </c>
      <c r="H17" s="1">
        <v>15200</v>
      </c>
      <c r="I17" t="s">
        <v>27</v>
      </c>
      <c r="J17">
        <f>16.91*3600</f>
        <v>60876</v>
      </c>
      <c r="K17">
        <f t="shared" si="0"/>
        <v>1.138621428083227E-5</v>
      </c>
      <c r="L17">
        <v>0.93</v>
      </c>
      <c r="M17">
        <f t="shared" si="1"/>
        <v>0.15239119716731656</v>
      </c>
      <c r="N17">
        <f t="shared" si="2"/>
        <v>0.15562677085680809</v>
      </c>
      <c r="O17">
        <f t="shared" si="3"/>
        <v>0.16124376970229928</v>
      </c>
      <c r="R17" t="e">
        <f t="shared" si="4"/>
        <v>#DIV/0!</v>
      </c>
      <c r="S17">
        <v>96</v>
      </c>
      <c r="AC17">
        <v>2.8000000000000001E-2</v>
      </c>
      <c r="AD17" s="27">
        <v>5.7586200000000003E-24</v>
      </c>
      <c r="AE17">
        <f t="shared" si="5"/>
        <v>3.5675289543953407E-24</v>
      </c>
      <c r="AG17">
        <f t="shared" si="6"/>
        <v>2.260000494603092E-6</v>
      </c>
    </row>
    <row r="18" spans="1:33" ht="17" thickBot="1">
      <c r="A18">
        <f t="shared" si="7"/>
        <v>16</v>
      </c>
      <c r="B18">
        <v>776.41</v>
      </c>
      <c r="C18">
        <v>1544</v>
      </c>
      <c r="D18">
        <v>1565</v>
      </c>
      <c r="E18">
        <v>1554.5</v>
      </c>
      <c r="F18" s="1">
        <v>4150</v>
      </c>
      <c r="G18">
        <v>102.99</v>
      </c>
      <c r="H18" s="1">
        <v>21300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0.83499999999999996</v>
      </c>
      <c r="M18">
        <f t="shared" si="1"/>
        <v>1.5500575202067739</v>
      </c>
      <c r="N18">
        <f t="shared" si="2"/>
        <v>1.5657657174762492</v>
      </c>
      <c r="O18">
        <f t="shared" si="3"/>
        <v>1.5925874681112433</v>
      </c>
      <c r="P18" s="19">
        <f t="shared" ref="P18" si="9">O18*EXP(N18*$X$2)</f>
        <v>1.5925874681112433</v>
      </c>
      <c r="Q18" s="1">
        <v>2.3E-6</v>
      </c>
      <c r="R18">
        <f t="shared" si="4"/>
        <v>2.3E-6</v>
      </c>
      <c r="S18">
        <v>81</v>
      </c>
      <c r="AC18">
        <v>0.49309999999999998</v>
      </c>
      <c r="AD18" s="27">
        <v>8.1571100000000004E-24</v>
      </c>
      <c r="AE18">
        <f t="shared" si="5"/>
        <v>5.0534201091907053E-24</v>
      </c>
      <c r="AG18">
        <f t="shared" si="6"/>
        <v>1.5760823300491655E-6</v>
      </c>
    </row>
    <row r="19" spans="1:33" ht="15">
      <c r="A19">
        <f t="shared" si="7"/>
        <v>17</v>
      </c>
      <c r="B19">
        <v>827.92</v>
      </c>
      <c r="C19">
        <v>1651</v>
      </c>
      <c r="D19">
        <v>1666</v>
      </c>
      <c r="E19">
        <v>1657.53</v>
      </c>
      <c r="F19" s="1">
        <v>1330</v>
      </c>
      <c r="G19">
        <v>91.77</v>
      </c>
      <c r="H19" s="1">
        <v>15100</v>
      </c>
      <c r="I19" t="s">
        <v>23</v>
      </c>
      <c r="J19">
        <f>35.3*3600</f>
        <v>127079.99999999999</v>
      </c>
      <c r="K19">
        <f t="shared" si="0"/>
        <v>5.4544159628576123E-6</v>
      </c>
      <c r="L19">
        <v>0.24030000000000001</v>
      </c>
      <c r="M19">
        <f t="shared" si="1"/>
        <v>0.49676542213855646</v>
      </c>
      <c r="N19">
        <f t="shared" si="2"/>
        <v>0.50179961548034013</v>
      </c>
      <c r="O19">
        <f t="shared" si="3"/>
        <v>0.51039550182842264</v>
      </c>
      <c r="R19" t="e">
        <f t="shared" si="4"/>
        <v>#DIV/0!</v>
      </c>
      <c r="S19">
        <v>81</v>
      </c>
      <c r="AC19">
        <v>0.49309999999999998</v>
      </c>
      <c r="AD19" s="27">
        <v>8.1571100000000004E-24</v>
      </c>
      <c r="AE19">
        <f t="shared" si="5"/>
        <v>5.0534201091907053E-24</v>
      </c>
      <c r="AG19">
        <f t="shared" si="6"/>
        <v>5.0510590336515428E-7</v>
      </c>
    </row>
    <row r="20" spans="1:33">
      <c r="A20">
        <f t="shared" si="7"/>
        <v>18</v>
      </c>
      <c r="B20">
        <v>846.64</v>
      </c>
      <c r="C20">
        <v>1690</v>
      </c>
      <c r="D20">
        <v>1703</v>
      </c>
      <c r="E20">
        <v>1694.97</v>
      </c>
      <c r="F20" s="1">
        <v>886</v>
      </c>
      <c r="G20">
        <v>87.47</v>
      </c>
      <c r="H20" s="1">
        <v>13300</v>
      </c>
      <c r="I20" t="s">
        <v>28</v>
      </c>
      <c r="J20">
        <f>2.5785*3600</f>
        <v>9282.6</v>
      </c>
      <c r="K20">
        <f t="shared" si="0"/>
        <v>7.4671663171950234E-5</v>
      </c>
      <c r="L20">
        <v>0.98899999999999999</v>
      </c>
      <c r="M20">
        <f t="shared" si="1"/>
        <v>0.33092794286824134</v>
      </c>
      <c r="N20">
        <f t="shared" si="2"/>
        <v>0.37879145134300662</v>
      </c>
      <c r="O20">
        <f t="shared" si="3"/>
        <v>0.47795345460289701</v>
      </c>
      <c r="R20" t="e">
        <f t="shared" si="4"/>
        <v>#DIV/0!</v>
      </c>
      <c r="S20">
        <v>55</v>
      </c>
      <c r="AE20">
        <f t="shared" si="5"/>
        <v>0</v>
      </c>
      <c r="AG20" t="e">
        <f t="shared" si="6"/>
        <v>#DIV/0!</v>
      </c>
    </row>
    <row r="21" spans="1:33">
      <c r="A21">
        <f t="shared" si="7"/>
        <v>19</v>
      </c>
      <c r="B21">
        <v>969.37</v>
      </c>
      <c r="C21">
        <v>1932</v>
      </c>
      <c r="D21">
        <v>1945</v>
      </c>
      <c r="E21">
        <v>1940.43</v>
      </c>
      <c r="F21" s="1">
        <v>469</v>
      </c>
      <c r="G21">
        <v>88.08</v>
      </c>
      <c r="H21" s="1">
        <v>13900</v>
      </c>
      <c r="K21" t="e">
        <f t="shared" si="0"/>
        <v>#DIV/0!</v>
      </c>
      <c r="M21">
        <f t="shared" si="1"/>
        <v>0.17517517517517517</v>
      </c>
      <c r="N21" t="e">
        <f t="shared" si="2"/>
        <v>#DIV/0!</v>
      </c>
      <c r="O21" t="e">
        <f t="shared" si="3"/>
        <v>#DIV/0!</v>
      </c>
      <c r="R21" t="e">
        <f t="shared" si="4"/>
        <v>#DIV/0!</v>
      </c>
      <c r="AE21">
        <f t="shared" si="5"/>
        <v>0</v>
      </c>
      <c r="AG21" t="e">
        <f t="shared" si="6"/>
        <v>#DIV/0!</v>
      </c>
    </row>
    <row r="22" spans="1:33" ht="15">
      <c r="A22">
        <f t="shared" si="7"/>
        <v>20</v>
      </c>
      <c r="B22">
        <v>1043.93</v>
      </c>
      <c r="C22">
        <v>2084</v>
      </c>
      <c r="D22">
        <v>2094</v>
      </c>
      <c r="E22">
        <v>2089.54</v>
      </c>
      <c r="F22" s="1">
        <v>743</v>
      </c>
      <c r="G22">
        <v>93.49</v>
      </c>
      <c r="H22" s="1">
        <v>12300</v>
      </c>
      <c r="I22" t="s">
        <v>23</v>
      </c>
      <c r="J22">
        <f>35.3*3600</f>
        <v>127079.99999999999</v>
      </c>
      <c r="K22">
        <f t="shared" si="0"/>
        <v>5.4544159628576123E-6</v>
      </c>
      <c r="L22">
        <v>0.27229999999999999</v>
      </c>
      <c r="M22">
        <f t="shared" si="1"/>
        <v>0.27751632229244166</v>
      </c>
      <c r="N22">
        <f t="shared" si="2"/>
        <v>0.28032865736984414</v>
      </c>
      <c r="O22">
        <f t="shared" si="3"/>
        <v>0.28513072019437441</v>
      </c>
      <c r="R22" t="e">
        <f t="shared" si="4"/>
        <v>#DIV/0!</v>
      </c>
      <c r="S22">
        <v>81</v>
      </c>
      <c r="AC22">
        <v>0.49309999999999998</v>
      </c>
      <c r="AD22" s="27">
        <v>8.1571100000000004E-24</v>
      </c>
      <c r="AE22">
        <f t="shared" si="5"/>
        <v>5.0534201091907053E-24</v>
      </c>
      <c r="AG22">
        <f t="shared" si="6"/>
        <v>2.8217570391000723E-7</v>
      </c>
    </row>
    <row r="23" spans="1:33">
      <c r="A23">
        <f t="shared" si="7"/>
        <v>21</v>
      </c>
      <c r="B23">
        <v>1131.42</v>
      </c>
      <c r="C23">
        <v>2252</v>
      </c>
      <c r="D23">
        <v>2304</v>
      </c>
      <c r="E23">
        <v>2264.5</v>
      </c>
      <c r="F23" s="1">
        <v>1300</v>
      </c>
      <c r="G23">
        <v>103.11</v>
      </c>
      <c r="H23" s="1">
        <v>22000</v>
      </c>
      <c r="K23" t="e">
        <f t="shared" si="0"/>
        <v>#DIV/0!</v>
      </c>
      <c r="M23">
        <f t="shared" si="1"/>
        <v>0.48556018705272436</v>
      </c>
      <c r="N23" t="e">
        <f t="shared" si="2"/>
        <v>#DIV/0!</v>
      </c>
      <c r="O23" t="e">
        <f t="shared" si="3"/>
        <v>#DIV/0!</v>
      </c>
      <c r="R23" t="e">
        <f t="shared" si="4"/>
        <v>#DIV/0!</v>
      </c>
      <c r="AE23">
        <f t="shared" si="5"/>
        <v>0</v>
      </c>
      <c r="AG23" t="e">
        <f t="shared" si="6"/>
        <v>#DIV/0!</v>
      </c>
    </row>
    <row r="24" spans="1:33">
      <c r="A24">
        <f t="shared" si="7"/>
        <v>22</v>
      </c>
      <c r="B24">
        <v>1145.45</v>
      </c>
      <c r="C24">
        <v>2252</v>
      </c>
      <c r="D24">
        <v>2304</v>
      </c>
      <c r="E24">
        <v>2292.5700000000002</v>
      </c>
      <c r="F24" s="1">
        <v>7720</v>
      </c>
      <c r="G24">
        <v>133.96</v>
      </c>
      <c r="H24" s="1">
        <v>22200</v>
      </c>
      <c r="K24" t="e">
        <f t="shared" si="0"/>
        <v>#DIV/0!</v>
      </c>
      <c r="M24">
        <f t="shared" si="1"/>
        <v>2.8834804954207938</v>
      </c>
      <c r="N24" t="e">
        <f t="shared" si="2"/>
        <v>#DIV/0!</v>
      </c>
      <c r="O24" t="e">
        <f t="shared" si="3"/>
        <v>#DIV/0!</v>
      </c>
      <c r="R24" t="e">
        <f t="shared" si="4"/>
        <v>#DIV/0!</v>
      </c>
      <c r="AE24">
        <f t="shared" si="5"/>
        <v>0</v>
      </c>
      <c r="AG24" t="e">
        <f t="shared" si="6"/>
        <v>#DIV/0!</v>
      </c>
    </row>
    <row r="25" spans="1:33" ht="15">
      <c r="A25">
        <f t="shared" si="7"/>
        <v>23</v>
      </c>
      <c r="B25">
        <v>1293.9100000000001</v>
      </c>
      <c r="C25">
        <v>2582</v>
      </c>
      <c r="D25">
        <v>2594</v>
      </c>
      <c r="E25">
        <v>2589.4299999999998</v>
      </c>
      <c r="F25" s="1">
        <v>68.2</v>
      </c>
      <c r="G25">
        <v>181.68</v>
      </c>
      <c r="H25" s="1">
        <v>10400</v>
      </c>
      <c r="I25" t="s">
        <v>30</v>
      </c>
      <c r="J25">
        <f>109.34*60</f>
        <v>6560.4000000000005</v>
      </c>
      <c r="K25">
        <f t="shared" si="0"/>
        <v>1.0565623750989958E-4</v>
      </c>
      <c r="L25">
        <v>0.99099999999999999</v>
      </c>
      <c r="M25">
        <f t="shared" si="1"/>
        <v>2.5473234428458308E-2</v>
      </c>
      <c r="N25">
        <f t="shared" si="2"/>
        <v>3.0781093025358308E-2</v>
      </c>
      <c r="O25">
        <f t="shared" si="3"/>
        <v>4.2773303684207765E-2</v>
      </c>
      <c r="R25" t="e">
        <f t="shared" si="4"/>
        <v>#DIV/0!</v>
      </c>
      <c r="S25">
        <v>40</v>
      </c>
      <c r="AC25">
        <v>0.996</v>
      </c>
      <c r="AD25" s="27">
        <v>1.3181800000000001E-24</v>
      </c>
      <c r="AE25">
        <f t="shared" si="5"/>
        <v>8.1662712891367211E-25</v>
      </c>
      <c r="AG25">
        <f t="shared" si="6"/>
        <v>3.3060829998228356E-9</v>
      </c>
    </row>
    <row r="26" spans="1:33" ht="15">
      <c r="A26">
        <f t="shared" si="7"/>
        <v>24</v>
      </c>
      <c r="B26">
        <v>1317.2</v>
      </c>
      <c r="C26">
        <v>2624</v>
      </c>
      <c r="D26">
        <v>2643</v>
      </c>
      <c r="E26">
        <v>2636.01</v>
      </c>
      <c r="F26" s="1">
        <v>925</v>
      </c>
      <c r="G26">
        <v>89.12</v>
      </c>
      <c r="H26" s="1">
        <v>15300</v>
      </c>
      <c r="I26" t="s">
        <v>23</v>
      </c>
      <c r="J26">
        <f>35.3*3600</f>
        <v>127079.99999999999</v>
      </c>
      <c r="K26">
        <f t="shared" si="0"/>
        <v>5.4544159628576123E-6</v>
      </c>
      <c r="L26">
        <v>0.26479999999999998</v>
      </c>
      <c r="M26">
        <f t="shared" si="1"/>
        <v>0.34549474847982309</v>
      </c>
      <c r="N26">
        <f t="shared" si="2"/>
        <v>0.34899597317241698</v>
      </c>
      <c r="O26">
        <f t="shared" si="3"/>
        <v>0.3549743151814217</v>
      </c>
      <c r="R26" t="e">
        <f t="shared" si="4"/>
        <v>#DIV/0!</v>
      </c>
      <c r="S26">
        <v>81</v>
      </c>
      <c r="AC26">
        <v>0.49309999999999998</v>
      </c>
      <c r="AD26" s="27">
        <v>8.1571100000000004E-24</v>
      </c>
      <c r="AE26">
        <f t="shared" si="5"/>
        <v>5.0534201091907053E-24</v>
      </c>
      <c r="AG26">
        <f t="shared" si="6"/>
        <v>3.5129545910734414E-7</v>
      </c>
    </row>
    <row r="27" spans="1:33" ht="15">
      <c r="A27">
        <f t="shared" si="7"/>
        <v>25</v>
      </c>
      <c r="B27">
        <v>1368.77</v>
      </c>
      <c r="C27">
        <v>2726</v>
      </c>
      <c r="D27">
        <v>2751</v>
      </c>
      <c r="E27">
        <v>2739.11</v>
      </c>
      <c r="F27" s="1">
        <v>83200</v>
      </c>
      <c r="G27">
        <v>287.67</v>
      </c>
      <c r="H27" s="1">
        <v>24500</v>
      </c>
      <c r="I27" t="s">
        <v>22</v>
      </c>
      <c r="J27">
        <f>14.959*3600</f>
        <v>53852.4</v>
      </c>
      <c r="K27">
        <f t="shared" si="0"/>
        <v>1.2871240289382558E-5</v>
      </c>
      <c r="L27">
        <v>1</v>
      </c>
      <c r="M27">
        <f t="shared" si="1"/>
        <v>31.075851971374359</v>
      </c>
      <c r="N27">
        <f t="shared" si="2"/>
        <v>31.822387676197927</v>
      </c>
      <c r="O27">
        <f t="shared" si="3"/>
        <v>33.123768270218882</v>
      </c>
      <c r="R27" t="e">
        <f t="shared" si="4"/>
        <v>#DIV/0!</v>
      </c>
      <c r="S27">
        <v>23</v>
      </c>
      <c r="AC27">
        <v>1</v>
      </c>
      <c r="AD27" s="27">
        <v>5.83825E-24</v>
      </c>
      <c r="AE27">
        <f t="shared" si="5"/>
        <v>3.6168606225100104E-24</v>
      </c>
      <c r="AG27">
        <f t="shared" si="6"/>
        <v>2.7175319020226731E-6</v>
      </c>
    </row>
    <row r="28" spans="1:33" ht="15">
      <c r="A28">
        <f t="shared" si="7"/>
        <v>26</v>
      </c>
      <c r="B28">
        <v>1474.89</v>
      </c>
      <c r="C28">
        <v>2944</v>
      </c>
      <c r="D28">
        <v>2960</v>
      </c>
      <c r="E28">
        <v>2951.3</v>
      </c>
      <c r="F28" s="1">
        <v>615</v>
      </c>
      <c r="G28">
        <v>79.3</v>
      </c>
      <c r="H28" s="1">
        <v>10200</v>
      </c>
      <c r="I28" t="s">
        <v>23</v>
      </c>
      <c r="J28">
        <f>35.3*3600</f>
        <v>127079.99999999999</v>
      </c>
      <c r="K28">
        <f t="shared" si="0"/>
        <v>5.4544159628576123E-6</v>
      </c>
      <c r="L28">
        <v>0.16320000000000001</v>
      </c>
      <c r="M28">
        <f t="shared" si="1"/>
        <v>0.22970731925955806</v>
      </c>
      <c r="N28">
        <f t="shared" si="2"/>
        <v>0.23203516054166104</v>
      </c>
      <c r="O28">
        <f t="shared" si="3"/>
        <v>0.23600995009359391</v>
      </c>
      <c r="R28" t="e">
        <f t="shared" si="4"/>
        <v>#DIV/0!</v>
      </c>
      <c r="S28">
        <v>81</v>
      </c>
      <c r="AC28">
        <v>0.49309999999999998</v>
      </c>
      <c r="AD28" s="27">
        <v>8.1571100000000004E-24</v>
      </c>
      <c r="AE28">
        <f t="shared" si="5"/>
        <v>5.0534201091907053E-24</v>
      </c>
      <c r="AG28">
        <f t="shared" si="6"/>
        <v>2.3356400794704502E-7</v>
      </c>
    </row>
    <row r="29" spans="1:33">
      <c r="A29">
        <f t="shared" si="7"/>
        <v>27</v>
      </c>
      <c r="B29">
        <v>1524.95</v>
      </c>
      <c r="C29">
        <v>3041</v>
      </c>
      <c r="D29">
        <v>3063</v>
      </c>
      <c r="E29">
        <v>3051.4</v>
      </c>
      <c r="F29" s="1">
        <v>4200</v>
      </c>
      <c r="G29">
        <v>92.6</v>
      </c>
      <c r="H29" s="1">
        <v>12100</v>
      </c>
      <c r="I29" t="s">
        <v>21</v>
      </c>
      <c r="K29" t="e">
        <f t="shared" si="0"/>
        <v>#DIV/0!</v>
      </c>
      <c r="M29">
        <f t="shared" si="1"/>
        <v>1.5687329120164941</v>
      </c>
      <c r="N29" t="e">
        <f t="shared" si="2"/>
        <v>#DIV/0!</v>
      </c>
      <c r="O29" t="e">
        <f t="shared" si="3"/>
        <v>#DIV/0!</v>
      </c>
      <c r="R29" t="e">
        <f t="shared" si="4"/>
        <v>#DIV/0!</v>
      </c>
      <c r="AE29">
        <f t="shared" si="5"/>
        <v>0</v>
      </c>
      <c r="AG29" t="e">
        <f t="shared" si="6"/>
        <v>#DIV/0!</v>
      </c>
    </row>
    <row r="30" spans="1:33" ht="15">
      <c r="A30">
        <f t="shared" si="7"/>
        <v>28</v>
      </c>
      <c r="B30">
        <v>1642.94</v>
      </c>
      <c r="C30">
        <v>3274</v>
      </c>
      <c r="D30">
        <v>3327</v>
      </c>
      <c r="E30">
        <v>3287.3</v>
      </c>
      <c r="F30" s="1">
        <v>48300</v>
      </c>
      <c r="G30">
        <v>219.21</v>
      </c>
      <c r="H30" s="1">
        <v>11100</v>
      </c>
      <c r="I30" t="s">
        <v>31</v>
      </c>
      <c r="J30">
        <f>37.24*60</f>
        <v>2234.4</v>
      </c>
      <c r="K30">
        <f t="shared" si="0"/>
        <v>3.102162462226751E-4</v>
      </c>
      <c r="L30">
        <v>0.31900000000000001</v>
      </c>
      <c r="M30">
        <f t="shared" si="1"/>
        <v>18.040428488189683</v>
      </c>
      <c r="N30">
        <f t="shared" si="2"/>
        <v>30.345272029435897</v>
      </c>
      <c r="O30">
        <f t="shared" si="3"/>
        <v>79.730652833995137</v>
      </c>
      <c r="R30" t="e">
        <f t="shared" si="4"/>
        <v>#DIV/0!</v>
      </c>
      <c r="S30">
        <v>37</v>
      </c>
      <c r="AC30">
        <v>0.24229999999999999</v>
      </c>
      <c r="AD30" s="27">
        <v>1.5845E-24</v>
      </c>
      <c r="AE30">
        <f>(1/1.128)*((293/600)^(1/2))*AD30</f>
        <v>9.8161532246257217E-25</v>
      </c>
      <c r="AG30">
        <f t="shared" si="6"/>
        <v>6.6393721384807605E-6</v>
      </c>
    </row>
    <row r="31" spans="1:33">
      <c r="A31">
        <f t="shared" si="7"/>
        <v>29</v>
      </c>
      <c r="B31">
        <v>1656.67</v>
      </c>
      <c r="C31">
        <v>3274</v>
      </c>
      <c r="D31">
        <v>3327</v>
      </c>
      <c r="E31">
        <v>3314.76</v>
      </c>
      <c r="F31" s="1">
        <v>3800</v>
      </c>
      <c r="G31">
        <v>87.83</v>
      </c>
      <c r="H31" s="1">
        <v>9270</v>
      </c>
      <c r="K31" t="e">
        <f t="shared" si="0"/>
        <v>#DIV/0!</v>
      </c>
      <c r="M31">
        <f t="shared" si="1"/>
        <v>1.4193297775387326</v>
      </c>
      <c r="N31" t="e">
        <f t="shared" si="2"/>
        <v>#DIV/0!</v>
      </c>
      <c r="O31" t="e">
        <f t="shared" si="3"/>
        <v>#DIV/0!</v>
      </c>
      <c r="R31" t="e">
        <f t="shared" si="4"/>
        <v>#DIV/0!</v>
      </c>
      <c r="AG31" t="e">
        <f t="shared" si="6"/>
        <v>#DIV/0!</v>
      </c>
    </row>
    <row r="32" spans="1:33">
      <c r="A32">
        <f t="shared" si="7"/>
        <v>30</v>
      </c>
      <c r="B32">
        <v>1732.27</v>
      </c>
      <c r="C32">
        <v>3453</v>
      </c>
      <c r="D32">
        <v>3478</v>
      </c>
      <c r="E32">
        <v>3465.89</v>
      </c>
      <c r="F32" s="1">
        <v>14300</v>
      </c>
      <c r="G32">
        <v>132.88999999999999</v>
      </c>
      <c r="H32" s="1">
        <v>13500</v>
      </c>
      <c r="I32" t="s">
        <v>20</v>
      </c>
      <c r="K32" t="e">
        <f t="shared" si="0"/>
        <v>#DIV/0!</v>
      </c>
      <c r="M32">
        <f t="shared" si="1"/>
        <v>5.3411620575799681</v>
      </c>
      <c r="N32" t="e">
        <f t="shared" si="2"/>
        <v>#DIV/0!</v>
      </c>
      <c r="O32" t="e">
        <f t="shared" si="3"/>
        <v>#DIV/0!</v>
      </c>
      <c r="R32" t="e">
        <f t="shared" si="4"/>
        <v>#DIV/0!</v>
      </c>
      <c r="AE32">
        <f t="shared" si="5"/>
        <v>0</v>
      </c>
      <c r="AG32" t="e">
        <f t="shared" si="6"/>
        <v>#DIV/0!</v>
      </c>
    </row>
    <row r="33" spans="31:33">
      <c r="AE33">
        <f t="shared" si="5"/>
        <v>0</v>
      </c>
      <c r="AG33" t="e">
        <f t="shared" si="6"/>
        <v>#DIV/0!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A Count 1</vt:lpstr>
      <vt:lpstr>Sample A Count 2</vt:lpstr>
      <vt:lpstr>Sample A Count 3</vt:lpstr>
      <vt:lpstr>Sample B Count 1</vt:lpstr>
      <vt:lpstr>Sample B Count 2</vt:lpstr>
      <vt:lpstr>Sample C Count 1</vt:lpstr>
      <vt:lpstr>Sample C Count 2</vt:lpstr>
      <vt:lpstr>Sample D Count 1</vt:lpstr>
      <vt:lpstr>Sample D Count 2</vt:lpstr>
      <vt:lpstr>Std Pottery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peter-admin</dc:creator>
  <cp:lastModifiedBy>Shreyas Srinivasan</cp:lastModifiedBy>
  <dcterms:created xsi:type="dcterms:W3CDTF">2016-04-25T02:11:15Z</dcterms:created>
  <dcterms:modified xsi:type="dcterms:W3CDTF">2016-04-28T02:21:23Z</dcterms:modified>
</cp:coreProperties>
</file>