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<sst xmlns="http://schemas.openxmlformats.org/spreadsheetml/2006/main" count="44" uniqueCount="29">
  <si>
    <t>Redlich-Kwong equation</t>
  </si>
  <si>
    <t>N-BUTANE</t>
  </si>
  <si>
    <t>COMPRESSIBILITY FACTOR FOR A RANGE</t>
  </si>
  <si>
    <t>P</t>
  </si>
  <si>
    <t>Tr</t>
  </si>
  <si>
    <t>A</t>
  </si>
  <si>
    <t>B</t>
  </si>
  <si>
    <t>F(V)</t>
  </si>
  <si>
    <t>V</t>
  </si>
  <si>
    <t>Z</t>
  </si>
  <si>
    <t>Parameters - n-butane</t>
  </si>
  <si>
    <t>DATA</t>
  </si>
  <si>
    <t>Tc</t>
  </si>
  <si>
    <t>K</t>
  </si>
  <si>
    <t>T</t>
  </si>
  <si>
    <t>Pc</t>
  </si>
  <si>
    <t>ATM</t>
  </si>
  <si>
    <t>R</t>
  </si>
  <si>
    <t>L.ATM/GMOL.K</t>
  </si>
  <si>
    <t>VAR</t>
  </si>
  <si>
    <t>FORMULA</t>
  </si>
  <si>
    <t>RESULT</t>
  </si>
  <si>
    <t>IDEAL GAS VOLUME</t>
  </si>
  <si>
    <t>COMPONENT</t>
  </si>
  <si>
    <t>HYDROGEN</t>
  </si>
  <si>
    <t>NITROGEN</t>
  </si>
  <si>
    <t>AMMONIA</t>
  </si>
  <si>
    <t>TOTAL</t>
  </si>
  <si>
    <t xml:space="preserve">MOL FR.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</si>
</sst>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Calibri"/>
    </font>
    <font/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0" numFmtId="0" xfId="0" applyBorder="1" applyFont="1"/>
    <xf borderId="0" fillId="0" fontId="0" numFmtId="0" xfId="0" applyAlignment="1" applyFont="1">
      <alignment horizontal="center"/>
    </xf>
    <xf borderId="5" fillId="0" fontId="0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8" fillId="0" fontId="0" numFmtId="0" xfId="0" applyBorder="1" applyFont="1"/>
    <xf borderId="0" fillId="0" fontId="0" numFmtId="0" xfId="0" applyFont="1"/>
    <xf borderId="9" fillId="0" fontId="1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1" fillId="0" fontId="0" numFmtId="0" xfId="0" applyAlignment="1" applyBorder="1" applyFont="1">
      <alignment horizontal="center"/>
    </xf>
    <xf borderId="12" fillId="0" fontId="1" numFmtId="0" xfId="0" applyBorder="1" applyFont="1"/>
    <xf borderId="5" fillId="0" fontId="0" numFmtId="0" xfId="0" applyBorder="1" applyFont="1"/>
    <xf borderId="6" fillId="0" fontId="0" numFmtId="0" xfId="0" applyAlignment="1" applyBorder="1" applyFont="1">
      <alignment horizontal="center"/>
    </xf>
    <xf borderId="7" fillId="0" fontId="0" numFmtId="0" xfId="0" applyBorder="1" applyFont="1"/>
    <xf borderId="8" fillId="0" fontId="0" numFmtId="0" xfId="0" applyAlignment="1" applyBorder="1" applyFont="1">
      <alignment horizontal="center"/>
    </xf>
    <xf borderId="6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Z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Sheet1!$T$5:$T$14</c:f>
            </c:numRef>
          </c:xVal>
          <c:yVal>
            <c:numRef>
              <c:f>Sheet1!$U$5:$U$14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29533"/>
        <c:axId val="272731451"/>
      </c:scatterChart>
      <c:valAx>
        <c:axId val="953729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731451"/>
      </c:valAx>
      <c:valAx>
        <c:axId val="272731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29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</xdr:colOff>
      <xdr:row>15</xdr:row>
      <xdr:rowOff>123825</xdr:rowOff>
    </xdr:from>
    <xdr:ext cx="437197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8.71"/>
  </cols>
  <sheetData>
    <row r="2">
      <c r="D2" s="1" t="s">
        <v>0</v>
      </c>
      <c r="E2" s="2"/>
      <c r="F2" s="3"/>
    </row>
    <row r="3">
      <c r="D3" s="1" t="s">
        <v>1</v>
      </c>
      <c r="E3" s="3"/>
      <c r="F3" s="4"/>
      <c r="M3" s="5" t="s">
        <v>2</v>
      </c>
    </row>
    <row r="4">
      <c r="M4" t="s">
        <v>3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9</v>
      </c>
      <c r="T4" t="s">
        <v>3</v>
      </c>
      <c r="U4" t="s">
        <v>9</v>
      </c>
    </row>
    <row r="5">
      <c r="B5" s="6" t="s">
        <v>10</v>
      </c>
      <c r="C5" s="7"/>
      <c r="D5" s="7"/>
      <c r="E5" s="8"/>
      <c r="G5" s="6" t="s">
        <v>11</v>
      </c>
      <c r="H5" s="7"/>
      <c r="I5" s="8"/>
      <c r="M5">
        <v>50.0</v>
      </c>
      <c r="N5" t="str">
        <f t="shared" ref="N5:N14" si="1">$C$11</f>
        <v>1.175917215</v>
      </c>
      <c r="O5" t="str">
        <f t="shared" ref="O5:O14" si="2">$C$12</f>
        <v>13.87822966</v>
      </c>
      <c r="P5" t="str">
        <f t="shared" ref="P5:P14" si="3">$C$13</f>
        <v>0.08061427348</v>
      </c>
      <c r="Q5" t="str">
        <f t="shared" ref="Q5:Q14" si="4">M5*R5^3-$C$8*$H$6*R5^2+(O5-M5*P5^2-$C$8*$H$6*P5)*R5-O5*P5</f>
        <v>-0.00007389646756</v>
      </c>
      <c r="R5">
        <v>0.500499507854213</v>
      </c>
      <c r="S5" t="str">
        <f t="shared" ref="S5:S14" si="5">M5*R5/($C$8*$H$6)</f>
        <v>0.6099189713</v>
      </c>
      <c r="T5">
        <v>50.0</v>
      </c>
      <c r="U5">
        <v>0.609919</v>
      </c>
    </row>
    <row r="6">
      <c r="B6" s="9" t="s">
        <v>12</v>
      </c>
      <c r="C6" s="10">
        <v>425.2</v>
      </c>
      <c r="D6" s="5" t="s">
        <v>13</v>
      </c>
      <c r="E6" s="11"/>
      <c r="G6" s="9" t="s">
        <v>14</v>
      </c>
      <c r="H6" s="10">
        <v>500.0</v>
      </c>
      <c r="I6" s="12" t="s">
        <v>13</v>
      </c>
      <c r="M6">
        <v>100.0</v>
      </c>
      <c r="N6" t="str">
        <f t="shared" si="1"/>
        <v>1.175917215</v>
      </c>
      <c r="O6" t="str">
        <f t="shared" si="2"/>
        <v>13.87822966</v>
      </c>
      <c r="P6" t="str">
        <f t="shared" si="3"/>
        <v>0.08061427348</v>
      </c>
      <c r="Q6" t="str">
        <f t="shared" si="4"/>
        <v>-0.00001246835183</v>
      </c>
      <c r="R6">
        <v>0.19554365692226064</v>
      </c>
      <c r="S6" t="str">
        <f t="shared" si="5"/>
        <v>0.4765870264</v>
      </c>
      <c r="T6">
        <v>100.0</v>
      </c>
      <c r="U6">
        <v>0.476587</v>
      </c>
    </row>
    <row r="7">
      <c r="B7" s="9" t="s">
        <v>15</v>
      </c>
      <c r="C7" s="10">
        <v>37.5</v>
      </c>
      <c r="D7" s="5" t="s">
        <v>16</v>
      </c>
      <c r="E7" s="11"/>
      <c r="G7" s="13" t="s">
        <v>3</v>
      </c>
      <c r="H7" s="14">
        <v>18.0</v>
      </c>
      <c r="I7" s="15" t="s">
        <v>16</v>
      </c>
      <c r="M7">
        <v>150.0</v>
      </c>
      <c r="N7" t="str">
        <f t="shared" si="1"/>
        <v>1.175917215</v>
      </c>
      <c r="O7" t="str">
        <f t="shared" si="2"/>
        <v>13.87822966</v>
      </c>
      <c r="P7" t="str">
        <f t="shared" si="3"/>
        <v>0.08061427348</v>
      </c>
      <c r="Q7" t="str">
        <f t="shared" si="4"/>
        <v>-0.00001512589966</v>
      </c>
      <c r="R7">
        <v>0.16240695201781413</v>
      </c>
      <c r="S7" t="str">
        <f t="shared" si="5"/>
        <v>0.5937373337</v>
      </c>
      <c r="T7">
        <v>150.0</v>
      </c>
      <c r="U7">
        <v>0.593737</v>
      </c>
    </row>
    <row r="8">
      <c r="B8" s="13" t="s">
        <v>17</v>
      </c>
      <c r="C8" s="14">
        <v>0.08206</v>
      </c>
      <c r="D8" s="16" t="s">
        <v>18</v>
      </c>
      <c r="E8" s="17"/>
      <c r="M8">
        <v>200.0</v>
      </c>
      <c r="N8" t="str">
        <f t="shared" si="1"/>
        <v>1.175917215</v>
      </c>
      <c r="O8" t="str">
        <f t="shared" si="2"/>
        <v>13.87822966</v>
      </c>
      <c r="P8" t="str">
        <f t="shared" si="3"/>
        <v>0.08061427348</v>
      </c>
      <c r="Q8" t="str">
        <f t="shared" si="4"/>
        <v>-0.0007059483619</v>
      </c>
      <c r="R8">
        <v>0.1476437460217378</v>
      </c>
      <c r="S8" t="str">
        <f t="shared" si="5"/>
        <v>0.7196867951</v>
      </c>
      <c r="T8">
        <v>200.0</v>
      </c>
      <c r="U8">
        <v>0.719687</v>
      </c>
    </row>
    <row r="9">
      <c r="M9">
        <v>250.0</v>
      </c>
      <c r="N9" t="str">
        <f t="shared" si="1"/>
        <v>1.175917215</v>
      </c>
      <c r="O9" t="str">
        <f t="shared" si="2"/>
        <v>13.87822966</v>
      </c>
      <c r="P9" t="str">
        <f t="shared" si="3"/>
        <v>0.08061427348</v>
      </c>
      <c r="Q9" t="str">
        <f t="shared" si="4"/>
        <v>0.00001277024872</v>
      </c>
      <c r="R9">
        <v>0.13872058863665657</v>
      </c>
      <c r="S9" t="str">
        <f t="shared" si="5"/>
        <v>0.8452387804</v>
      </c>
      <c r="T9">
        <v>250.0</v>
      </c>
      <c r="U9">
        <v>0.845239</v>
      </c>
    </row>
    <row r="10">
      <c r="B10" s="18" t="s">
        <v>19</v>
      </c>
      <c r="C10" s="19" t="s">
        <v>20</v>
      </c>
      <c r="D10" s="7"/>
      <c r="E10" s="7"/>
      <c r="F10" s="7"/>
      <c r="G10" s="7"/>
      <c r="H10" s="7"/>
      <c r="I10" s="7"/>
      <c r="J10" s="20" t="s">
        <v>21</v>
      </c>
      <c r="M10">
        <v>300.0</v>
      </c>
      <c r="N10" t="str">
        <f t="shared" si="1"/>
        <v>1.175917215</v>
      </c>
      <c r="O10" t="str">
        <f t="shared" si="2"/>
        <v>13.87822966</v>
      </c>
      <c r="P10" t="str">
        <f t="shared" si="3"/>
        <v>0.08061427348</v>
      </c>
      <c r="Q10" t="str">
        <f t="shared" si="4"/>
        <v>0.00001443844365</v>
      </c>
      <c r="R10">
        <v>0.13242495445652777</v>
      </c>
      <c r="S10" t="str">
        <f t="shared" si="5"/>
        <v>0.9682546024</v>
      </c>
      <c r="T10">
        <v>300.0</v>
      </c>
      <c r="U10">
        <v>0.968255</v>
      </c>
    </row>
    <row r="11">
      <c r="B11" s="9" t="s">
        <v>4</v>
      </c>
      <c r="C11" s="5" t="str">
        <f>H6/C6</f>
        <v>1.175917215</v>
      </c>
      <c r="J11" s="12"/>
      <c r="M11">
        <v>350.0</v>
      </c>
      <c r="N11" t="str">
        <f t="shared" si="1"/>
        <v>1.175917215</v>
      </c>
      <c r="O11" t="str">
        <f t="shared" si="2"/>
        <v>13.87822966</v>
      </c>
      <c r="P11" t="str">
        <f t="shared" si="3"/>
        <v>0.08061427348</v>
      </c>
      <c r="Q11" t="str">
        <f t="shared" si="4"/>
        <v>0.00001155132018</v>
      </c>
      <c r="R11">
        <v>0.1276743895979528</v>
      </c>
      <c r="S11" t="str">
        <f t="shared" si="5"/>
        <v>1.089106419</v>
      </c>
      <c r="T11">
        <v>350.0</v>
      </c>
      <c r="U11">
        <v>1.089106</v>
      </c>
    </row>
    <row r="12">
      <c r="B12" s="9" t="s">
        <v>5</v>
      </c>
      <c r="C12" s="5" t="str">
        <f>0.42748*(C8^2)*(C6^2)/C7</f>
        <v>13.87822966</v>
      </c>
      <c r="J12" s="12"/>
      <c r="M12">
        <v>400.0</v>
      </c>
      <c r="N12" t="str">
        <f t="shared" si="1"/>
        <v>1.175917215</v>
      </c>
      <c r="O12" t="str">
        <f t="shared" si="2"/>
        <v>13.87822966</v>
      </c>
      <c r="P12" t="str">
        <f t="shared" si="3"/>
        <v>0.08061427348</v>
      </c>
      <c r="Q12" t="str">
        <f t="shared" si="4"/>
        <v>0.000007359163366</v>
      </c>
      <c r="R12">
        <v>0.1239134357201023</v>
      </c>
      <c r="S12" t="str">
        <f t="shared" si="5"/>
        <v>1.208027645</v>
      </c>
      <c r="T12">
        <v>400.0</v>
      </c>
      <c r="U12">
        <v>1.208028</v>
      </c>
    </row>
    <row r="13">
      <c r="B13" s="9" t="s">
        <v>6</v>
      </c>
      <c r="C13" s="5" t="str">
        <f>0.08664*(C8*C6/C7)</f>
        <v>0.08061427348</v>
      </c>
      <c r="J13" s="12"/>
      <c r="M13">
        <v>450.0</v>
      </c>
      <c r="N13" t="str">
        <f t="shared" si="1"/>
        <v>1.175917215</v>
      </c>
      <c r="O13" t="str">
        <f t="shared" si="2"/>
        <v>13.87822966</v>
      </c>
      <c r="P13" t="str">
        <f t="shared" si="3"/>
        <v>0.08061427348</v>
      </c>
      <c r="Q13" t="str">
        <f t="shared" si="4"/>
        <v>-0.0007774541223</v>
      </c>
      <c r="R13">
        <v>0.12078976891882472</v>
      </c>
      <c r="S13" t="str">
        <f t="shared" si="5"/>
        <v>1.324772021</v>
      </c>
      <c r="T13">
        <v>450.0</v>
      </c>
      <c r="U13">
        <v>1.324772</v>
      </c>
    </row>
    <row r="14">
      <c r="B14" s="9" t="s">
        <v>7</v>
      </c>
      <c r="C14" s="5" t="str">
        <f>H7*J14^3-C8*H6*J14^2+(C12-H7*C13^2-C8*H6*C13)*J14-C12*C13</f>
        <v>0.000011013193</v>
      </c>
      <c r="J14" s="12">
        <v>2.005287976170611</v>
      </c>
      <c r="M14">
        <v>500.0</v>
      </c>
      <c r="N14" t="str">
        <f t="shared" si="1"/>
        <v>1.175917215</v>
      </c>
      <c r="O14" t="str">
        <f t="shared" si="2"/>
        <v>13.87822966</v>
      </c>
      <c r="P14" t="str">
        <f t="shared" si="3"/>
        <v>0.08061427348</v>
      </c>
      <c r="Q14" t="str">
        <f t="shared" si="4"/>
        <v>-0.0004773232035</v>
      </c>
      <c r="R14">
        <v>0.1182252203088992</v>
      </c>
      <c r="S14" t="str">
        <f t="shared" si="5"/>
        <v>1.440716796</v>
      </c>
      <c r="T14">
        <v>500.0</v>
      </c>
      <c r="U14">
        <v>1.440717</v>
      </c>
    </row>
    <row r="15">
      <c r="B15" s="21" t="s">
        <v>22</v>
      </c>
      <c r="E15" s="5" t="str">
        <f>H6*C8/H7</f>
        <v>2.279444444</v>
      </c>
      <c r="J15" s="12"/>
    </row>
    <row r="16">
      <c r="B16" s="13" t="s">
        <v>9</v>
      </c>
      <c r="C16" s="14"/>
      <c r="D16" s="14"/>
      <c r="E16" s="14"/>
      <c r="F16" s="14"/>
      <c r="G16" s="14"/>
      <c r="H16" s="14"/>
      <c r="I16" s="14"/>
      <c r="J16" s="15" t="str">
        <f>H7*J14/(C8*H6)</f>
        <v>0.8797266286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5">
    <mergeCell ref="C13:I13"/>
    <mergeCell ref="C14:I14"/>
    <mergeCell ref="D8:E8"/>
    <mergeCell ref="D2:F2"/>
    <mergeCell ref="D3:E3"/>
    <mergeCell ref="D6:E6"/>
    <mergeCell ref="D7:E7"/>
    <mergeCell ref="M3:S3"/>
    <mergeCell ref="G5:I5"/>
    <mergeCell ref="C10:I10"/>
    <mergeCell ref="B15:D15"/>
    <mergeCell ref="E15:I15"/>
    <mergeCell ref="C11:I11"/>
    <mergeCell ref="C12:I12"/>
    <mergeCell ref="B5:E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8.71"/>
    <col customWidth="1" min="3" max="3" width="17.0"/>
    <col customWidth="1" min="4" max="11" width="8.71"/>
  </cols>
  <sheetData>
    <row r="11">
      <c r="A11" s="18" t="s">
        <v>23</v>
      </c>
      <c r="B11" s="22">
        <v>1.0</v>
      </c>
      <c r="C11" s="22">
        <v>2.0</v>
      </c>
      <c r="D11" s="22">
        <v>3.0</v>
      </c>
      <c r="E11" s="22">
        <v>4.0</v>
      </c>
      <c r="F11" s="22">
        <v>5.0</v>
      </c>
      <c r="G11" s="20">
        <v>6.0</v>
      </c>
    </row>
    <row r="12">
      <c r="A12" s="9" t="s">
        <v>24</v>
      </c>
      <c r="B12" s="10">
        <v>300.0</v>
      </c>
      <c r="C12" s="10" t="str">
        <f t="shared" ref="C12:C13" si="1">B12+G12</f>
        <v>#REF!</v>
      </c>
      <c r="D12" s="10" t="str">
        <f t="shared" ref="D12:D13" si="2">-0.25*C12</f>
        <v>#REF!</v>
      </c>
      <c r="E12" s="10" t="str">
        <f t="shared" ref="E12:E14" si="3">C12+D12</f>
        <v>#REF!</v>
      </c>
      <c r="F12" s="10" t="str">
        <f t="shared" ref="F12:F13" si="4">0.005*E12</f>
        <v>#REF!</v>
      </c>
      <c r="G12" s="12" t="str">
        <f t="shared" ref="G12:G14" si="5">E12-F12</f>
        <v>#REF!</v>
      </c>
    </row>
    <row r="13">
      <c r="A13" s="9" t="s">
        <v>25</v>
      </c>
      <c r="B13" s="10">
        <v>100.0</v>
      </c>
      <c r="C13" s="10" t="str">
        <f t="shared" si="1"/>
        <v>#REF!</v>
      </c>
      <c r="D13" s="10" t="str">
        <f t="shared" si="2"/>
        <v>#REF!</v>
      </c>
      <c r="E13" s="10" t="str">
        <f t="shared" si="3"/>
        <v>#REF!</v>
      </c>
      <c r="F13" s="10" t="str">
        <f t="shared" si="4"/>
        <v>#REF!</v>
      </c>
      <c r="G13" s="12" t="str">
        <f t="shared" si="5"/>
        <v>#REF!</v>
      </c>
    </row>
    <row r="14">
      <c r="A14" s="9" t="s">
        <v>26</v>
      </c>
      <c r="B14" s="10">
        <v>0.0</v>
      </c>
      <c r="C14" s="10" t="str">
        <f>G14</f>
        <v>#REF!</v>
      </c>
      <c r="D14" s="10" t="str">
        <f>2*-D13</f>
        <v>#REF!</v>
      </c>
      <c r="E14" s="10" t="str">
        <f t="shared" si="3"/>
        <v>#REF!</v>
      </c>
      <c r="F14" s="10" t="str">
        <f>0.98*E14</f>
        <v>#REF!</v>
      </c>
      <c r="G14" s="12" t="str">
        <f t="shared" si="5"/>
        <v>#REF!</v>
      </c>
    </row>
    <row r="15">
      <c r="A15" s="13" t="s">
        <v>27</v>
      </c>
      <c r="B15" s="14">
        <v>400.0</v>
      </c>
      <c r="C15" s="14" t="str">
        <f>C12+C13+C14</f>
        <v>#REF!</v>
      </c>
      <c r="D15" s="14"/>
      <c r="E15" s="14" t="str">
        <f t="shared" ref="E15:F15" si="6">E12+E13+E14</f>
        <v>#REF!</v>
      </c>
      <c r="F15" s="14" t="str">
        <f t="shared" si="6"/>
        <v>#REF!</v>
      </c>
      <c r="G15" s="15"/>
    </row>
    <row r="21" ht="15.75" customHeight="1"/>
    <row r="22" ht="15.75" customHeight="1"/>
    <row r="23" ht="15.75" customHeight="1">
      <c r="C23" t="s">
        <v>23</v>
      </c>
      <c r="D23">
        <v>1.0</v>
      </c>
      <c r="E23">
        <v>2.0</v>
      </c>
      <c r="F23">
        <v>3.0</v>
      </c>
      <c r="G23">
        <v>4.0</v>
      </c>
      <c r="H23">
        <v>5.0</v>
      </c>
      <c r="I23">
        <v>6.0</v>
      </c>
      <c r="J23" t="s">
        <v>28</v>
      </c>
    </row>
    <row r="24" ht="15.75" customHeight="1">
      <c r="C24" t="s">
        <v>24</v>
      </c>
      <c r="D24">
        <v>300.0</v>
      </c>
    </row>
    <row r="25" ht="15.75" customHeight="1">
      <c r="C25" t="s">
        <v>25</v>
      </c>
      <c r="D25">
        <v>100.0</v>
      </c>
    </row>
    <row r="26" ht="15.75" customHeight="1">
      <c r="C26" t="s">
        <v>26</v>
      </c>
      <c r="D26">
        <v>0.0</v>
      </c>
    </row>
    <row r="27" ht="15.75" customHeight="1">
      <c r="C27" t="s">
        <v>27</v>
      </c>
      <c r="D27">
        <v>400.0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2022-11-14T05:42:42Z</dcterms:created>
  <dc:creator>Admin</dc:creator>
  <cp:lastModifiedBy>Admin</cp:lastModifiedBy>
  <dcterms:modified xsi:type="dcterms:W3CDTF">2022-11-21T07:00:56Z</dcterms:modified>
</cp:coreProperties>
</file>