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170" activeTab="1"/>
  </bookViews>
  <sheets>
    <sheet name="End of Service Benefit Compu" sheetId="2" r:id="rId1"/>
    <sheet name="Leave Allowance" sheetId="3" r:id="rId2"/>
    <sheet name="OVER TIME" sheetId="4" r:id="rId3"/>
    <sheet name="Basic Salary to Net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</externalReferences>
  <definedNames>
    <definedName name="_xlnm._FilterDatabase" localSheetId="0" hidden="1">'End of Service Benefit Compu'!$A$2:$K$9</definedName>
    <definedName name="_xlnm._FilterDatabase" localSheetId="1" hidden="1">'Leave Allowance'!$A$2:$G$4</definedName>
    <definedName name="_xlnm._FilterDatabase" localSheetId="2" hidden="1">'OVER TIME'!$A$2:$H$7</definedName>
    <definedName name="_xlnm._FilterDatabase" localSheetId="3" hidden="1">'Basic Salary to Net'!$A$2:$M$6</definedName>
    <definedName name="_100200___Cash_at_bank_at_sight">100200</definedName>
    <definedName name="_A1002002">'[1]LID BS'!$A$35</definedName>
    <definedName name="_A111140">'[2]TRP11 TR &amp; TP Details'!#REF!</definedName>
    <definedName name="_A111300">'[2]LID BS'!#REF!</definedName>
    <definedName name="_A301100">'[2]LID P&amp;L'!#REF!</definedName>
    <definedName name="_A302620">'[2]LID P&amp;L'!#REF!</definedName>
    <definedName name="_A302690">'[2]LID P&amp;L'!#REF!</definedName>
    <definedName name="_xlcn.WorksheetConnection_MasterSheetDataCaptureRedoACD1" localSheetId="1" hidden="1">#REF!</definedName>
    <definedName name="_xlcn.WorksheetConnection_MasterSheetDataCaptureRedoACD1" hidden="1">#REF!</definedName>
    <definedName name="A801000802000" localSheetId="1">'[2]LID P&amp;L'!#REF!</definedName>
    <definedName name="A801000802000">'[2]LID P&amp;L'!#REF!</definedName>
    <definedName name="Accrual2021">'[3]Accrual Years'!$A$1:$D$2469</definedName>
    <definedName name="ACKs">[4]Sheet3!$1:$1048576</definedName>
    <definedName name="active" localSheetId="1">'[5]ACTIVE EMPLOYEES'!$A:$AW</definedName>
    <definedName name="active">'[6]ACTIVE EMPLOYEES'!$A:$AW</definedName>
    <definedName name="ACTIVITY" localSheetId="1">#REF!</definedName>
    <definedName name="ACTIVITY">#REF!</definedName>
    <definedName name="Actual" localSheetId="1">#REF!</definedName>
    <definedName name="Actual">#REF!</definedName>
    <definedName name="Bank" localSheetId="1">'[7]Employee Bank Details'!$A:$P</definedName>
    <definedName name="Bank">'[8]Employee Bank Details'!$A:$P</definedName>
    <definedName name="Daily" localSheetId="1">#REF!</definedName>
    <definedName name="Daily">#REF!</definedName>
    <definedName name="Data" localSheetId="1">#REF!</definedName>
    <definedName name="Data">#REF!</definedName>
    <definedName name="Depreciation_charge" localSheetId="1">#REF!</definedName>
    <definedName name="Depreciation_charge">#REF!</definedName>
    <definedName name="Depreciation_charge_for_Q4" localSheetId="1">#REF!</definedName>
    <definedName name="Depreciation_charge_for_Q4">#REF!</definedName>
    <definedName name="Dept" localSheetId="1">'[7]Sections and Departments'!$A:$C</definedName>
    <definedName name="Dept">'[9]Sections and Departments'!$A:$C</definedName>
    <definedName name="e" localSheetId="1" hidden="1">{"'67'!$A$1:$F$37"}</definedName>
    <definedName name="e" localSheetId="2" hidden="1">{"'67'!$A$1:$F$37"}</definedName>
    <definedName name="e" hidden="1">{"'67'!$A$1:$F$37"}</definedName>
    <definedName name="EDC" localSheetId="1">#REF!</definedName>
    <definedName name="EDC">#REF!</definedName>
    <definedName name="ert" localSheetId="1">'[2]LID BS'!#REF!</definedName>
    <definedName name="ert">'[2]LID BS'!#REF!</definedName>
    <definedName name="example" localSheetId="1" hidden="1">{"'67'!$A$1:$F$37"}</definedName>
    <definedName name="example" localSheetId="2" hidden="1">{"'67'!$A$1:$F$37"}</definedName>
    <definedName name="example" hidden="1">{"'67'!$A$1:$F$37"}</definedName>
    <definedName name="exch.rate" localSheetId="1">#REF!</definedName>
    <definedName name="exch.rate">#REF!</definedName>
    <definedName name="Exchange_Rate">'[10]Local Guard'!$B$170</definedName>
    <definedName name="f" localSheetId="1" hidden="1">{"'67'!$A$1:$F$37"}</definedName>
    <definedName name="f" localSheetId="2" hidden="1">{"'67'!$A$1:$F$37"}</definedName>
    <definedName name="f" hidden="1">{"'67'!$A$1:$F$37"}</definedName>
    <definedName name="FELcons">'[11]G210'!$D$36</definedName>
    <definedName name="g" localSheetId="1" hidden="1">{"'67'!$A$1:$F$37"}</definedName>
    <definedName name="g" localSheetId="2" hidden="1">{"'67'!$A$1:$F$37"}</definedName>
    <definedName name="g" hidden="1">{"'67'!$A$1:$F$37"}</definedName>
    <definedName name="GGH" localSheetId="1" hidden="1">{"'67'!$A$1:$F$37"}</definedName>
    <definedName name="GGH" localSheetId="2" hidden="1">{"'67'!$A$1:$F$37"}</definedName>
    <definedName name="GGH" hidden="1">{"'67'!$A$1:$F$37"}</definedName>
    <definedName name="Google_Sheet_Link_946904252_898127253" localSheetId="2" hidden="1">OLE_LINK1</definedName>
    <definedName name="Google_Sheet_Link_946904252_898127253" hidden="1">OLE_LINK1</definedName>
    <definedName name="Grade" localSheetId="1">'[7]Revised Grade Structure'!$A$4:$M$40</definedName>
    <definedName name="Grade">'[12]Revised Grade Structure'!$A$4:$M$40</definedName>
    <definedName name="HTML_CodePage" hidden="1">1252</definedName>
    <definedName name="HTML_Control" localSheetId="1" hidden="1">{"'67'!$A$1:$F$37"}</definedName>
    <definedName name="HTML_Control" localSheetId="2" hidden="1">{"'67'!$A$1:$F$37"}</definedName>
    <definedName name="HTML_Control" hidden="1">{"'67'!$A$1:$F$37"}</definedName>
    <definedName name="HTML_Description" hidden="1">""</definedName>
    <definedName name="HTML_Email" hidden="1">""</definedName>
    <definedName name="HTML_Header" hidden="1">"E. Walker"</definedName>
    <definedName name="HTML_LastUpdate" hidden="1">"07/11/2002"</definedName>
    <definedName name="HTML_LineAfter" hidden="1">FALSE</definedName>
    <definedName name="HTML_LineBefore" hidden="1">FALSE</definedName>
    <definedName name="HTML_Name" hidden="1">"M. Gounder"</definedName>
    <definedName name="HTML_OBDlg2" hidden="1">TRUE</definedName>
    <definedName name="HTML_OBDlg4" hidden="1">TRUE</definedName>
    <definedName name="HTML_OS" hidden="1">0</definedName>
    <definedName name="HTML_PathFile" hidden="1">"U:\Shared\intranet\Maintenance Budgets\67.htm"</definedName>
    <definedName name="HTML_Title" hidden="1">"maint mainterials 03_04"</definedName>
    <definedName name="MarkUp">'[13]Tools &amp; Materials Budget'!$G$2</definedName>
    <definedName name="Master" localSheetId="1">#REF!</definedName>
    <definedName name="Master">#REF!</definedName>
    <definedName name="MASTERS" localSheetId="1">#REF!</definedName>
    <definedName name="MASTERS">#REF!</definedName>
    <definedName name="MENU">#N/A</definedName>
    <definedName name="Mill_Name" localSheetId="1">#REF!</definedName>
    <definedName name="Mill_Name">#REF!</definedName>
    <definedName name="Offcrop" localSheetId="1">#REF!</definedName>
    <definedName name="Offcrop">#REF!</definedName>
    <definedName name="Opex.Sens.1">[14]General!$G$45</definedName>
    <definedName name="OT">[15]OT!$A:$VW</definedName>
    <definedName name="Price">'[16]Sensitivity Analysis'!$B$25</definedName>
    <definedName name="_xlnm.Print_Area" localSheetId="0">'End of Service Benefit Compu'!#REF!</definedName>
    <definedName name="_xlnm.Print_Area" localSheetId="1">'Leave Allowance'!$A$1:$F$4</definedName>
    <definedName name="_xlnm.Print_Titles" localSheetId="1">'Leave Allowance'!$2:$2</definedName>
    <definedName name="Q3Cumulative" localSheetId="1">#REF!</definedName>
    <definedName name="Q3Cumulative">#REF!</definedName>
    <definedName name="Queries" localSheetId="1" hidden="1">{"'67'!$A$1:$F$37"}</definedName>
    <definedName name="Queries" localSheetId="2" hidden="1">{"'67'!$A$1:$F$37"}</definedName>
    <definedName name="Queries" hidden="1">{"'67'!$A$1:$F$37"}</definedName>
    <definedName name="Recover" localSheetId="1">#REF!</definedName>
    <definedName name="Recover">#REF!</definedName>
    <definedName name="Sections" localSheetId="1">'[17]Sections and Departments'!$A:$C</definedName>
    <definedName name="Sections">'[18]Sections and Departments'!$A:$C</definedName>
    <definedName name="SLL_USD">[13]Rates!$C$65</definedName>
    <definedName name="Stepped">'[16]Sensitivity Analysis'!$E$84</definedName>
    <definedName name="Stepped1">'[16]Sensitivity Analysis'!$F$84</definedName>
    <definedName name="Stepped2">'[16]Sensitivity Analysis'!$G$84</definedName>
    <definedName name="TableName">"Dummy"</definedName>
    <definedName name="Trcons">'[11]G210'!$D$39</definedName>
    <definedName name="ttot" localSheetId="1">'[19]Cash Flow vs Last Budget'!#REF!</definedName>
    <definedName name="ttot">'[19]Cash Flow vs Last Budget'!#REF!</definedName>
    <definedName name="USD_EUR">[13]Rates!$C$64</definedName>
    <definedName name="ValidCategory">[20]UpdateCateg!$A$2:$A$9</definedName>
    <definedName name="ValidDesc" localSheetId="1">[21]UpdatePlant!#REF!</definedName>
    <definedName name="ValidDesc">[21]UpdatePlant!#REF!</definedName>
    <definedName name="ValidDescription" localSheetId="1">[22]UpdatePlant!#REF!</definedName>
    <definedName name="ValidDescription">[22]UpdatePlant!#REF!</definedName>
    <definedName name="ValidPlantitem">[20]UpdatePlant!$A$4:$A$91</definedName>
    <definedName name="ValidSection">[20]UpdateSect!$A$2:$A$9</definedName>
    <definedName name="WAP" localSheetId="1">'[23]Average Price'!$A$8:$H$59</definedName>
    <definedName name="WAP">'[24]Average Price'!$A$8:$H$59</definedName>
    <definedName name="Y_F1" localSheetId="1">#REF!</definedName>
    <definedName name="Y_F1">#REF!</definedName>
    <definedName name="Y_F2" localSheetId="1">#REF!</definedName>
    <definedName name="Y_F2">#REF!</definedName>
    <definedName name="Y_F3" localSheetId="1">#REF!</definedName>
    <definedName name="Y_F3">#REF!</definedName>
    <definedName name="Y_FO">[25]INFO!$B$7</definedName>
    <definedName name="Y_FO1">[25]INFO!$B$6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<sst xmlns="http://schemas.openxmlformats.org/spreadsheetml/2006/main" count="118" uniqueCount="109">
  <si>
    <t>Please Enter your Details Here</t>
  </si>
  <si>
    <t>COMPUTATION</t>
  </si>
  <si>
    <t>Contract Start Date</t>
  </si>
  <si>
    <t>Èmployment End Date</t>
  </si>
  <si>
    <t>Years Served</t>
  </si>
  <si>
    <t>EOSB DAYS PER YEAR</t>
  </si>
  <si>
    <t>Unutilized Leave Days</t>
  </si>
  <si>
    <t>Basic Salary</t>
  </si>
  <si>
    <t>EOSB</t>
  </si>
  <si>
    <t>Payment for Unutilized Leave Days</t>
  </si>
  <si>
    <t>GROSS PAYMENT</t>
  </si>
  <si>
    <t>Tax on EOSB</t>
  </si>
  <si>
    <t>NET EOSB</t>
  </si>
  <si>
    <t>END OF SERVICE BENEFIT COMPUTATION</t>
  </si>
  <si>
    <t>STEP 1: ELEMENTS</t>
  </si>
  <si>
    <t>ENTER EMPLOYMENT START DATE</t>
  </si>
  <si>
    <t>ENTER EMPLOYMENT END DATE</t>
  </si>
  <si>
    <t>TO GET TOTAL YEARS SERVED</t>
  </si>
  <si>
    <t>ENTER END OF SERVICE DAYS AS PER INDUSTRY CBA</t>
  </si>
  <si>
    <t>ENTER UNUTILIZED LEAVE DAYS</t>
  </si>
  <si>
    <t>ENTER NUMBER OF MONTHS SINCE LAST LEAVE ALLOWANCE WAS PAID</t>
  </si>
  <si>
    <t>ENTER BASIC SALARY</t>
  </si>
  <si>
    <t>STEP TWO: COMPUTE EOSB</t>
  </si>
  <si>
    <t>To compute the end of Service Benefit (EOSB)</t>
  </si>
  <si>
    <t xml:space="preserve"> Basic Salary Multiply by End of Service days Per Year , multiply by Years Served Divided by 22 days (Average Number of working days in a month)</t>
  </si>
  <si>
    <t>STEP THREE: COMPUTE UNUTILIZED LEAVE DAYS</t>
  </si>
  <si>
    <t>To Compute Unutilized Leave Days:</t>
  </si>
  <si>
    <t>Basic Salary Divided by 22 days, Multiply by Number of unutilized Leave Days</t>
  </si>
  <si>
    <t>STEP FOUR: COMPUTE FULL/PRORATED LEAVE ALLOWANCE:</t>
  </si>
  <si>
    <t>To compute Prorated Leave Allowance</t>
  </si>
  <si>
    <t>Basic Salary multiply by 12 (Months ) Multply by Industry CBA Leave allowance Percentage (%), Multiply by Number of Months since Last Leave allowance was Paid, Divided by 12</t>
  </si>
  <si>
    <t>STEP 5: GET GROSS END OF SERVICE BENEFITS</t>
  </si>
  <si>
    <t>To get Gross EOSB:</t>
  </si>
  <si>
    <t>Sum EOSB + Payment for Unutilized Leave Days + Payment for Full/Prorated Leave Allowance</t>
  </si>
  <si>
    <t>STEP 5: TAX ON END OF SERVICE BENEFITS</t>
  </si>
  <si>
    <t>IF End of Service is greater than 50,000, (less 50,000 from the EOSB) and Multiply by 5%</t>
  </si>
  <si>
    <t>STEP 5: FIND NET END OF  SERVICE BENEFITS</t>
  </si>
  <si>
    <t>To Get Net End of Service Benefits, Less Tax on EOSB from The Gross EOSB</t>
  </si>
  <si>
    <t>Annual Basic</t>
  </si>
  <si>
    <t>Leave Allowance % As per Industry CBA</t>
  </si>
  <si>
    <t xml:space="preserve">Leave Allowance </t>
  </si>
  <si>
    <t xml:space="preserve">Income Tax </t>
  </si>
  <si>
    <t>Net Leave Allow</t>
  </si>
  <si>
    <t xml:space="preserve"> LEAVE ALLOWANCE COMPUTATION</t>
  </si>
  <si>
    <t>Step 1</t>
  </si>
  <si>
    <t>Enter Basic Salary</t>
  </si>
  <si>
    <t>Multiply Basic Salary by 12 (Months) to get Annual Basic</t>
  </si>
  <si>
    <t>Step 2</t>
  </si>
  <si>
    <t>Multiply Annual Leave Allowance by % of Industry CBA to get Gross Leave Allowance</t>
  </si>
  <si>
    <t>Step 3: Tax On Leave Allowance</t>
  </si>
  <si>
    <t>If Gross Leave allowance is greater than Monthly Basic,( less monthly Basic from the gross leave allowance ) and multiply by 30%</t>
  </si>
  <si>
    <t>Step 3: Get Net Leave Allowance</t>
  </si>
  <si>
    <t>Less Tax on Leave Allowance from Gross Leave Allowance to get Net Leave Allowance</t>
  </si>
  <si>
    <t>Weekdays OT Computation</t>
  </si>
  <si>
    <t>Weekend/Public Holidays OT Computation</t>
  </si>
  <si>
    <t>BASIC</t>
  </si>
  <si>
    <t>BASIC PAY PER DAY</t>
  </si>
  <si>
    <t>PAY PER HOUR</t>
  </si>
  <si>
    <t>OVR TIME HOURS</t>
  </si>
  <si>
    <t>OT-1.5_PAY</t>
  </si>
  <si>
    <t>OVR TIME ON WEEKENDS/ Public Holidays</t>
  </si>
  <si>
    <t>OT-*2_PAY</t>
  </si>
  <si>
    <t>Total Overtime</t>
  </si>
  <si>
    <t>WEEK DAYS OVERTIME COMPUTATION</t>
  </si>
  <si>
    <t>Enter Basic Pay</t>
  </si>
  <si>
    <t>Divide Basic Pay by 22 (average work days per month) to get Daily Basic Pay</t>
  </si>
  <si>
    <t>Divide Daily Basic Pay by 8 to get Hourly Basic Pay</t>
  </si>
  <si>
    <t>Step Two</t>
  </si>
  <si>
    <t>Enter Overtime Hours worked during  Weekdays</t>
  </si>
  <si>
    <t>Multiply Overtime Hours by Daily Basic Pay multiply by 1.5</t>
  </si>
  <si>
    <t>WEEK ENDS /PUBLIC HOLIDAYS OVERTIME COMPUTATION</t>
  </si>
  <si>
    <t>Enter Overtime Hours worked during  Weekends</t>
  </si>
  <si>
    <t>Multiply Overtime Hours by Daily Basic Pay multiply by 2</t>
  </si>
  <si>
    <t>Basic Salary
(NLe)</t>
  </si>
  <si>
    <t>Allowances
(NLe)</t>
  </si>
  <si>
    <t>DEDUCTIONS</t>
  </si>
  <si>
    <t>Transport And Rent  Allowance</t>
  </si>
  <si>
    <t>Rent Allowance</t>
  </si>
  <si>
    <t>Hazard And Other Allowances</t>
  </si>
  <si>
    <t>TOTAL ALLOWANCES</t>
  </si>
  <si>
    <t>GROSS SALARY</t>
  </si>
  <si>
    <t>Non-Taxable Pay</t>
  </si>
  <si>
    <t>Taxable Pay</t>
  </si>
  <si>
    <t xml:space="preserve">5% Nassit </t>
  </si>
  <si>
    <t>PAYE</t>
  </si>
  <si>
    <t>Total DEDUCTION</t>
  </si>
  <si>
    <t>NET PAY</t>
  </si>
  <si>
    <t xml:space="preserve">Computation of Salary from Basic to Net </t>
  </si>
  <si>
    <t>Get Basic Salary</t>
  </si>
  <si>
    <t>Get Total Allowances</t>
  </si>
  <si>
    <t>Sum Basic +Total Allowances to get Gross Salary</t>
  </si>
  <si>
    <t>Tax Exempt on Allowance</t>
  </si>
  <si>
    <t>First 500 of Allowance is Non-Taxable</t>
  </si>
  <si>
    <t xml:space="preserve">Social Security </t>
  </si>
  <si>
    <t>5% of Basic Salary</t>
  </si>
  <si>
    <t>Total Non Taxable Income</t>
  </si>
  <si>
    <t>Tax exempt on allowances + Social security</t>
  </si>
  <si>
    <t>To Get Taxable Income</t>
  </si>
  <si>
    <t xml:space="preserve"> Gross  Minus (- )Total Non Taxable Income</t>
  </si>
  <si>
    <t>PAYE COMPUTATION ON TAXABLE INCOME</t>
  </si>
  <si>
    <t>The tax rate for PAYE in Sierra Leone is based on a progressive tax system. The following tax rates apply:</t>
  </si>
  <si>
    <t xml:space="preserve"> First 600 - 0%</t>
  </si>
  <si>
    <t xml:space="preserve"> Next 600 - 15%</t>
  </si>
  <si>
    <t>Next 600 - 20%</t>
  </si>
  <si>
    <t>Next 600 - 25%</t>
  </si>
  <si>
    <t>Above 2,400 - 30%</t>
  </si>
  <si>
    <t>Sum Social Security + PAYE</t>
  </si>
  <si>
    <t>Net Salary</t>
  </si>
  <si>
    <t>Gross salary Minus(-) Total Deduction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</si>
</sst>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3">
    <numFmt numFmtId="176" formatCode="_(* #,##0.00_);_(* \(#,##0.00\);_(* &quot;-&quot;??_);_(@_)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-* #,##0_-;\-* #,##0_-;_-* &quot;-&quot;_-;_-@_-"/>
    <numFmt numFmtId="181" formatCode="_-* #,##0.00_-;\-* #,##0.00_-;_-* &quot;-&quot;??_-;_-@_-"/>
    <numFmt numFmtId="182" formatCode="_ * #,##0.00_ ;_ * \-#,##0.00_ ;_ * &quot;-&quot;??_ ;_ @_ "/>
    <numFmt numFmtId="183" formatCode="_-&quot;Le&quot;* #,##0.00_-;\-&quot;Le&quot;* #,##0.00_-;_-&quot;Le&quot;* &quot;-&quot;??_-;_-@_-"/>
    <numFmt numFmtId="184" formatCode="#,##0.00_ "/>
    <numFmt numFmtId="185" formatCode="_(* #,##0_);_(* \(#,##0\);_(* &quot;-&quot;??_);_(@_)"/>
    <numFmt numFmtId="186" formatCode="_(* #,##0_);_(* \(#,##0\);_(* &quot;-&quot;_);_(@_)"/>
    <numFmt numFmtId="187" formatCode="[$]d\ mmm\ yyyy;@"/>
    <numFmt numFmtId="188" formatCode="[$-409]d/mmm/yy;@"/>
  </numFmts>
  <fonts count="41">
    <font>
      <sz val="11"/>
      <color theme="1"/>
      <name val="Calibri"/>
      <charset val="134"/>
      <scheme val="minor"/>
    </font>
    <font>
      <sz val="12"/>
      <color theme="1"/>
      <name val="Candara"/>
      <charset val="134"/>
    </font>
    <font>
      <b/>
      <sz val="12"/>
      <color theme="1"/>
      <name val="Candara"/>
      <charset val="134"/>
    </font>
    <font>
      <b/>
      <sz val="10"/>
      <name val="Calibri Light"/>
      <charset val="134"/>
      <scheme val="major"/>
    </font>
    <font>
      <sz val="12"/>
      <name val="Candara"/>
      <charset val="134"/>
    </font>
    <font>
      <b/>
      <sz val="14"/>
      <name val="Candara"/>
      <charset val="134"/>
    </font>
    <font>
      <b/>
      <sz val="14"/>
      <color theme="1"/>
      <name val="Candara"/>
      <charset val="134"/>
    </font>
    <font>
      <b/>
      <sz val="12"/>
      <color theme="1"/>
      <name val="Calibri"/>
      <charset val="134"/>
      <scheme val="minor"/>
    </font>
    <font>
      <b/>
      <sz val="12"/>
      <name val="Book Antiqua"/>
      <charset val="134"/>
    </font>
    <font>
      <b/>
      <sz val="11"/>
      <color theme="0"/>
      <name val="Book Antiqua"/>
      <charset val="134"/>
    </font>
    <font>
      <b/>
      <sz val="10"/>
      <color theme="0"/>
      <name val="Book Antiqua"/>
      <charset val="134"/>
    </font>
    <font>
      <b/>
      <sz val="11"/>
      <color theme="1"/>
      <name val="Calibri"/>
      <charset val="134"/>
      <scheme val="minor"/>
    </font>
    <font>
      <b/>
      <sz val="9"/>
      <color theme="1"/>
      <name val="Book Antiqua"/>
      <charset val="134"/>
    </font>
    <font>
      <sz val="10"/>
      <color theme="1"/>
      <name val="Book Antiqua"/>
      <charset val="134"/>
    </font>
    <font>
      <b/>
      <sz val="11"/>
      <color theme="1"/>
      <name val="Book Antiqua"/>
      <charset val="134"/>
    </font>
    <font>
      <sz val="11"/>
      <color theme="1"/>
      <name val="Book Antiqua"/>
      <charset val="134"/>
    </font>
    <font>
      <b/>
      <sz val="10"/>
      <color theme="1"/>
      <name val="Book Antiqua"/>
      <charset val="134"/>
    </font>
    <font>
      <b/>
      <sz val="14"/>
      <color theme="1"/>
      <name val="Calibri"/>
      <charset val="134"/>
      <scheme val="minor"/>
    </font>
    <font>
      <b/>
      <sz val="10"/>
      <name val="Book Antiqua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1"/>
      <name val="Calibri"/>
      <charset val="134"/>
      <scheme val="minor"/>
    </font>
    <font>
      <sz val="10"/>
      <name val="Arial"/>
      <charset val="134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/>
    <xf numFmtId="176" fontId="0" fillId="0" borderId="0" applyFont="0" applyFill="0" applyBorder="0" applyAlignment="0" applyProtection="0"/>
    <xf numFmtId="177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178" fontId="19" fillId="0" borderId="0" applyFont="0" applyFill="0" applyBorder="0" applyAlignment="0" applyProtection="0">
      <alignment vertical="center"/>
    </xf>
    <xf numFmtId="179" fontId="19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9" fillId="16" borderId="33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34" applyNumberFormat="0" applyFill="0" applyAlignment="0" applyProtection="0">
      <alignment vertical="center"/>
    </xf>
    <xf numFmtId="0" fontId="26" fillId="0" borderId="34" applyNumberFormat="0" applyFill="0" applyAlignment="0" applyProtection="0">
      <alignment vertical="center"/>
    </xf>
    <xf numFmtId="0" fontId="27" fillId="0" borderId="35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7" borderId="36" applyNumberFormat="0" applyAlignment="0" applyProtection="0">
      <alignment vertical="center"/>
    </xf>
    <xf numFmtId="0" fontId="29" fillId="18" borderId="37" applyNumberFormat="0" applyAlignment="0" applyProtection="0">
      <alignment vertical="center"/>
    </xf>
    <xf numFmtId="0" fontId="30" fillId="18" borderId="36" applyNumberFormat="0" applyAlignment="0" applyProtection="0">
      <alignment vertical="center"/>
    </xf>
    <xf numFmtId="0" fontId="31" fillId="19" borderId="38" applyNumberFormat="0" applyAlignment="0" applyProtection="0">
      <alignment vertical="center"/>
    </xf>
    <xf numFmtId="0" fontId="32" fillId="0" borderId="39" applyNumberFormat="0" applyFill="0" applyAlignment="0" applyProtection="0">
      <alignment vertical="center"/>
    </xf>
    <xf numFmtId="0" fontId="33" fillId="0" borderId="40" applyNumberFormat="0" applyFill="0" applyAlignment="0" applyProtection="0">
      <alignment vertical="center"/>
    </xf>
    <xf numFmtId="0" fontId="34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7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7" fillId="3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7" fillId="39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0" fontId="38" fillId="41" borderId="0" applyNumberFormat="0" applyBorder="0" applyAlignment="0" applyProtection="0">
      <alignment vertical="center"/>
    </xf>
    <xf numFmtId="0" fontId="37" fillId="42" borderId="0" applyNumberFormat="0" applyBorder="0" applyAlignment="0" applyProtection="0">
      <alignment vertical="center"/>
    </xf>
    <xf numFmtId="0" fontId="37" fillId="43" borderId="0" applyNumberFormat="0" applyBorder="0" applyAlignment="0" applyProtection="0">
      <alignment vertical="center"/>
    </xf>
    <xf numFmtId="0" fontId="38" fillId="44" borderId="0" applyNumberFormat="0" applyBorder="0" applyAlignment="0" applyProtection="0">
      <alignment vertical="center"/>
    </xf>
    <xf numFmtId="0" fontId="38" fillId="45" borderId="0" applyNumberFormat="0" applyBorder="0" applyAlignment="0" applyProtection="0">
      <alignment vertical="center"/>
    </xf>
    <xf numFmtId="0" fontId="37" fillId="46" borderId="0" applyNumberFormat="0" applyBorder="0" applyAlignment="0" applyProtection="0">
      <alignment vertical="center"/>
    </xf>
    <xf numFmtId="180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182" fontId="0" fillId="0" borderId="0" applyFont="0" applyFill="0" applyBorder="0" applyAlignment="0" applyProtection="0"/>
    <xf numFmtId="182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176" fontId="39" fillId="0" borderId="0" applyFont="0" applyFill="0" applyBorder="0" applyAlignment="0" applyProtection="0"/>
    <xf numFmtId="183" fontId="0" fillId="0" borderId="0" applyFont="0" applyFill="0" applyBorder="0" applyAlignment="0" applyProtection="0"/>
    <xf numFmtId="0" fontId="0" fillId="0" borderId="0"/>
    <xf numFmtId="0" fontId="0" fillId="0" borderId="0">
      <alignment vertical="center"/>
    </xf>
    <xf numFmtId="0" fontId="40" fillId="0" borderId="0">
      <alignment horizontal="left"/>
    </xf>
    <xf numFmtId="0" fontId="39" fillId="0" borderId="0"/>
    <xf numFmtId="0" fontId="0" fillId="0" borderId="0"/>
    <xf numFmtId="0" fontId="11" fillId="0" borderId="40" applyNumberFormat="0" applyFill="0" applyAlignment="0" applyProtection="0">
      <alignment vertical="center"/>
    </xf>
  </cellStyleXfs>
  <cellXfs count="132">
    <xf numFmtId="0" fontId="0" fillId="0" borderId="0" xfId="0"/>
    <xf numFmtId="184" fontId="1" fillId="0" borderId="0" xfId="57" applyNumberFormat="1" applyFont="1" applyFill="1" applyAlignment="1">
      <alignment horizontal="center" vertical="top"/>
    </xf>
    <xf numFmtId="184" fontId="2" fillId="0" borderId="0" xfId="57" applyNumberFormat="1" applyFont="1" applyFill="1" applyAlignment="1">
      <alignment horizontal="center" vertical="top"/>
    </xf>
    <xf numFmtId="184" fontId="1" fillId="0" borderId="0" xfId="57" applyNumberFormat="1" applyFont="1" applyFill="1" applyAlignment="1">
      <alignment vertical="top"/>
    </xf>
    <xf numFmtId="184" fontId="1" fillId="0" borderId="0" xfId="52" applyNumberFormat="1" applyFont="1" applyAlignment="1">
      <alignment vertical="top"/>
    </xf>
    <xf numFmtId="184" fontId="2" fillId="2" borderId="0" xfId="57" applyNumberFormat="1" applyFont="1" applyFill="1" applyBorder="1" applyAlignment="1">
      <alignment horizontal="center" vertical="top"/>
    </xf>
    <xf numFmtId="184" fontId="2" fillId="2" borderId="1" xfId="52" applyNumberFormat="1" applyFont="1" applyFill="1" applyBorder="1" applyAlignment="1">
      <alignment horizontal="center" vertical="top" wrapText="1"/>
    </xf>
    <xf numFmtId="184" fontId="2" fillId="2" borderId="2" xfId="52" applyNumberFormat="1" applyFont="1" applyFill="1" applyBorder="1" applyAlignment="1">
      <alignment horizontal="center" vertical="top" wrapText="1"/>
    </xf>
    <xf numFmtId="184" fontId="2" fillId="2" borderId="3" xfId="52" applyNumberFormat="1" applyFont="1" applyFill="1" applyBorder="1" applyAlignment="1">
      <alignment horizontal="center" vertical="top" wrapText="1"/>
    </xf>
    <xf numFmtId="184" fontId="2" fillId="2" borderId="4" xfId="52" applyNumberFormat="1" applyFont="1" applyFill="1" applyBorder="1" applyAlignment="1">
      <alignment horizontal="center" vertical="top"/>
    </xf>
    <xf numFmtId="184" fontId="2" fillId="2" borderId="4" xfId="52" applyNumberFormat="1" applyFont="1" applyFill="1" applyBorder="1" applyAlignment="1">
      <alignment horizontal="center" vertical="top" wrapText="1"/>
    </xf>
    <xf numFmtId="184" fontId="2" fillId="0" borderId="0" xfId="57" applyNumberFormat="1" applyFont="1" applyFill="1" applyBorder="1" applyAlignment="1">
      <alignment horizontal="center" vertical="top"/>
    </xf>
    <xf numFmtId="184" fontId="2" fillId="2" borderId="5" xfId="52" applyNumberFormat="1" applyFont="1" applyFill="1" applyBorder="1" applyAlignment="1">
      <alignment horizontal="center" vertical="top" wrapText="1"/>
    </xf>
    <xf numFmtId="185" fontId="2" fillId="0" borderId="6" xfId="52" applyNumberFormat="1" applyFont="1" applyBorder="1" applyAlignment="1">
      <alignment horizontal="center" vertical="top" wrapText="1"/>
    </xf>
    <xf numFmtId="184" fontId="2" fillId="2" borderId="6" xfId="52" applyNumberFormat="1" applyFont="1" applyFill="1" applyBorder="1" applyAlignment="1">
      <alignment horizontal="center" vertical="top" wrapText="1"/>
    </xf>
    <xf numFmtId="184" fontId="2" fillId="3" borderId="6" xfId="52" applyNumberFormat="1" applyFont="1" applyFill="1" applyBorder="1" applyAlignment="1">
      <alignment horizontal="center" vertical="top" wrapText="1"/>
    </xf>
    <xf numFmtId="0" fontId="3" fillId="3" borderId="7" xfId="58" applyFont="1" applyFill="1" applyBorder="1" applyAlignment="1">
      <alignment horizontal="center" vertical="center" wrapText="1"/>
    </xf>
    <xf numFmtId="184" fontId="4" fillId="4" borderId="0" xfId="57" applyNumberFormat="1" applyFont="1" applyFill="1" applyBorder="1" applyAlignment="1" applyProtection="1">
      <alignment vertical="top"/>
      <protection locked="0"/>
    </xf>
    <xf numFmtId="184" fontId="4" fillId="4" borderId="5" xfId="52" applyNumberFormat="1" applyFont="1" applyFill="1" applyBorder="1" applyAlignment="1" applyProtection="1">
      <alignment horizontal="right" vertical="top"/>
      <protection locked="0"/>
    </xf>
    <xf numFmtId="184" fontId="4" fillId="4" borderId="6" xfId="52" applyNumberFormat="1" applyFont="1" applyFill="1" applyBorder="1" applyAlignment="1" applyProtection="1">
      <alignment horizontal="right" vertical="top"/>
      <protection locked="0"/>
    </xf>
    <xf numFmtId="184" fontId="1" fillId="5" borderId="6" xfId="52" applyNumberFormat="1" applyFont="1" applyFill="1" applyBorder="1" applyAlignment="1" applyProtection="1">
      <alignment horizontal="right" vertical="top"/>
      <protection locked="0"/>
    </xf>
    <xf numFmtId="182" fontId="4" fillId="6" borderId="6" xfId="52" applyFont="1" applyFill="1" applyBorder="1" applyAlignment="1">
      <alignment horizontal="center" vertical="center"/>
    </xf>
    <xf numFmtId="184" fontId="2" fillId="0" borderId="0" xfId="52" applyNumberFormat="1" applyFont="1" applyAlignment="1">
      <alignment vertical="top"/>
    </xf>
    <xf numFmtId="184" fontId="5" fillId="0" borderId="0" xfId="52" applyNumberFormat="1" applyFont="1" applyAlignment="1">
      <alignment vertical="top"/>
    </xf>
    <xf numFmtId="184" fontId="5" fillId="2" borderId="0" xfId="52" applyNumberFormat="1" applyFont="1" applyFill="1" applyAlignment="1">
      <alignment vertical="top"/>
    </xf>
    <xf numFmtId="184" fontId="1" fillId="2" borderId="0" xfId="52" applyNumberFormat="1" applyFont="1" applyFill="1" applyAlignment="1">
      <alignment vertical="top"/>
    </xf>
    <xf numFmtId="184" fontId="6" fillId="0" borderId="0" xfId="52" applyNumberFormat="1" applyFont="1" applyAlignment="1">
      <alignment vertical="top"/>
    </xf>
    <xf numFmtId="184" fontId="2" fillId="2" borderId="0" xfId="52" applyNumberFormat="1" applyFont="1" applyFill="1" applyAlignment="1">
      <alignment vertical="top"/>
    </xf>
    <xf numFmtId="184" fontId="2" fillId="2" borderId="8" xfId="51" applyNumberFormat="1" applyFont="1" applyFill="1" applyBorder="1" applyAlignment="1">
      <alignment horizontal="center" vertical="top" wrapText="1"/>
    </xf>
    <xf numFmtId="184" fontId="2" fillId="2" borderId="9" xfId="51" applyNumberFormat="1" applyFont="1" applyFill="1" applyBorder="1" applyAlignment="1">
      <alignment horizontal="center" vertical="top" wrapText="1"/>
    </xf>
    <xf numFmtId="184" fontId="2" fillId="2" borderId="10" xfId="51" applyNumberFormat="1" applyFont="1" applyFill="1" applyBorder="1" applyAlignment="1">
      <alignment horizontal="center" vertical="top" wrapText="1"/>
    </xf>
    <xf numFmtId="184" fontId="2" fillId="2" borderId="4" xfId="57" applyNumberFormat="1" applyFont="1" applyFill="1" applyBorder="1" applyAlignment="1">
      <alignment horizontal="center" vertical="top" wrapText="1"/>
    </xf>
    <xf numFmtId="0" fontId="3" fillId="2" borderId="7" xfId="58" applyFont="1" applyFill="1" applyBorder="1" applyAlignment="1">
      <alignment horizontal="center" vertical="center" wrapText="1"/>
    </xf>
    <xf numFmtId="3" fontId="4" fillId="6" borderId="6" xfId="51" applyNumberFormat="1" applyFont="1" applyFill="1" applyBorder="1" applyAlignment="1">
      <alignment horizontal="center" vertical="center"/>
    </xf>
    <xf numFmtId="185" fontId="4" fillId="6" borderId="6" xfId="51" applyNumberFormat="1" applyFont="1" applyFill="1" applyBorder="1" applyAlignment="1">
      <alignment horizontal="center" vertical="center"/>
    </xf>
    <xf numFmtId="184" fontId="4" fillId="6" borderId="6" xfId="51" applyNumberFormat="1" applyFont="1" applyFill="1" applyBorder="1" applyAlignment="1" applyProtection="1">
      <alignment horizontal="right" vertical="top"/>
      <protection hidden="1"/>
    </xf>
    <xf numFmtId="186" fontId="0" fillId="0" borderId="0" xfId="0" applyNumberFormat="1" applyAlignment="1">
      <alignment horizontal="center"/>
    </xf>
    <xf numFmtId="186" fontId="0" fillId="0" borderId="0" xfId="0" applyNumberFormat="1"/>
    <xf numFmtId="0" fontId="7" fillId="2" borderId="11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7" borderId="11" xfId="0" applyFont="1" applyFill="1" applyBorder="1" applyAlignment="1">
      <alignment horizontal="center"/>
    </xf>
    <xf numFmtId="0" fontId="7" fillId="7" borderId="12" xfId="0" applyFont="1" applyFill="1" applyBorder="1" applyAlignment="1">
      <alignment horizontal="center"/>
    </xf>
    <xf numFmtId="186" fontId="8" fillId="8" borderId="13" xfId="0" applyNumberFormat="1" applyFont="1" applyFill="1" applyBorder="1" applyAlignment="1">
      <alignment horizontal="center" vertical="center"/>
    </xf>
    <xf numFmtId="186" fontId="8" fillId="8" borderId="13" xfId="0" applyNumberFormat="1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186" fontId="9" fillId="9" borderId="13" xfId="0" applyNumberFormat="1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11" fillId="10" borderId="13" xfId="0" applyFont="1" applyFill="1" applyBorder="1" applyAlignment="1">
      <alignment horizontal="center" vertical="center"/>
    </xf>
    <xf numFmtId="186" fontId="0" fillId="0" borderId="14" xfId="0" applyNumberFormat="1" applyBorder="1" applyAlignment="1">
      <alignment horizontal="center"/>
    </xf>
    <xf numFmtId="186" fontId="0" fillId="0" borderId="15" xfId="0" applyNumberFormat="1" applyBorder="1"/>
    <xf numFmtId="0" fontId="0" fillId="0" borderId="15" xfId="0" applyBorder="1" applyAlignment="1">
      <alignment horizontal="center"/>
    </xf>
    <xf numFmtId="185" fontId="0" fillId="0" borderId="16" xfId="1" applyNumberFormat="1" applyFont="1" applyBorder="1"/>
    <xf numFmtId="0" fontId="11" fillId="0" borderId="14" xfId="0" applyFont="1" applyBorder="1" applyAlignment="1">
      <alignment horizontal="center" vertical="center"/>
    </xf>
    <xf numFmtId="176" fontId="0" fillId="0" borderId="15" xfId="1" applyFont="1" applyBorder="1"/>
    <xf numFmtId="186" fontId="0" fillId="0" borderId="16" xfId="0" applyNumberFormat="1" applyBorder="1"/>
    <xf numFmtId="186" fontId="0" fillId="0" borderId="17" xfId="0" applyNumberFormat="1" applyBorder="1" applyAlignment="1">
      <alignment horizontal="center"/>
    </xf>
    <xf numFmtId="186" fontId="0" fillId="0" borderId="18" xfId="0" applyNumberFormat="1" applyBorder="1"/>
    <xf numFmtId="0" fontId="0" fillId="0" borderId="18" xfId="0" applyBorder="1" applyAlignment="1">
      <alignment horizontal="center"/>
    </xf>
    <xf numFmtId="185" fontId="0" fillId="0" borderId="19" xfId="1" applyNumberFormat="1" applyFont="1" applyBorder="1"/>
    <xf numFmtId="0" fontId="11" fillId="0" borderId="17" xfId="0" applyFont="1" applyBorder="1" applyAlignment="1">
      <alignment horizontal="center" vertical="center"/>
    </xf>
    <xf numFmtId="176" fontId="0" fillId="0" borderId="18" xfId="1" applyFont="1" applyBorder="1"/>
    <xf numFmtId="186" fontId="0" fillId="0" borderId="19" xfId="0" applyNumberFormat="1" applyBorder="1"/>
    <xf numFmtId="186" fontId="0" fillId="0" borderId="20" xfId="0" applyNumberFormat="1" applyBorder="1" applyAlignment="1">
      <alignment horizontal="center"/>
    </xf>
    <xf numFmtId="186" fontId="0" fillId="0" borderId="21" xfId="0" applyNumberFormat="1" applyBorder="1"/>
    <xf numFmtId="0" fontId="0" fillId="0" borderId="21" xfId="0" applyBorder="1" applyAlignment="1">
      <alignment horizontal="center"/>
    </xf>
    <xf numFmtId="185" fontId="0" fillId="0" borderId="22" xfId="1" applyNumberFormat="1" applyFont="1" applyBorder="1"/>
    <xf numFmtId="0" fontId="11" fillId="0" borderId="20" xfId="0" applyFont="1" applyBorder="1" applyAlignment="1">
      <alignment horizontal="center" vertical="center"/>
    </xf>
    <xf numFmtId="176" fontId="0" fillId="0" borderId="21" xfId="1" applyFont="1" applyBorder="1"/>
    <xf numFmtId="186" fontId="0" fillId="0" borderId="22" xfId="0" applyNumberFormat="1" applyBorder="1"/>
    <xf numFmtId="0" fontId="0" fillId="0" borderId="23" xfId="0" applyBorder="1" applyAlignment="1">
      <alignment horizontal="center"/>
    </xf>
    <xf numFmtId="176" fontId="0" fillId="0" borderId="24" xfId="1" applyFont="1" applyBorder="1"/>
    <xf numFmtId="0" fontId="11" fillId="0" borderId="23" xfId="0" applyFont="1" applyBorder="1" applyAlignment="1">
      <alignment horizontal="center" vertical="center"/>
    </xf>
    <xf numFmtId="186" fontId="0" fillId="0" borderId="25" xfId="0" applyNumberFormat="1" applyBorder="1"/>
    <xf numFmtId="186" fontId="11" fillId="10" borderId="26" xfId="0" applyNumberFormat="1" applyFont="1" applyFill="1" applyBorder="1"/>
    <xf numFmtId="186" fontId="7" fillId="2" borderId="0" xfId="0" applyNumberFormat="1" applyFont="1" applyFill="1"/>
    <xf numFmtId="186" fontId="0" fillId="2" borderId="0" xfId="0" applyNumberFormat="1" applyFill="1"/>
    <xf numFmtId="0" fontId="0" fillId="2" borderId="0" xfId="0" applyFill="1"/>
    <xf numFmtId="186" fontId="11" fillId="0" borderId="0" xfId="0" applyNumberFormat="1" applyFont="1"/>
    <xf numFmtId="181" fontId="0" fillId="0" borderId="0" xfId="0" applyNumberFormat="1"/>
    <xf numFmtId="186" fontId="11" fillId="2" borderId="0" xfId="0" applyNumberFormat="1" applyFont="1" applyFill="1"/>
    <xf numFmtId="0" fontId="12" fillId="0" borderId="0" xfId="60" applyFont="1" applyAlignment="1">
      <alignment horizontal="center" vertical="center" wrapText="1"/>
    </xf>
    <xf numFmtId="0" fontId="13" fillId="0" borderId="0" xfId="60" applyFont="1" applyAlignment="1">
      <alignment vertical="center"/>
    </xf>
    <xf numFmtId="0" fontId="12" fillId="11" borderId="27" xfId="60" applyFont="1" applyFill="1" applyBorder="1" applyAlignment="1">
      <alignment horizontal="center" vertical="center" wrapText="1"/>
    </xf>
    <xf numFmtId="0" fontId="12" fillId="2" borderId="27" xfId="60" applyFont="1" applyFill="1" applyBorder="1" applyAlignment="1">
      <alignment horizontal="center" vertical="center" wrapText="1"/>
    </xf>
    <xf numFmtId="176" fontId="0" fillId="0" borderId="23" xfId="1" applyFont="1" applyBorder="1"/>
    <xf numFmtId="176" fontId="13" fillId="0" borderId="23" xfId="54" applyFont="1" applyBorder="1" applyAlignment="1">
      <alignment vertical="center"/>
    </xf>
    <xf numFmtId="9" fontId="13" fillId="0" borderId="23" xfId="54" applyNumberFormat="1" applyFont="1" applyBorder="1" applyAlignment="1">
      <alignment vertical="center"/>
    </xf>
    <xf numFmtId="176" fontId="13" fillId="0" borderId="28" xfId="54" applyFont="1" applyBorder="1" applyAlignment="1">
      <alignment vertical="center"/>
    </xf>
    <xf numFmtId="176" fontId="0" fillId="0" borderId="0" xfId="1" applyFont="1" applyBorder="1"/>
    <xf numFmtId="176" fontId="13" fillId="0" borderId="0" xfId="54" applyFont="1" applyBorder="1" applyAlignment="1">
      <alignment vertical="center"/>
    </xf>
    <xf numFmtId="0" fontId="14" fillId="2" borderId="0" xfId="60" applyFont="1" applyFill="1" applyAlignment="1">
      <alignment vertical="center"/>
    </xf>
    <xf numFmtId="0" fontId="15" fillId="2" borderId="0" xfId="60" applyFont="1" applyFill="1" applyAlignment="1">
      <alignment vertical="center"/>
    </xf>
    <xf numFmtId="0" fontId="16" fillId="2" borderId="0" xfId="60" applyFont="1" applyFill="1" applyAlignment="1">
      <alignment vertical="center"/>
    </xf>
    <xf numFmtId="0" fontId="16" fillId="0" borderId="0" xfId="60" applyFont="1" applyAlignment="1">
      <alignment vertical="center"/>
    </xf>
    <xf numFmtId="0" fontId="13" fillId="2" borderId="0" xfId="60" applyFont="1" applyFill="1" applyAlignment="1">
      <alignment vertical="center"/>
    </xf>
    <xf numFmtId="187" fontId="0" fillId="0" borderId="0" xfId="0" applyNumberFormat="1"/>
    <xf numFmtId="187" fontId="7" fillId="12" borderId="11" xfId="0" applyNumberFormat="1" applyFont="1" applyFill="1" applyBorder="1" applyAlignment="1">
      <alignment horizontal="center"/>
    </xf>
    <xf numFmtId="187" fontId="7" fillId="12" borderId="9" xfId="0" applyNumberFormat="1" applyFont="1" applyFill="1" applyBorder="1" applyAlignment="1">
      <alignment horizontal="center"/>
    </xf>
    <xf numFmtId="187" fontId="7" fillId="12" borderId="12" xfId="0" applyNumberFormat="1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187" fontId="11" fillId="11" borderId="27" xfId="0" applyNumberFormat="1" applyFont="1" applyFill="1" applyBorder="1" applyAlignment="1">
      <alignment horizontal="center" vertical="center" wrapText="1"/>
    </xf>
    <xf numFmtId="187" fontId="11" fillId="13" borderId="27" xfId="0" applyNumberFormat="1" applyFont="1" applyFill="1" applyBorder="1" applyAlignment="1">
      <alignment horizontal="center" vertical="center" wrapText="1"/>
    </xf>
    <xf numFmtId="0" fontId="18" fillId="14" borderId="27" xfId="56" applyFont="1" applyFill="1" applyBorder="1" applyAlignment="1">
      <alignment horizontal="center" vertical="center" wrapText="1"/>
    </xf>
    <xf numFmtId="0" fontId="10" fillId="15" borderId="27" xfId="56" applyFont="1" applyFill="1" applyBorder="1" applyAlignment="1">
      <alignment horizontal="center" vertical="center" wrapText="1"/>
    </xf>
    <xf numFmtId="188" fontId="0" fillId="0" borderId="15" xfId="0" applyNumberFormat="1" applyBorder="1"/>
    <xf numFmtId="2" fontId="0" fillId="0" borderId="18" xfId="0" applyNumberFormat="1" applyBorder="1"/>
    <xf numFmtId="0" fontId="0" fillId="0" borderId="15" xfId="0" applyBorder="1"/>
    <xf numFmtId="180" fontId="0" fillId="0" borderId="15" xfId="49" applyFont="1" applyBorder="1"/>
    <xf numFmtId="180" fontId="0" fillId="0" borderId="18" xfId="49" applyFont="1" applyBorder="1"/>
    <xf numFmtId="188" fontId="0" fillId="0" borderId="18" xfId="0" applyNumberFormat="1" applyBorder="1"/>
    <xf numFmtId="0" fontId="0" fillId="0" borderId="18" xfId="0" applyBorder="1"/>
    <xf numFmtId="187" fontId="0" fillId="0" borderId="29" xfId="0" applyNumberFormat="1" applyBorder="1"/>
    <xf numFmtId="0" fontId="0" fillId="0" borderId="29" xfId="0" applyBorder="1"/>
    <xf numFmtId="180" fontId="0" fillId="0" borderId="29" xfId="49" applyFont="1" applyBorder="1"/>
    <xf numFmtId="180" fontId="0" fillId="0" borderId="27" xfId="0" applyNumberFormat="1" applyBorder="1"/>
    <xf numFmtId="187" fontId="11" fillId="0" borderId="0" xfId="0" applyNumberFormat="1" applyFont="1"/>
    <xf numFmtId="187" fontId="11" fillId="2" borderId="0" xfId="0" applyNumberFormat="1" applyFont="1" applyFill="1"/>
    <xf numFmtId="180" fontId="0" fillId="0" borderId="0" xfId="0" applyNumberFormat="1"/>
    <xf numFmtId="187" fontId="11" fillId="12" borderId="0" xfId="0" applyNumberFormat="1" applyFont="1" applyFill="1"/>
    <xf numFmtId="187" fontId="0" fillId="12" borderId="0" xfId="0" applyNumberFormat="1" applyFill="1"/>
    <xf numFmtId="187" fontId="0" fillId="2" borderId="0" xfId="0" applyNumberFormat="1" applyFill="1"/>
    <xf numFmtId="187" fontId="7" fillId="0" borderId="0" xfId="0" applyNumberFormat="1" applyFont="1"/>
    <xf numFmtId="0" fontId="17" fillId="2" borderId="12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 vertical="center"/>
    </xf>
    <xf numFmtId="0" fontId="11" fillId="2" borderId="27" xfId="0" applyFont="1" applyFill="1" applyBorder="1" applyAlignment="1">
      <alignment horizontal="center" vertical="center" wrapText="1"/>
    </xf>
    <xf numFmtId="180" fontId="0" fillId="0" borderId="18" xfId="0" applyNumberFormat="1" applyBorder="1"/>
    <xf numFmtId="180" fontId="0" fillId="0" borderId="30" xfId="0" applyNumberFormat="1" applyBorder="1"/>
    <xf numFmtId="180" fontId="0" fillId="0" borderId="16" xfId="0" applyNumberFormat="1" applyBorder="1"/>
    <xf numFmtId="180" fontId="0" fillId="0" borderId="29" xfId="0" applyNumberFormat="1" applyBorder="1"/>
    <xf numFmtId="180" fontId="0" fillId="0" borderId="31" xfId="0" applyNumberFormat="1" applyBorder="1"/>
    <xf numFmtId="180" fontId="0" fillId="0" borderId="32" xfId="0" applyNumberFormat="1" applyBorder="1"/>
  </cellXfs>
  <cellStyles count="62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" xfId="49"/>
    <cellStyle name="Comma 2" xfId="50"/>
    <cellStyle name="Comma 2 2" xfId="51"/>
    <cellStyle name="Comma 3" xfId="52"/>
    <cellStyle name="Comma 3 2" xfId="53"/>
    <cellStyle name="Comma 4" xfId="54"/>
    <cellStyle name="Currency 2" xfId="55"/>
    <cellStyle name="Normal 10 2 5" xfId="56"/>
    <cellStyle name="Normal 2" xfId="57"/>
    <cellStyle name="Normal 2 2" xfId="58"/>
    <cellStyle name="Normal 3" xfId="59"/>
    <cellStyle name="Normal 7" xfId="60"/>
    <cellStyle name="Total 2" xfId="6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5.xml"/><Relationship Id="rId8" Type="http://schemas.openxmlformats.org/officeDocument/2006/relationships/externalLink" Target="externalLinks/externalLink4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2" Type="http://schemas.openxmlformats.org/officeDocument/2006/relationships/sharedStrings" Target="sharedStrings.xml"/><Relationship Id="rId31" Type="http://schemas.openxmlformats.org/officeDocument/2006/relationships/styles" Target="styles.xml"/><Relationship Id="rId30" Type="http://schemas.openxmlformats.org/officeDocument/2006/relationships/theme" Target="theme/theme1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25.xml"/><Relationship Id="rId28" Type="http://schemas.openxmlformats.org/officeDocument/2006/relationships/externalLink" Target="externalLinks/externalLink24.xml"/><Relationship Id="rId27" Type="http://schemas.openxmlformats.org/officeDocument/2006/relationships/externalLink" Target="externalLinks/externalLink23.xml"/><Relationship Id="rId26" Type="http://schemas.openxmlformats.org/officeDocument/2006/relationships/externalLink" Target="externalLinks/externalLink22.xml"/><Relationship Id="rId25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20.xml"/><Relationship Id="rId23" Type="http://schemas.openxmlformats.org/officeDocument/2006/relationships/externalLink" Target="externalLinks/externalLink19.xml"/><Relationship Id="rId22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7.xml"/><Relationship Id="rId20" Type="http://schemas.openxmlformats.org/officeDocument/2006/relationships/externalLink" Target="externalLinks/externalLink16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15.xml"/><Relationship Id="rId18" Type="http://schemas.openxmlformats.org/officeDocument/2006/relationships/externalLink" Target="externalLinks/externalLink14.xml"/><Relationship Id="rId17" Type="http://schemas.openxmlformats.org/officeDocument/2006/relationships/externalLink" Target="externalLinks/externalLink13.xml"/><Relationship Id="rId16" Type="http://schemas.openxmlformats.org/officeDocument/2006/relationships/externalLink" Target="externalLinks/externalLink12.xml"/><Relationship Id="rId15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10.xml"/><Relationship Id="rId13" Type="http://schemas.openxmlformats.org/officeDocument/2006/relationships/externalLink" Target="externalLinks/externalLink9.xml"/><Relationship Id="rId12" Type="http://schemas.openxmlformats.org/officeDocument/2006/relationships/externalLink" Target="externalLinks/externalLink8.xml"/><Relationship Id="rId11" Type="http://schemas.openxmlformats.org/officeDocument/2006/relationships/externalLink" Target="externalLinks/externalLink7.xml"/><Relationship Id="rId10" Type="http://schemas.openxmlformats.org/officeDocument/2006/relationships/externalLink" Target="externalLinks/externalLink6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AddaxGroup\Excel%20Packages\Reporting%20Packages\HFM%20Reporting%20Package_TR_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06 01 -  Payroll General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Everisto.Gwaidza\Desktop\2014%20BUDGETS\Factory\Addax%20Bioenergy%20Budget%20Template%20for%202014%20-%20FACTORY%20-%20POWERHOUSE%20ENGINEERING%20v1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R%20SYSTEMS%20AND%20ADMINISTRATION\PAYROLL\Daily%20Rated%20Active%20Employees%20for%20payroll\Data%20Capturing%20Sheet-New%20.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EVERIS~1.GWA\AppData\Local\Temp\notesC9812B\2013-14%20Budget%20Rev%200.7a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microsoft.com/office/2006/relationships/xlExternalLinkPath/xlPathMissing" Target="TRG Financial Model (07.Jul.2005-Sensitivities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R%20SYSTEMS%20AND%20ADMINISTRATION\LEAVES\Monthly%20Staff%20Leave%20Tracker\2019\NEW%20Monthl%20Database%202020\SUNBIRD%20Monthly%20Database%20New%20(July%202020).xlsm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M\THS-Illovo-Sena-Market-Negotiations\MARROMEU%20AUDIT-25-06-01%20RK%20revised%20Proposed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HR%20SYSTEMS%20AND%20ADMINISTRATION\LEAVES\Monthly%20Staff%20Leave%20Tracker\2019\NEW%20MONTHLY%20LEAVE%20TRACKER%20July%202020\NEW%20Monthl%20Database%202020\SUNBIRD%20Monthly%20Database%20New%20(July%202020).xlsm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d.docs.live.net/Users/Ahmed.Bundu/AppData/Local/Microsoft/Windows/INetCache/Content.Outlook/XZFPFZLN/SUNBIRD%20Monthly%20Database%20%20(Autosaved).xlsm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BHEKI~1.CHA\AppData\Local\Temp\notesC9812B\Consolidation%20Budget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Addax%20for%20regular%20backup\Group%20reporting\ABESL_2011_M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Pvangreunen\Local%20Settings\Temporary%20Internet%20Files\OLK1\K2%202010%20Time%20Accou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Pvangreunen\Local%20Settings\Temporary%20Internet%20Files\OLK1\K1%202010%20Time%20Account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Pvangreunen\Local%20Settings\Temporary%20Internet%20Files\OLK1\Copy%20of%20K1%202009%20Time%20Account%20-%20Rev01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d.docs.live.net/Shared%20Data/Finance/Management%20Accounting/AQ01%20-%20Budgets/Budget%202007-08/Factory/Submission%202007-08/Done/Welding%20Rods%20Usage%20Report%20as%20at%2021st%20July%202006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Shared%20Data\Finance\Management%20Accounting\AQ01%20-%20Budgets\Budget%202007-08\Factory\Submission%202007-08\Done\Welding%20Rods%20Usage%20Report%20as%20at%2021st%20July%2020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Users\Nguvulu.Makayi.BIOENERGY\Documents\budgets\Consolidated%202012-13%20Season%20Offcrop%20Budge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d.docs.live.net/Feb%202021/2.0%20Monthly%20Employees%20Leave%20Track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pclarke\Local%20Settings\Temporary%20Internet%20Files\OLK8B\LSimweleba\Local%20Settings\Temporary%20Internet%20Files\OLK37\Process%20Budget%202005-6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d.docs.live.net/Dash%20Board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ash%20Board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ttps://d.docs.live.net/HR%20SYSTEMS%20AND%20ADMINISTRATION/PAYROLL/Daily%20Rated%20Active%20Employees%20for%20payroll/Daily%20Rated%20Active%20Employees%20for%20payroll/Data%20Capturing%20Sheet-New%20-2018%20-%202019.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AYROLL\Daily%20Rated%20Active%20Employees%20for%20payroll\Data%20Capturing%20Sheet-New%20-2018%20-%202019.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AYROLL\Daily%20Rated%20Active%20Employees%20for%20payroll\Data%20Capturing%20Sheet-New%20-20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Instruction"/>
      <sheetName val="Validation"/>
      <sheetName val="Entities"/>
      <sheetName val="BS100 Current Assets"/>
      <sheetName val="LID BS"/>
      <sheetName val="BS Interco"/>
      <sheetName val="TR111 Trade Receivables"/>
      <sheetName val="TRP11 TR &amp; TP Details"/>
      <sheetName val="PR111 Doubtful Receivables"/>
      <sheetName val="IN112 Inventories"/>
      <sheetName val="IN112 Inventories (2)"/>
      <sheetName val="FRP111 Fin Instruments"/>
      <sheetName val="BS120 Non-Current Assets"/>
      <sheetName val="PPE120 Land&amp;Buildings"/>
      <sheetName val="PPE120 Other PPE"/>
      <sheetName val="IA123 Other Intangibles"/>
      <sheetName val="FA122 Financial Assets"/>
      <sheetName val="BS200 Current Liabilities"/>
      <sheetName val="TP211 Trade Payables"/>
      <sheetName val="FOL222 Fin&amp;Op Leasing&amp;Borrowing"/>
      <sheetName val="BS222 Non-Current Liabilities"/>
      <sheetName val="PR226 Provisions"/>
      <sheetName val="EQ270 Equity"/>
      <sheetName val="IN122 Investments IC &amp; Assoc"/>
      <sheetName val="IS300 Income Statement"/>
      <sheetName val="LID P&amp;L"/>
      <sheetName val="IS300 Revenue"/>
      <sheetName val="IS302 Cost of Sales"/>
      <sheetName val="P&amp;L Interco"/>
      <sheetName val="IS401 G&amp;A"/>
      <sheetName val="IS420 Other Op Income-Expense"/>
      <sheetName val="IS500 Fin Income &amp; Expenses"/>
      <sheetName val="OE101 Overview Employee"/>
      <sheetName val="CF900 Additional Information"/>
      <sheetName val="Mapping"/>
      <sheetName val="Activity List"/>
      <sheetName val="Pivots"/>
      <sheetName val="2019 Capex Budget"/>
      <sheetName val="Activity List Revis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JV"/>
      <sheetName val="JV NASSIT"/>
      <sheetName val="Summary"/>
      <sheetName val="Intermediate"/>
      <sheetName val="Operations-Monthly"/>
      <sheetName val="Operations-Daily"/>
      <sheetName val="Local Guard"/>
      <sheetName val="Reaction Force"/>
      <sheetName val="SML"/>
      <sheetName val="Master"/>
      <sheetName val="JV_NASSIT"/>
      <sheetName val="Local_Guard"/>
      <sheetName val="Reaction_Force"/>
      <sheetName val="JV_NASSIT1"/>
      <sheetName val="Local_Guard1"/>
      <sheetName val="Reaction_Force1"/>
      <sheetName val="JV_NASSIT2"/>
      <sheetName val="Local_Guard2"/>
      <sheetName val="Reaction_Force2"/>
      <sheetName val="JV_NASSIT3"/>
      <sheetName val="Local_Guard3"/>
      <sheetName val="Reaction_Force3"/>
      <sheetName val="JV_NASSIT4"/>
      <sheetName val="Local_Guard4"/>
      <sheetName val="Reaction_Force4"/>
      <sheetName val="JV_NASSIT5"/>
      <sheetName val="Local_Guard5"/>
      <sheetName val="Reaction_Force5"/>
      <sheetName val="JV_NASSIT6"/>
      <sheetName val="Local_Guard6"/>
      <sheetName val="Reaction_Force6"/>
      <sheetName val="JV_NASSIT7"/>
      <sheetName val="Local_Guard7"/>
      <sheetName val="Reaction_Force7"/>
      <sheetName val="JV_NASSIT8"/>
      <sheetName val="Local_Guard8"/>
      <sheetName val="Reaction_Force8"/>
      <sheetName val="JV_NASSIT9"/>
      <sheetName val="Local_Guard9"/>
      <sheetName val="Reaction_Force9"/>
      <sheetName val="Model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 refreshError="1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nm com"/>
      <sheetName val="Notes"/>
      <sheetName val="Final"/>
      <sheetName val="Exchange Rate to be used"/>
      <sheetName val="Account listing"/>
      <sheetName val="Per Expense Type"/>
      <sheetName val="Alphabetical"/>
      <sheetName val="Guide to Account Usage"/>
      <sheetName val="Vehicle"/>
      <sheetName val="1200"/>
      <sheetName val="1202"/>
      <sheetName val="1205"/>
      <sheetName val="1206"/>
      <sheetName val="1210"/>
      <sheetName val="1220"/>
      <sheetName val="1230"/>
      <sheetName val="1235"/>
      <sheetName val="1236"/>
      <sheetName val="1240"/>
      <sheetName val="1250"/>
      <sheetName val="1255"/>
      <sheetName val="1265"/>
      <sheetName val="1266"/>
      <sheetName val="1270"/>
      <sheetName val="1280"/>
      <sheetName val="1292"/>
      <sheetName val="1295"/>
      <sheetName val="1505"/>
      <sheetName val="E010"/>
      <sheetName val="E032"/>
      <sheetName val="E209"/>
      <sheetName val="E230"/>
      <sheetName val="E239"/>
      <sheetName val="E600"/>
      <sheetName val="E610"/>
      <sheetName val="E620"/>
      <sheetName val="F011"/>
      <sheetName val="F150"/>
      <sheetName val="F450"/>
      <sheetName val="F786"/>
      <sheetName val="F850"/>
      <sheetName val="F855"/>
      <sheetName val="G102"/>
      <sheetName val="G104"/>
      <sheetName val=" G106 "/>
      <sheetName val="G114"/>
      <sheetName val="G115"/>
      <sheetName val="G116"/>
      <sheetName val="G118"/>
      <sheetName val="G119"/>
      <sheetName val="G132"/>
      <sheetName val="G141"/>
      <sheetName val="G143"/>
      <sheetName val="G175"/>
      <sheetName val="G177"/>
      <sheetName val="G210"/>
      <sheetName val="G220"/>
      <sheetName val="G250"/>
      <sheetName val="G500"/>
      <sheetName val="G613"/>
      <sheetName val="G626"/>
      <sheetName val="G700"/>
      <sheetName val="G703"/>
      <sheetName val="J010"/>
      <sheetName val="J025"/>
      <sheetName val="J075"/>
      <sheetName val="J200"/>
      <sheetName val="J300"/>
      <sheetName val="J550"/>
      <sheetName val="L008"/>
      <sheetName val="L009"/>
      <sheetName val="L100"/>
      <sheetName val="L103"/>
      <sheetName val="L107"/>
      <sheetName val="L115"/>
      <sheetName val="L500"/>
      <sheetName val="T080"/>
      <sheetName val="T300"/>
      <sheetName val="T620"/>
      <sheetName val="T621"/>
      <sheetName val="T760"/>
      <sheetName val="T761"/>
      <sheetName val="T866"/>
      <sheetName val="T900"/>
      <sheetName val="T916"/>
      <sheetName val="T901"/>
      <sheetName val="G220a"/>
      <sheetName val="Actual by ACK"/>
      <sheetName val="Budget Figur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Data Sheet"/>
      <sheetName val="13-Aug"/>
      <sheetName val="12-Aug"/>
      <sheetName val="11-Aug"/>
      <sheetName val="10-Aug"/>
      <sheetName val="9-Aug"/>
      <sheetName val="8-Aug"/>
      <sheetName val="7-Aug"/>
      <sheetName val="6-Aug"/>
      <sheetName val="5-Aug"/>
      <sheetName val="4-Aug"/>
      <sheetName val="3-Aug"/>
      <sheetName val="2-Aug"/>
      <sheetName val="1-Aug"/>
      <sheetName val="31-Jul"/>
      <sheetName val="30-Jul"/>
      <sheetName val="29-Jul"/>
      <sheetName val="28-Jul"/>
      <sheetName val="27-Jul"/>
      <sheetName val="26-Jul"/>
      <sheetName val="25-Jul"/>
      <sheetName val="24-Jul"/>
      <sheetName val="23-Jul"/>
      <sheetName val="22-Jul"/>
      <sheetName val="21-Jul"/>
      <sheetName val="20-Jul"/>
      <sheetName val="19-Jul"/>
      <sheetName val="18-Jul"/>
      <sheetName val="17-Jul"/>
      <sheetName val="Field"/>
      <sheetName val="Data Vad"/>
      <sheetName val="Staff List"/>
      <sheetName val="Activity List"/>
      <sheetName val="Employee Masters"/>
      <sheetName val="ACTIVE EMPLOYEES"/>
      <sheetName val="Pivot Summary"/>
      <sheetName val="Revised Grade Structure"/>
      <sheetName val="INACTIVE EMPLOYEES"/>
      <sheetName val="Leavers"/>
      <sheetName val="Sheet4"/>
      <sheetName val="Sheet1"/>
      <sheetName val="Sheet2"/>
      <sheetName val="Calculation"/>
      <sheetName val="Dash Borad"/>
      <sheetName val="Sheet3"/>
      <sheetName val="Sheet6"/>
      <sheetName val="Sheet5"/>
      <sheetName val="Sheet8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  <sheetData sheetId="44"/>
      <sheetData sheetId="45"/>
      <sheetData sheetId="46"/>
      <sheetData sheetId="47"/>
      <sheetData sheetId="48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Final"/>
      <sheetName val="Summary"/>
      <sheetName val="Final1"/>
      <sheetName val="Budget Summary"/>
      <sheetName val="$108m"/>
      <sheetName val="Cash Account (31-08-13)"/>
      <sheetName val="Cash Account (31-7-13)"/>
      <sheetName val="National Staff Budget"/>
      <sheetName val="Mechanisation Budget"/>
      <sheetName val="Tools &amp; Materials Budget"/>
      <sheetName val="Expatriate Staff Requirements"/>
      <sheetName val="Rates"/>
      <sheetName val="Sheet1"/>
      <sheetName val="Addax Plant"/>
      <sheetName val="Sheet2"/>
      <sheetName val="RATES FROM HR"/>
      <sheetName val="Wages Basic"/>
      <sheetName val="Leave Pay Allowance"/>
      <sheetName val="NASSIT"/>
      <sheetName val="Other Salaries Wages Allowances"/>
      <sheetName val="OVERTIME X1.5"/>
      <sheetName val="OVERTIME X2"/>
      <sheetName val="Assumption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ources&amp;Uses"/>
      <sheetName val="IC Debt"/>
      <sheetName val="BalanceSheet"/>
      <sheetName val="General"/>
      <sheetName val="SRL"/>
      <sheetName val="SRHL"/>
      <sheetName val="SRLNo.1"/>
      <sheetName val="SRLNo.3"/>
      <sheetName val="TFR"/>
      <sheetName val="SRLGroup"/>
      <sheetName val="SML"/>
      <sheetName val="Global"/>
      <sheetName val="SMLGroup"/>
      <sheetName val="NRL"/>
      <sheetName val="BML"/>
      <sheetName val="TRGroup"/>
      <sheetName val="PrintMarco"/>
      <sheetName val="IC_Debt"/>
      <sheetName val="SRLNo_1"/>
      <sheetName val="SRLNo_3"/>
      <sheetName val="IC_Debt1"/>
      <sheetName val="SRLNo_11"/>
      <sheetName val="SRLNo_31"/>
      <sheetName val="IC_Debt2"/>
      <sheetName val="SRLNo_12"/>
      <sheetName val="SRLNo_32"/>
      <sheetName val="IC_Debt3"/>
      <sheetName val="SRLNo_13"/>
      <sheetName val="SRLNo_33"/>
      <sheetName val="IC_Debt4"/>
      <sheetName val="SRLNo_14"/>
      <sheetName val="SRLNo_34"/>
      <sheetName val="IC_Debt5"/>
      <sheetName val="SRLNo_15"/>
      <sheetName val="SRLNo_35"/>
      <sheetName val="IC_Debt6"/>
      <sheetName val="SRLNo_16"/>
      <sheetName val="SRLNo_36"/>
      <sheetName val="IC_Debt7"/>
      <sheetName val="SRLNo_17"/>
      <sheetName val="SRLNo_37"/>
      <sheetName val="IC_Debt8"/>
      <sheetName val="SRLNo_18"/>
      <sheetName val="SRLNo_38"/>
      <sheetName val="IC_Debt9"/>
      <sheetName val="SRLNo_19"/>
      <sheetName val="SRLNo_39"/>
      <sheetName val="Inpu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Monthly Staff"/>
      <sheetName val="Monthly Leave Accrual"/>
      <sheetName val="OT"/>
      <sheetName val="Inactive monthly staff"/>
      <sheetName val="Sections and Departments"/>
      <sheetName val="Chart2"/>
      <sheetName val="Tracker"/>
      <sheetName val="Interface"/>
      <sheetName val="DEPARTMENTAL LEAVE SUMMARY"/>
      <sheetName val="Monthly Leave Summary"/>
      <sheetName val="INSTRUCTIONS"/>
      <sheetName val="Monthly Leave Balance"/>
      <sheetName val="Lookup"/>
      <sheetName val="Payroll"/>
      <sheetName val="Leave Allowance"/>
      <sheetName val="Leave Balance"/>
      <sheetName val="Over time worked"/>
      <sheetName val="Sheet8"/>
      <sheetName val="Employee Date"/>
      <sheetName val="DATES"/>
      <sheetName val="Gratuity Scheme "/>
      <sheetName val="Staff Summary"/>
      <sheetName val="Manhrs"/>
      <sheetName val="No of working days in a Month"/>
      <sheetName val="Administrator"/>
      <sheetName val="Dependants"/>
      <sheetName val="Sheet4"/>
      <sheetName val="Sheet5"/>
      <sheetName val="Sheet1"/>
      <sheetName val="Sheet6"/>
      <sheetName val="Sheet7"/>
      <sheetName val="Sheet2"/>
      <sheetName val="Sheet3"/>
      <sheetName val="Sheet9"/>
      <sheetName val="GENDER"/>
      <sheetName val="Sheet10"/>
      <sheetName val="Sheet11"/>
      <sheetName val="Sheet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Financial Summary"/>
      <sheetName val="Financial Results"/>
      <sheetName val="Sensitivity Analysis"/>
      <sheetName val="Trade Finance"/>
      <sheetName val="Debt"/>
      <sheetName val="Assumptions"/>
      <sheetName val="Sugar Sales"/>
      <sheetName val="Price and Product Mix"/>
      <sheetName val="Production"/>
      <sheetName val="Operational Expenses"/>
      <sheetName val="Factory "/>
      <sheetName val="Capex"/>
      <sheetName val="Personnel"/>
      <sheetName val="Financial_Summary2"/>
      <sheetName val="Financial_Results2"/>
      <sheetName val="Sensitivity_Analysis2"/>
      <sheetName val="Trade_Finance2"/>
      <sheetName val="Sugar_Sales2"/>
      <sheetName val="Price_and_Product_Mix2"/>
      <sheetName val="Operational_Expenses2"/>
      <sheetName val="Factory_2"/>
      <sheetName val="Financial_Summary"/>
      <sheetName val="Financial_Results"/>
      <sheetName val="Sensitivity_Analysis"/>
      <sheetName val="Trade_Finance"/>
      <sheetName val="Sugar_Sales"/>
      <sheetName val="Price_and_Product_Mix"/>
      <sheetName val="Operational_Expenses"/>
      <sheetName val="Factory_"/>
      <sheetName val="Financial_Summary1"/>
      <sheetName val="Financial_Results1"/>
      <sheetName val="Sensitivity_Analysis1"/>
      <sheetName val="Trade_Finance1"/>
      <sheetName val="Sugar_Sales1"/>
      <sheetName val="Price_and_Product_Mix1"/>
      <sheetName val="Operational_Expenses1"/>
      <sheetName val="Factory_1"/>
      <sheetName val="Financial_Summary3"/>
      <sheetName val="Financial_Results3"/>
      <sheetName val="Sensitivity_Analysis3"/>
      <sheetName val="Trade_Finance3"/>
      <sheetName val="Sugar_Sales3"/>
      <sheetName val="Price_and_Product_Mix3"/>
      <sheetName val="Operational_Expenses3"/>
      <sheetName val="Factory_3"/>
      <sheetName val="Financial_Summary4"/>
      <sheetName val="Financial_Results4"/>
      <sheetName val="Sensitivity_Analysis4"/>
      <sheetName val="Trade_Finance4"/>
      <sheetName val="Sugar_Sales4"/>
      <sheetName val="Price_and_Product_Mix4"/>
      <sheetName val="Operational_Expenses4"/>
      <sheetName val="Factory_4"/>
      <sheetName val="Financial_Summary5"/>
      <sheetName val="Financial_Results5"/>
      <sheetName val="Sensitivity_Analysis5"/>
      <sheetName val="Trade_Finance5"/>
      <sheetName val="Sugar_Sales5"/>
      <sheetName val="Price_and_Product_Mix5"/>
      <sheetName val="Operational_Expenses5"/>
      <sheetName val="Factory_5"/>
      <sheetName val="Financial_Summary6"/>
      <sheetName val="Financial_Results6"/>
      <sheetName val="Sensitivity_Analysis6"/>
      <sheetName val="Trade_Finance6"/>
      <sheetName val="Sugar_Sales6"/>
      <sheetName val="Price_and_Product_Mix6"/>
      <sheetName val="Operational_Expenses6"/>
      <sheetName val="Factory_6"/>
      <sheetName val="Financial_Summary7"/>
      <sheetName val="Financial_Results7"/>
      <sheetName val="Sensitivity_Analysis7"/>
      <sheetName val="Trade_Finance7"/>
      <sheetName val="Sugar_Sales7"/>
      <sheetName val="Price_and_Product_Mix7"/>
      <sheetName val="Operational_Expenses7"/>
      <sheetName val="Factory_7"/>
      <sheetName val="Financial_Summary8"/>
      <sheetName val="Financial_Results8"/>
      <sheetName val="Sensitivity_Analysis8"/>
      <sheetName val="Trade_Finance8"/>
      <sheetName val="Sugar_Sales8"/>
      <sheetName val="Price_and_Product_Mix8"/>
      <sheetName val="Operational_Expenses8"/>
      <sheetName val="Factory_8"/>
      <sheetName val="Financial_Summary9"/>
      <sheetName val="Financial_Results9"/>
      <sheetName val="Sensitivity_Analysis9"/>
      <sheetName val="Trade_Finance9"/>
      <sheetName val="Sugar_Sales9"/>
      <sheetName val="Price_and_Product_Mix9"/>
      <sheetName val="Operational_Expenses9"/>
      <sheetName val="Factory_9"/>
      <sheetName val="Financial_Summary10"/>
      <sheetName val="Financial_Results10"/>
      <sheetName val="Sensitivity_Analysis10"/>
      <sheetName val="Trade_Finance10"/>
      <sheetName val="Sugar_Sales10"/>
      <sheetName val="Price_and_Product_Mix10"/>
      <sheetName val="Operational_Expenses10"/>
      <sheetName val="Factory_10"/>
      <sheetName val="Financial_Summary11"/>
      <sheetName val="Financial_Results11"/>
      <sheetName val="Sensitivity_Analysis11"/>
      <sheetName val="Trade_Finance11"/>
      <sheetName val="Sugar_Sales11"/>
      <sheetName val="Price_and_Product_Mix11"/>
      <sheetName val="Operational_Expenses11"/>
      <sheetName val="Factory_11"/>
      <sheetName val="Financial_Summary12"/>
      <sheetName val="Financial_Results12"/>
      <sheetName val="Sensitivity_Analysis12"/>
      <sheetName val="Trade_Finance12"/>
      <sheetName val="Sugar_Sales12"/>
      <sheetName val="Price_and_Product_Mix12"/>
      <sheetName val="Operational_Expenses12"/>
      <sheetName val="Factory_12"/>
      <sheetName val="Sheet1"/>
      <sheetName val="North"/>
      <sheetName val="Financial_Summary13"/>
      <sheetName val="Financial_Results13"/>
      <sheetName val="Sensitivity_Analysis13"/>
      <sheetName val="Trade_Finance13"/>
      <sheetName val="Sugar_Sales13"/>
      <sheetName val="Price_and_Product_Mix13"/>
      <sheetName val="Operational_Expenses13"/>
      <sheetName val="Factory_13"/>
      <sheetName val="Financial_Summary14"/>
      <sheetName val="Financial_Results14"/>
      <sheetName val="Sensitivity_Analysis14"/>
      <sheetName val="Trade_Finance14"/>
      <sheetName val="Sugar_Sales14"/>
      <sheetName val="Price_and_Product_Mix14"/>
      <sheetName val="Operational_Expenses14"/>
      <sheetName val="Factory_14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Monthly Staff"/>
      <sheetName val="Monthly Leave Accrual"/>
      <sheetName val="OT"/>
      <sheetName val="Inactive monthly staff"/>
      <sheetName val="Sections and Departments"/>
      <sheetName val="Chart2"/>
      <sheetName val="Tracker"/>
      <sheetName val="Interface"/>
      <sheetName val="DEPARTMENTAL LEAVE SUMMARY"/>
      <sheetName val="Monthly Leave Summary"/>
      <sheetName val="INSTRUCTIONS"/>
      <sheetName val="Monthly Leave Balance"/>
      <sheetName val="Lookup"/>
      <sheetName val="Payroll"/>
      <sheetName val="Leave Allowance"/>
      <sheetName val="Leave Balance"/>
      <sheetName val="Over time worked"/>
      <sheetName val="Sheet8"/>
      <sheetName val="Employee Date"/>
      <sheetName val="DATES"/>
      <sheetName val="Gratuity Scheme "/>
      <sheetName val="Staff Summary"/>
      <sheetName val="Manhrs"/>
      <sheetName val="No of working days in a Month"/>
      <sheetName val="Administrator"/>
      <sheetName val="Dependants"/>
      <sheetName val="Sheet4"/>
      <sheetName val="Sheet5"/>
      <sheetName val="Sheet1"/>
      <sheetName val="Sheet6"/>
      <sheetName val="Sheet7"/>
      <sheetName val="Sheet2"/>
      <sheetName val="Sheet3"/>
      <sheetName val="Sheet9"/>
      <sheetName val="GENDER"/>
      <sheetName val="Sheet10"/>
      <sheetName val="Sheet11"/>
      <sheetName val="Sheet1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Monthly Staff"/>
      <sheetName val="Monthly Leave Accrual"/>
      <sheetName val="OT"/>
      <sheetName val="Inactive monthly staff"/>
      <sheetName val="Sections and Departments"/>
      <sheetName val="Chart1"/>
      <sheetName val="Tracker"/>
      <sheetName val="Interface"/>
      <sheetName val="DEPARTMENTAL LEAVE SUMMARY"/>
      <sheetName val="Monthly Leave Summary"/>
      <sheetName val="INSTRUCTIONS"/>
      <sheetName val="Monthly Leave Balance"/>
      <sheetName val="Lookup"/>
      <sheetName val="Payroll"/>
      <sheetName val="Leave Allowance"/>
      <sheetName val="Leave Balance"/>
      <sheetName val="Over time worked"/>
      <sheetName val="Sheet8"/>
      <sheetName val="Employee Date"/>
      <sheetName val="DATES"/>
      <sheetName val="Gratuity Scheme "/>
      <sheetName val="Staff Summary"/>
      <sheetName val="Manhrs"/>
      <sheetName val="No of working days in a Month"/>
      <sheetName val="Administrator"/>
      <sheetName val="Dependants"/>
      <sheetName val="Sheet4"/>
      <sheetName val="Sheet5"/>
      <sheetName val="Sheet1"/>
      <sheetName val="Sheet6"/>
      <sheetName val="Sheet7"/>
      <sheetName val="Sheet2"/>
      <sheetName val="Sheet3"/>
      <sheetName val="Sheet9"/>
      <sheetName val="GENDER"/>
      <sheetName val="Sheet10"/>
      <sheetName val="Sheet11"/>
      <sheetName val="Sheet12"/>
      <sheetName val="Chart2"/>
    </sheetNames>
    <sheetDataSet>
      <sheetData sheetId="0"/>
      <sheetData sheetId="1"/>
      <sheetData sheetId="2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Changes"/>
      <sheetName val="Cash Flow HFM"/>
      <sheetName val="HFM Mapping"/>
      <sheetName val="Sheet4"/>
      <sheetName val="Board presentation"/>
      <sheetName val="Cash Flow vs FM"/>
      <sheetName val="Cash Flow vs Last Budget"/>
      <sheetName val="Summary"/>
      <sheetName val="Data Base"/>
      <sheetName val="OLD Sales"/>
      <sheetName val="P&amp;L"/>
      <sheetName val="Budget Prov April"/>
      <sheetName val="Sheet1"/>
      <sheetName val="Sales Summary"/>
      <sheetName val="Sales Detail"/>
      <sheetName val="Turnover"/>
      <sheetName val="Sales Analyse"/>
      <sheetName val="Stock"/>
      <sheetName val="Othe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Instruction"/>
      <sheetName val="Validation"/>
      <sheetName val="Entities"/>
      <sheetName val="BS100 Current Assets"/>
      <sheetName val="LID BS"/>
      <sheetName val="BS Interco"/>
      <sheetName val="TR111 Trade Receivables"/>
      <sheetName val="TRP11 TR &amp; TP Details"/>
      <sheetName val="PR111 Doubtful Receivables"/>
      <sheetName val="BIO112 Biological Assets"/>
      <sheetName val="IN112 Inventories"/>
      <sheetName val="IN112 Inventories (2)"/>
      <sheetName val="FRP111 Fin Instruments"/>
      <sheetName val="BS120 Non-Current Assets"/>
      <sheetName val="PPE120 Land&amp;Buildings"/>
      <sheetName val="PPE120 Other PPE"/>
      <sheetName val="PPE120 Bioenergy"/>
      <sheetName val="WIP120 Work in progress"/>
      <sheetName val="IA123 Other Intangibles"/>
      <sheetName val="FA122 Financial Assets"/>
      <sheetName val="BS200 Current Liabilities"/>
      <sheetName val="TP211 Trade Payables"/>
      <sheetName val="FOL222 Fin&amp;Op Leasing&amp;Borrowing"/>
      <sheetName val="BS222 Non-Current Liabilities"/>
      <sheetName val="PR226 Provisions"/>
      <sheetName val="EQ270 Equity"/>
      <sheetName val="IN122 Investments IC &amp; Assoc"/>
      <sheetName val="IS300 Income Statement"/>
      <sheetName val="LID P&amp;L"/>
      <sheetName val="IS300 Revenue"/>
      <sheetName val="IS302 Cost of Sales"/>
      <sheetName val="P&amp;L Interco"/>
      <sheetName val="IS401 G&amp;A"/>
      <sheetName val="IS420 Other Op Income-Expense"/>
      <sheetName val="IS500 Fin Income &amp; Expenses"/>
      <sheetName val="OE101 Overview Employee"/>
      <sheetName val="CF900 Additional Information"/>
      <sheetName val="Sheet1"/>
      <sheetName val="LI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UpdateSect"/>
      <sheetName val="UpdateCateg"/>
      <sheetName val="UpdatePlant"/>
      <sheetName val="UpdateEquip"/>
      <sheetName val="Database"/>
      <sheetName val="LTA WEEKLY Report"/>
      <sheetName val="LTA by Plant item"/>
      <sheetName val="LTA by Equipment"/>
      <sheetName val="LTA Summary (Hrs)"/>
      <sheetName val="LTA Summary (%)"/>
      <sheetName val="Top 10 Detail"/>
      <sheetName val="Top 10"/>
      <sheetName val="Top 10 Recent"/>
      <sheetName val="Top 10 Details"/>
      <sheetName val="Last Season Top 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UpdateSect"/>
      <sheetName val="UpdateCateg"/>
      <sheetName val="UpdatePlant"/>
      <sheetName val="Database"/>
      <sheetName val="LTA WEEKLY Report"/>
      <sheetName val="LTA by Plant item"/>
      <sheetName val="LTA by Equipment"/>
      <sheetName val="Sheet1"/>
      <sheetName val="Sheet4"/>
      <sheetName val="Sheet5"/>
      <sheetName val="LTA Summary(Hrs)"/>
      <sheetName val="LTA Summary (%)"/>
      <sheetName val="Detail"/>
      <sheetName val="Top 10 Detail"/>
      <sheetName val="Top 10 Sum"/>
      <sheetName val="Top 10"/>
      <sheetName val="LTA by Plant item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UpdateSect"/>
      <sheetName val="UpdateCateg"/>
      <sheetName val="UpdatePlant"/>
      <sheetName val="Database"/>
      <sheetName val="Weekly LTA Report"/>
      <sheetName val="Summary"/>
      <sheetName val="Summary (%)"/>
      <sheetName val="Detail"/>
      <sheetName val="By Plant"/>
      <sheetName val="Top 10 Detail"/>
      <sheetName val="Sheet1"/>
      <sheetName val="Top 10 Sum"/>
      <sheetName val="Top 10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ivot"/>
      <sheetName val="Database"/>
      <sheetName val="Average Price"/>
      <sheetName val="Actual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Pivot"/>
      <sheetName val="Database"/>
      <sheetName val="Average Price"/>
      <sheetName val="Actual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FACTORY"/>
      <sheetName val="INFO"/>
      <sheetName val="Schedule 1"/>
      <sheetName val="Schedule 2"/>
      <sheetName val="LTA (Individaul)"/>
      <sheetName val="LTA (Cumulative)"/>
      <sheetName val="Schedule 3_A"/>
      <sheetName val="AD v2"/>
      <sheetName val="AD S&amp;P"/>
      <sheetName val="Schedule 3_B"/>
      <sheetName val="Schedule 3_C"/>
      <sheetName val="Offcrop Actuals"/>
      <sheetName val="J010 Actuals"/>
      <sheetName val="E &amp; I addax 2014"/>
      <sheetName val="01"/>
      <sheetName val="02"/>
      <sheetName val="04"/>
      <sheetName val="06"/>
      <sheetName val="08"/>
      <sheetName val="09"/>
      <sheetName val="10"/>
      <sheetName val="12"/>
      <sheetName val="14"/>
      <sheetName val="16"/>
      <sheetName val="17"/>
      <sheetName val="18"/>
      <sheetName val="20"/>
      <sheetName val="22"/>
      <sheetName val="24"/>
      <sheetName val="26"/>
      <sheetName val="28"/>
      <sheetName val="30"/>
      <sheetName val="32"/>
      <sheetName val="33"/>
      <sheetName val="34"/>
      <sheetName val="36"/>
      <sheetName val="38"/>
      <sheetName val="40"/>
      <sheetName val="41"/>
      <sheetName val="42"/>
      <sheetName val="43"/>
      <sheetName val="44"/>
      <sheetName val="52"/>
      <sheetName val="45"/>
      <sheetName val="128 (120)"/>
      <sheetName val="127"/>
      <sheetName val="SI"/>
      <sheetName val="53"/>
      <sheetName val="155"/>
      <sheetName val="75"/>
      <sheetName val="58"/>
      <sheetName val="83"/>
      <sheetName val="39"/>
      <sheetName val="R1"/>
      <sheetName val="R2"/>
      <sheetName val="EDC"/>
      <sheetName val="Summary by Submis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onthly Tracker"/>
      <sheetName val="Accrual Years"/>
      <sheetName val="Accrual"/>
      <sheetName val="CTO"/>
      <sheetName val="Leave Names"/>
      <sheetName val="Monthly CTO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3"/>
      <sheetName val="bdgt"/>
      <sheetName val="Activity List"/>
      <sheetName val="Pivots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Data Sheet"/>
      <sheetName val="13-Aug"/>
      <sheetName val="12-Aug"/>
      <sheetName val="11-Aug"/>
      <sheetName val="10-Aug"/>
      <sheetName val="9-Aug"/>
      <sheetName val="8-Aug"/>
      <sheetName val="7-Aug"/>
      <sheetName val="6-Aug"/>
      <sheetName val="5-Aug"/>
      <sheetName val="4-Aug"/>
      <sheetName val="3-Aug"/>
      <sheetName val="2-Aug"/>
      <sheetName val="1-Aug"/>
      <sheetName val="31-Jul"/>
      <sheetName val="30-Jul"/>
      <sheetName val="29-Jul"/>
      <sheetName val="28-Jul"/>
      <sheetName val="27-Jul"/>
      <sheetName val="26-Jul"/>
      <sheetName val="25-Jul"/>
      <sheetName val="24-Jul"/>
      <sheetName val="23-Jul"/>
      <sheetName val="22-Jul"/>
      <sheetName val="21-Jul"/>
      <sheetName val="20-Jul"/>
      <sheetName val="19-Jul"/>
      <sheetName val="18-Jul"/>
      <sheetName val="17-Jul"/>
      <sheetName val="Field"/>
      <sheetName val="Data Vad"/>
      <sheetName val="Staff List"/>
      <sheetName val="Activity List"/>
      <sheetName val="Employee Masters"/>
      <sheetName val="Check"/>
      <sheetName val="ACTIVE EMPLOYEES"/>
      <sheetName val="Revised Grade Structure"/>
      <sheetName val="INACTIVE EMPLOYEES"/>
      <sheetName val="Calculation"/>
      <sheetName val="Sheet4"/>
      <sheetName val="Sheet1"/>
      <sheetName val="Sheet2"/>
      <sheetName val="Dash Board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Data Sheet"/>
      <sheetName val="13-Aug"/>
      <sheetName val="12-Aug"/>
      <sheetName val="11-Aug"/>
      <sheetName val="10-Aug"/>
      <sheetName val="9-Aug"/>
      <sheetName val="8-Aug"/>
      <sheetName val="7-Aug"/>
      <sheetName val="6-Aug"/>
      <sheetName val="5-Aug"/>
      <sheetName val="4-Aug"/>
      <sheetName val="3-Aug"/>
      <sheetName val="2-Aug"/>
      <sheetName val="1-Aug"/>
      <sheetName val="31-Jul"/>
      <sheetName val="30-Jul"/>
      <sheetName val="29-Jul"/>
      <sheetName val="28-Jul"/>
      <sheetName val="27-Jul"/>
      <sheetName val="26-Jul"/>
      <sheetName val="25-Jul"/>
      <sheetName val="24-Jul"/>
      <sheetName val="23-Jul"/>
      <sheetName val="22-Jul"/>
      <sheetName val="21-Jul"/>
      <sheetName val="20-Jul"/>
      <sheetName val="19-Jul"/>
      <sheetName val="18-Jul"/>
      <sheetName val="17-Jul"/>
      <sheetName val="Field"/>
      <sheetName val="Data Vad"/>
      <sheetName val="Staff List"/>
      <sheetName val="Activity List"/>
      <sheetName val="Employee Masters"/>
      <sheetName val="Check"/>
      <sheetName val="ACTIVE EMPLOYEES"/>
      <sheetName val="Revised Grade Structure"/>
      <sheetName val="INACTIVE EMPLOYEES"/>
      <sheetName val="Calculation"/>
      <sheetName val="Sheet4"/>
      <sheetName val="Sheet1"/>
      <sheetName val="Sheet2"/>
      <sheetName val="Dash Board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Data Sheet"/>
      <sheetName val="13-Aug"/>
      <sheetName val="12-Aug"/>
      <sheetName val="11-Aug"/>
      <sheetName val="10-Aug"/>
      <sheetName val="9-Aug"/>
      <sheetName val="8-Aug"/>
      <sheetName val="7-Aug"/>
      <sheetName val="6-Aug"/>
      <sheetName val="5-Aug"/>
      <sheetName val="4-Aug"/>
      <sheetName val="3-Aug"/>
      <sheetName val="2-Aug"/>
      <sheetName val="1-Aug"/>
      <sheetName val="31-Jul"/>
      <sheetName val="30-Jul"/>
      <sheetName val="29-Jul"/>
      <sheetName val="28-Jul"/>
      <sheetName val="27-Jul"/>
      <sheetName val="26-Jul"/>
      <sheetName val="25-Jul"/>
      <sheetName val="24-Jul"/>
      <sheetName val="23-Jul"/>
      <sheetName val="22-Jul"/>
      <sheetName val="21-Jul"/>
      <sheetName val="20-Jul"/>
      <sheetName val="19-Jul"/>
      <sheetName val="18-Jul"/>
      <sheetName val="17-Jul"/>
      <sheetName val="Field"/>
      <sheetName val="Data Vad"/>
      <sheetName val="Staff List"/>
      <sheetName val="Activity List"/>
      <sheetName val="Employee Masters"/>
      <sheetName val="Master Sheet-Data Capturing"/>
      <sheetName val="Master Sheet-Data-Redo 1"/>
      <sheetName val="Sheet8"/>
      <sheetName val="Master Sheet-Data Capture-Redo"/>
      <sheetName val="Employee Bank Details"/>
      <sheetName val="Sheet4"/>
      <sheetName val="Sheet3"/>
      <sheetName val="Sheet5"/>
      <sheetName val="Sheet7"/>
      <sheetName val="QUICK CHECK"/>
      <sheetName val="Inactive Employees"/>
      <sheetName val="Revised Grade Structure"/>
      <sheetName val="Number Not in Existence"/>
      <sheetName val="Calculation"/>
      <sheetName val="Sections and Departments"/>
      <sheetName val="Sheet1"/>
      <sheetName val="Sheet2"/>
      <sheetName val="Char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/>
      <sheetData sheetId="39" refreshError="1"/>
      <sheetData sheetId="40" refreshError="1"/>
      <sheetData sheetId="41" refreshError="1"/>
      <sheetData sheetId="42"/>
      <sheetData sheetId="43" refreshError="1"/>
      <sheetData sheetId="44"/>
      <sheetData sheetId="45"/>
      <sheetData sheetId="46" refreshError="1"/>
      <sheetData sheetId="47" refreshError="1"/>
      <sheetData sheetId="48"/>
      <sheetData sheetId="49" refreshError="1"/>
      <sheetData sheetId="50" refreshError="1"/>
      <sheetData sheetId="5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Data Sheet"/>
      <sheetName val="13-Aug"/>
      <sheetName val="12-Aug"/>
      <sheetName val="11-Aug"/>
      <sheetName val="10-Aug"/>
      <sheetName val="9-Aug"/>
      <sheetName val="8-Aug"/>
      <sheetName val="7-Aug"/>
      <sheetName val="6-Aug"/>
      <sheetName val="5-Aug"/>
      <sheetName val="4-Aug"/>
      <sheetName val="3-Aug"/>
      <sheetName val="2-Aug"/>
      <sheetName val="1-Aug"/>
      <sheetName val="31-Jul"/>
      <sheetName val="30-Jul"/>
      <sheetName val="29-Jul"/>
      <sheetName val="28-Jul"/>
      <sheetName val="27-Jul"/>
      <sheetName val="26-Jul"/>
      <sheetName val="25-Jul"/>
      <sheetName val="24-Jul"/>
      <sheetName val="23-Jul"/>
      <sheetName val="22-Jul"/>
      <sheetName val="21-Jul"/>
      <sheetName val="20-Jul"/>
      <sheetName val="19-Jul"/>
      <sheetName val="18-Jul"/>
      <sheetName val="17-Jul"/>
      <sheetName val="Field"/>
      <sheetName val="Data Vad"/>
      <sheetName val="Staff List"/>
      <sheetName val="Activity List"/>
      <sheetName val="Employee Masters"/>
      <sheetName val="Master Sheet-Data Capturing"/>
      <sheetName val="Master Sheet-Data-Redo 1"/>
      <sheetName val="Sheet8"/>
      <sheetName val="Employee Bank Details"/>
      <sheetName val="Sheet4"/>
      <sheetName val="Sheet3"/>
      <sheetName val="Master Sheet-Data Capture-Redo"/>
      <sheetName val="Sheet5"/>
      <sheetName val="Sheet7"/>
      <sheetName val="QUICK CHECK"/>
      <sheetName val="Inactive Employees"/>
      <sheetName val="Revised Grade Structure"/>
      <sheetName val="Number Not in Existence"/>
      <sheetName val="Calculation"/>
      <sheetName val="Sections and Departments"/>
      <sheetName val="Sheet1"/>
      <sheetName val="Sheet2"/>
      <sheetName val="Chart3"/>
      <sheetName val="Chart2"/>
      <sheetName val="Master Sheet-Data Capture-R (2"/>
      <sheetName val="Char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Data Sheet"/>
      <sheetName val="13-Aug"/>
      <sheetName val="12-Aug"/>
      <sheetName val="11-Aug"/>
      <sheetName val="10-Aug"/>
      <sheetName val="9-Aug"/>
      <sheetName val="8-Aug"/>
      <sheetName val="7-Aug"/>
      <sheetName val="6-Aug"/>
      <sheetName val="5-Aug"/>
      <sheetName val="4-Aug"/>
      <sheetName val="3-Aug"/>
      <sheetName val="2-Aug"/>
      <sheetName val="1-Aug"/>
      <sheetName val="31-Jul"/>
      <sheetName val="30-Jul"/>
      <sheetName val="29-Jul"/>
      <sheetName val="28-Jul"/>
      <sheetName val="27-Jul"/>
      <sheetName val="26-Jul"/>
      <sheetName val="25-Jul"/>
      <sheetName val="24-Jul"/>
      <sheetName val="23-Jul"/>
      <sheetName val="22-Jul"/>
      <sheetName val="21-Jul"/>
      <sheetName val="20-Jul"/>
      <sheetName val="19-Jul"/>
      <sheetName val="18-Jul"/>
      <sheetName val="17-Jul"/>
      <sheetName val="Field"/>
      <sheetName val="Data Vad"/>
      <sheetName val="Staff List"/>
      <sheetName val="Activity List"/>
      <sheetName val="Employee Masters"/>
      <sheetName val="ACTIVE EMPLOYEES"/>
      <sheetName val="QUICK CHECK"/>
      <sheetName val="Revised Grade Structure"/>
      <sheetName val="INACTIVE EMPLOYEES"/>
      <sheetName val="Number Not in Existence"/>
      <sheetName val="Calculation"/>
      <sheetName val="Sections and Departments"/>
      <sheetName val="Sheet4"/>
      <sheetName val="Sheet1"/>
      <sheetName val="Sheet2"/>
      <sheetName val="Char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2060"/>
  </sheetPr>
  <dimension ref="A1:K45"/>
  <sheetViews>
    <sheetView showGridLines="0" zoomScale="87" zoomScaleNormal="87" workbookViewId="0">
      <pane xSplit="1" ySplit="2" topLeftCell="B15" activePane="bottomRight" state="frozen"/>
      <selection/>
      <selection pane="topRight"/>
      <selection pane="bottomLeft"/>
      <selection pane="bottomRight" activeCell="A2" sqref="A2"/>
    </sheetView>
  </sheetViews>
  <sheetFormatPr defaultColWidth="9" defaultRowHeight="15"/>
  <cols>
    <col min="1" max="3" width="17.552380952381" style="95" customWidth="1"/>
    <col min="4" max="4" width="18.8857142857143" customWidth="1"/>
    <col min="5" max="5" width="17.552380952381" style="95" customWidth="1"/>
    <col min="6" max="6" width="16.8857142857143" customWidth="1"/>
    <col min="7" max="7" width="10" customWidth="1"/>
    <col min="8" max="8" width="16.552380952381" customWidth="1"/>
    <col min="9" max="10" width="24" customWidth="1"/>
    <col min="11" max="11" width="19.1047619047619" customWidth="1"/>
  </cols>
  <sheetData>
    <row r="1" ht="19.5" spans="1:11">
      <c r="A1" s="96" t="s">
        <v>0</v>
      </c>
      <c r="B1" s="97"/>
      <c r="C1" s="97"/>
      <c r="D1" s="97"/>
      <c r="E1" s="97"/>
      <c r="F1" s="98"/>
      <c r="G1" s="99" t="s">
        <v>1</v>
      </c>
      <c r="H1" s="100"/>
      <c r="I1" s="100"/>
      <c r="J1" s="100"/>
      <c r="K1" s="123"/>
    </row>
    <row r="2" ht="48" customHeight="1" spans="1:11">
      <c r="A2" s="101" t="s">
        <v>2</v>
      </c>
      <c r="B2" s="101" t="s">
        <v>3</v>
      </c>
      <c r="C2" s="102" t="s">
        <v>4</v>
      </c>
      <c r="D2" s="103" t="s">
        <v>5</v>
      </c>
      <c r="E2" s="101" t="s">
        <v>6</v>
      </c>
      <c r="F2" s="103" t="s">
        <v>7</v>
      </c>
      <c r="G2" s="104" t="s">
        <v>8</v>
      </c>
      <c r="H2" s="104" t="s">
        <v>9</v>
      </c>
      <c r="I2" s="124" t="s">
        <v>10</v>
      </c>
      <c r="J2" s="124" t="s">
        <v>11</v>
      </c>
      <c r="K2" s="125" t="s">
        <v>12</v>
      </c>
    </row>
    <row r="3" ht="18.6" customHeight="1" spans="1:11">
      <c r="A3" s="105">
        <v>43891</v>
      </c>
      <c r="B3" s="105">
        <f ca="1">TODAY()</f>
        <v>45419</v>
      </c>
      <c r="C3" s="106">
        <f ca="1">(B3-A3)/365</f>
        <v>4.18630136986301</v>
      </c>
      <c r="D3" s="107">
        <v>32</v>
      </c>
      <c r="E3" s="106">
        <v>12</v>
      </c>
      <c r="F3" s="108">
        <v>10800</v>
      </c>
      <c r="G3" s="109">
        <f ca="1">F3*D3*C3/22</f>
        <v>65762.9887920299</v>
      </c>
      <c r="H3" s="109">
        <f>F3/22*E3</f>
        <v>5890.90909090909</v>
      </c>
      <c r="I3" s="126">
        <f ca="1">SUM(G3,H3)</f>
        <v>71653.897882939</v>
      </c>
      <c r="J3" s="127">
        <f ca="1">IF(I3&gt;50000,(I3-50000)*5%,0)</f>
        <v>1082.69489414695</v>
      </c>
      <c r="K3" s="128">
        <f ca="1">I3-J3</f>
        <v>70571.202988792</v>
      </c>
    </row>
    <row r="4" ht="18.6" customHeight="1" spans="1:11">
      <c r="A4" s="110">
        <v>43922</v>
      </c>
      <c r="B4" s="110">
        <f ca="1">TODAY()</f>
        <v>45419</v>
      </c>
      <c r="C4" s="106">
        <f ca="1" t="shared" ref="C4:C7" si="0">(B4-A4)/365</f>
        <v>4.1013698630137</v>
      </c>
      <c r="D4" s="111">
        <v>22</v>
      </c>
      <c r="E4" s="106">
        <v>4</v>
      </c>
      <c r="F4" s="109">
        <v>8400</v>
      </c>
      <c r="G4" s="109">
        <f ca="1">F4*D4*C4/22</f>
        <v>34451.5068493151</v>
      </c>
      <c r="H4" s="109">
        <f>F4/22*E4</f>
        <v>1527.27272727273</v>
      </c>
      <c r="I4" s="126">
        <f ca="1" t="shared" ref="I4:I7" si="1">SUM(G4,H4)</f>
        <v>35978.7795765878</v>
      </c>
      <c r="J4" s="127">
        <f ca="1" t="shared" ref="J4:J7" si="2">IF(I4&gt;50000,(I4-50000)*5%,0)</f>
        <v>0</v>
      </c>
      <c r="K4" s="128">
        <f ca="1" t="shared" ref="K4:K7" si="3">I4-J4</f>
        <v>35978.7795765878</v>
      </c>
    </row>
    <row r="5" ht="18.6" customHeight="1" spans="1:11">
      <c r="A5" s="110">
        <v>44046</v>
      </c>
      <c r="B5" s="110">
        <f ca="1" t="shared" ref="B5:B7" si="4">TODAY()</f>
        <v>45419</v>
      </c>
      <c r="C5" s="106">
        <f ca="1" t="shared" si="0"/>
        <v>3.76164383561644</v>
      </c>
      <c r="D5" s="111">
        <v>55</v>
      </c>
      <c r="E5" s="106">
        <v>3</v>
      </c>
      <c r="F5" s="109">
        <v>1295.034</v>
      </c>
      <c r="G5" s="109">
        <f ca="1">F5*D5*C5/22</f>
        <v>12178.6416575342</v>
      </c>
      <c r="H5" s="109">
        <f>F5/22*E5</f>
        <v>176.595545454545</v>
      </c>
      <c r="I5" s="126">
        <f ca="1" t="shared" si="1"/>
        <v>12355.2372029888</v>
      </c>
      <c r="J5" s="127">
        <f ca="1" t="shared" si="2"/>
        <v>0</v>
      </c>
      <c r="K5" s="128">
        <f ca="1" t="shared" si="3"/>
        <v>12355.2372029888</v>
      </c>
    </row>
    <row r="6" ht="18.6" customHeight="1" spans="1:11">
      <c r="A6" s="110">
        <v>44166</v>
      </c>
      <c r="B6" s="110">
        <f ca="1" t="shared" si="4"/>
        <v>45419</v>
      </c>
      <c r="C6" s="106">
        <f ca="1" t="shared" si="0"/>
        <v>3.43287671232877</v>
      </c>
      <c r="D6" s="111">
        <v>55</v>
      </c>
      <c r="E6" s="106">
        <v>15</v>
      </c>
      <c r="F6" s="109">
        <v>1295.034</v>
      </c>
      <c r="G6" s="109">
        <f ca="1">F6*D6*C6/22</f>
        <v>11114.2301506849</v>
      </c>
      <c r="H6" s="109">
        <f>F6/22*E6</f>
        <v>882.977727272727</v>
      </c>
      <c r="I6" s="126">
        <f ca="1" t="shared" si="1"/>
        <v>11997.2078779577</v>
      </c>
      <c r="J6" s="127">
        <f ca="1" t="shared" si="2"/>
        <v>0</v>
      </c>
      <c r="K6" s="128">
        <f ca="1" t="shared" si="3"/>
        <v>11997.2078779577</v>
      </c>
    </row>
    <row r="7" ht="18.6" customHeight="1" spans="1:11">
      <c r="A7" s="110">
        <v>44179</v>
      </c>
      <c r="B7" s="110">
        <f ca="1" t="shared" si="4"/>
        <v>45419</v>
      </c>
      <c r="C7" s="106">
        <f ca="1" t="shared" si="0"/>
        <v>3.3972602739726</v>
      </c>
      <c r="D7" s="111">
        <v>55</v>
      </c>
      <c r="E7" s="106">
        <v>4</v>
      </c>
      <c r="F7" s="109">
        <v>1295.034</v>
      </c>
      <c r="G7" s="109">
        <f ca="1">F7*D7*C7/22</f>
        <v>10998.9189041096</v>
      </c>
      <c r="H7" s="109">
        <f>F7/22*E7</f>
        <v>235.460727272727</v>
      </c>
      <c r="I7" s="126">
        <f ca="1" t="shared" si="1"/>
        <v>11234.3796313823</v>
      </c>
      <c r="J7" s="127">
        <f ca="1" t="shared" si="2"/>
        <v>0</v>
      </c>
      <c r="K7" s="128">
        <f ca="1" t="shared" si="3"/>
        <v>11234.3796313823</v>
      </c>
    </row>
    <row r="8" ht="4.2" customHeight="1" spans="1:11">
      <c r="A8" s="112"/>
      <c r="B8" s="112"/>
      <c r="C8" s="112"/>
      <c r="D8" s="113"/>
      <c r="E8" s="112"/>
      <c r="F8" s="114"/>
      <c r="G8" s="114"/>
      <c r="H8" s="114"/>
      <c r="I8" s="129"/>
      <c r="J8" s="130"/>
      <c r="K8" s="131"/>
    </row>
    <row r="9" ht="15.75" spans="7:11">
      <c r="G9" s="115">
        <f ca="1">SUM(G3:G8)</f>
        <v>134506.286353674</v>
      </c>
      <c r="H9" s="115">
        <f>SUM(H3:H8)</f>
        <v>8713.21581818182</v>
      </c>
      <c r="I9" s="115">
        <f ca="1">SUM(I3:I8)</f>
        <v>143219.502171856</v>
      </c>
      <c r="J9" s="115"/>
      <c r="K9" s="115">
        <f ca="1">SUM(K3:K8)</f>
        <v>142136.807277709</v>
      </c>
    </row>
    <row r="12" spans="3:3">
      <c r="C12" s="116" t="s">
        <v>13</v>
      </c>
    </row>
    <row r="14" spans="2:8">
      <c r="B14" s="117" t="s">
        <v>14</v>
      </c>
      <c r="H14" s="118"/>
    </row>
    <row r="15" spans="2:2">
      <c r="B15" s="116" t="s">
        <v>15</v>
      </c>
    </row>
    <row r="16" ht="24.6" customHeight="1" spans="2:2">
      <c r="B16" s="116" t="s">
        <v>16</v>
      </c>
    </row>
    <row r="17" ht="21" customHeight="1" spans="2:3">
      <c r="B17" s="119" t="s">
        <v>17</v>
      </c>
      <c r="C17" s="120"/>
    </row>
    <row r="19" spans="2:2">
      <c r="B19" s="116" t="s">
        <v>18</v>
      </c>
    </row>
    <row r="20" ht="18" customHeight="1" spans="2:2">
      <c r="B20" s="116" t="s">
        <v>19</v>
      </c>
    </row>
    <row r="21" ht="21" customHeight="1" spans="2:2">
      <c r="B21" s="116" t="s">
        <v>20</v>
      </c>
    </row>
    <row r="22" ht="18.6" customHeight="1" spans="2:2">
      <c r="B22" s="116" t="s">
        <v>21</v>
      </c>
    </row>
    <row r="24" spans="2:3">
      <c r="B24" s="117" t="s">
        <v>22</v>
      </c>
      <c r="C24" s="121"/>
    </row>
    <row r="25" ht="15.75" spans="2:2">
      <c r="B25" s="122" t="s">
        <v>23</v>
      </c>
    </row>
    <row r="26" ht="15.75" spans="2:2">
      <c r="B26" s="122" t="s">
        <v>24</v>
      </c>
    </row>
    <row r="27" ht="15.75" spans="2:2">
      <c r="B27" s="122"/>
    </row>
    <row r="28" spans="2:4">
      <c r="B28" s="117" t="s">
        <v>25</v>
      </c>
      <c r="C28" s="121"/>
      <c r="D28" s="76"/>
    </row>
    <row r="29" spans="2:2">
      <c r="B29" s="116" t="s">
        <v>26</v>
      </c>
    </row>
    <row r="30" spans="2:2">
      <c r="B30" s="116" t="s">
        <v>27</v>
      </c>
    </row>
    <row r="32" spans="2:4">
      <c r="B32" s="117" t="s">
        <v>28</v>
      </c>
      <c r="C32" s="121"/>
      <c r="D32" s="76"/>
    </row>
    <row r="33" ht="15.75" spans="2:2">
      <c r="B33" s="122" t="s">
        <v>29</v>
      </c>
    </row>
    <row r="34" ht="15.75" spans="2:2">
      <c r="B34" s="122" t="s">
        <v>30</v>
      </c>
    </row>
    <row r="36" spans="2:4">
      <c r="B36" s="117" t="s">
        <v>31</v>
      </c>
      <c r="C36" s="121"/>
      <c r="D36" s="76"/>
    </row>
    <row r="37" ht="15.75" spans="2:2">
      <c r="B37" s="122" t="s">
        <v>32</v>
      </c>
    </row>
    <row r="38" ht="15.75" spans="2:2">
      <c r="B38" s="122" t="s">
        <v>33</v>
      </c>
    </row>
    <row r="40" spans="2:4">
      <c r="B40" s="117" t="s">
        <v>34</v>
      </c>
      <c r="C40" s="121"/>
      <c r="D40" s="76"/>
    </row>
    <row r="41" spans="2:2">
      <c r="B41" s="116" t="s">
        <v>35</v>
      </c>
    </row>
    <row r="43" spans="2:4">
      <c r="B43" s="117" t="s">
        <v>36</v>
      </c>
      <c r="C43" s="121"/>
      <c r="D43" s="76"/>
    </row>
    <row r="45" ht="15.75" spans="2:2">
      <c r="B45" s="122" t="s">
        <v>37</v>
      </c>
    </row>
  </sheetData>
  <autoFilter ref="A2:K9">
    <extLst/>
  </autoFilter>
  <mergeCells count="2">
    <mergeCell ref="A1:F1"/>
    <mergeCell ref="G1:K1"/>
  </mergeCell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0">
    <pageSetUpPr fitToPage="1"/>
  </sheetPr>
  <dimension ref="A1:F27"/>
  <sheetViews>
    <sheetView showGridLines="0" tabSelected="1" workbookViewId="0">
      <pane xSplit="1" ySplit="2" topLeftCell="B13" activePane="bottomRight" state="frozen"/>
      <selection/>
      <selection pane="topRight"/>
      <selection pane="bottomLeft"/>
      <selection pane="bottomRight" activeCell="D7" sqref="D7"/>
    </sheetView>
  </sheetViews>
  <sheetFormatPr defaultColWidth="9.1047619047619" defaultRowHeight="12" outlineLevelCol="5"/>
  <cols>
    <col min="1" max="1" width="14.4380952380952" style="81" customWidth="1"/>
    <col min="2" max="3" width="16" style="81" customWidth="1"/>
    <col min="4" max="4" width="17.3333333333333" style="81" customWidth="1"/>
    <col min="5" max="5" width="12.552380952381" style="81" customWidth="1"/>
    <col min="6" max="6" width="13.3333333333333" style="81" customWidth="1"/>
    <col min="7" max="7" width="9.1047619047619" style="81"/>
    <col min="8" max="8" width="10.2190476190476" style="81" customWidth="1"/>
    <col min="9" max="16384" width="9.1047619047619" style="81"/>
  </cols>
  <sheetData>
    <row r="1" ht="12.75"/>
    <row r="2" s="80" customFormat="1" ht="46.5" customHeight="1" spans="1:6">
      <c r="A2" s="82" t="s">
        <v>7</v>
      </c>
      <c r="B2" s="82" t="s">
        <v>38</v>
      </c>
      <c r="C2" s="83" t="s">
        <v>39</v>
      </c>
      <c r="D2" s="83" t="s">
        <v>40</v>
      </c>
      <c r="E2" s="82" t="s">
        <v>41</v>
      </c>
      <c r="F2" s="82" t="s">
        <v>42</v>
      </c>
    </row>
    <row r="3" ht="30" customHeight="1" spans="1:6">
      <c r="A3" s="84">
        <v>10000</v>
      </c>
      <c r="B3" s="85">
        <f>A3*12</f>
        <v>120000</v>
      </c>
      <c r="C3" s="86">
        <v>0.1</v>
      </c>
      <c r="D3" s="85">
        <f>B3*C3</f>
        <v>12000</v>
      </c>
      <c r="E3" s="85">
        <f>IF(D3&gt;A3,(D3-A3)*0.3,0)</f>
        <v>600</v>
      </c>
      <c r="F3" s="87">
        <f>D3-E3</f>
        <v>11400</v>
      </c>
    </row>
    <row r="4" ht="30" customHeight="1" spans="1:6">
      <c r="A4" s="84"/>
      <c r="B4" s="85">
        <f>A4*12</f>
        <v>0</v>
      </c>
      <c r="C4" s="85"/>
      <c r="D4" s="85">
        <f>B4*0.16</f>
        <v>0</v>
      </c>
      <c r="E4" s="85"/>
      <c r="F4" s="87">
        <f>D4-E4</f>
        <v>0</v>
      </c>
    </row>
    <row r="5" ht="9.6" customHeight="1" spans="1:6">
      <c r="A5" s="88"/>
      <c r="B5" s="89"/>
      <c r="C5" s="89"/>
      <c r="D5" s="89"/>
      <c r="E5" s="89"/>
      <c r="F5" s="89"/>
    </row>
    <row r="7" ht="13.5" spans="2:3">
      <c r="B7" s="90" t="s">
        <v>43</v>
      </c>
      <c r="C7" s="91"/>
    </row>
    <row r="9" spans="2:2">
      <c r="B9" s="92" t="s">
        <v>44</v>
      </c>
    </row>
    <row r="10" spans="2:2">
      <c r="B10" s="93" t="s">
        <v>45</v>
      </c>
    </row>
    <row r="11" spans="2:2">
      <c r="B11" s="93" t="s">
        <v>46</v>
      </c>
    </row>
    <row r="13" spans="2:2">
      <c r="B13" s="92" t="s">
        <v>47</v>
      </c>
    </row>
    <row r="14" spans="2:2">
      <c r="B14" s="93" t="s">
        <v>48</v>
      </c>
    </row>
    <row r="16" spans="2:3">
      <c r="B16" s="92" t="s">
        <v>49</v>
      </c>
      <c r="C16" s="94"/>
    </row>
    <row r="17" spans="2:2">
      <c r="B17" s="93" t="s">
        <v>50</v>
      </c>
    </row>
    <row r="19" spans="2:3">
      <c r="B19" s="92" t="s">
        <v>51</v>
      </c>
      <c r="C19" s="94"/>
    </row>
    <row r="20" spans="2:2">
      <c r="B20" s="93" t="s">
        <v>52</v>
      </c>
    </row>
    <row r="27" spans="2:2">
      <c r="B27" s="93"/>
    </row>
  </sheetData>
  <autoFilter ref="A2:G4">
    <extLst/>
  </autoFilter>
  <printOptions horizontalCentered="1"/>
  <pageMargins left="0.25" right="0.25" top="0.5" bottom="0.5" header="0.3" footer="0.3"/>
  <pageSetup paperSize="1" scale="74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>
    <tabColor rgb="FF00B0F0"/>
  </sheetPr>
  <dimension ref="A1:H30"/>
  <sheetViews>
    <sheetView showGridLines="0" zoomScale="93" zoomScaleNormal="93" workbookViewId="0">
      <pane xSplit="3" ySplit="2" topLeftCell="D3" activePane="bottomRight" state="frozen"/>
      <selection/>
      <selection pane="topRight"/>
      <selection pane="bottomLeft"/>
      <selection pane="bottomRight" activeCell="H4" sqref="H4"/>
    </sheetView>
  </sheetViews>
  <sheetFormatPr defaultColWidth="9" defaultRowHeight="15" outlineLevelCol="7"/>
  <cols>
    <col min="1" max="1" width="15.1047619047619" style="36" customWidth="1"/>
    <col min="2" max="2" width="14.4380952380952" style="37" customWidth="1"/>
    <col min="3" max="3" width="15.3333333333333" style="37" customWidth="1"/>
    <col min="4" max="4" width="14.552380952381" customWidth="1"/>
    <col min="5" max="5" width="13.1047619047619" style="37" customWidth="1"/>
    <col min="6" max="6" width="23" customWidth="1"/>
    <col min="7" max="7" width="20.552380952381" style="37" customWidth="1"/>
    <col min="8" max="8" width="15" customWidth="1"/>
    <col min="10" max="10" width="11.552380952381" customWidth="1"/>
  </cols>
  <sheetData>
    <row r="1" ht="16.5" spans="4:7">
      <c r="D1" s="38" t="s">
        <v>53</v>
      </c>
      <c r="E1" s="39"/>
      <c r="F1" s="40" t="s">
        <v>54</v>
      </c>
      <c r="G1" s="41"/>
    </row>
    <row r="2" ht="44.25" customHeight="1" spans="1:8">
      <c r="A2" s="42" t="s">
        <v>55</v>
      </c>
      <c r="B2" s="43" t="s">
        <v>56</v>
      </c>
      <c r="C2" s="43" t="s">
        <v>57</v>
      </c>
      <c r="D2" s="44" t="s">
        <v>58</v>
      </c>
      <c r="E2" s="45" t="s">
        <v>59</v>
      </c>
      <c r="F2" s="46" t="s">
        <v>60</v>
      </c>
      <c r="G2" s="45" t="s">
        <v>61</v>
      </c>
      <c r="H2" s="47" t="s">
        <v>62</v>
      </c>
    </row>
    <row r="3" ht="21" customHeight="1" spans="1:8">
      <c r="A3" s="48">
        <v>2000</v>
      </c>
      <c r="B3" s="49">
        <f t="shared" ref="B3:B5" si="0">A3/22</f>
        <v>90.9090909090909</v>
      </c>
      <c r="C3" s="49">
        <f t="shared" ref="C3:C5" si="1">B3/8</f>
        <v>11.3636363636364</v>
      </c>
      <c r="D3" s="50">
        <v>40</v>
      </c>
      <c r="E3" s="51">
        <f>C3*D3*1.5</f>
        <v>681.818181818182</v>
      </c>
      <c r="F3" s="52"/>
      <c r="G3" s="53">
        <f>C3*F3*2</f>
        <v>0</v>
      </c>
      <c r="H3" s="54">
        <f>SUM(E3,G3)</f>
        <v>681.818181818182</v>
      </c>
    </row>
    <row r="4" ht="21" customHeight="1" spans="1:8">
      <c r="A4" s="55">
        <v>1500</v>
      </c>
      <c r="B4" s="56">
        <f t="shared" si="0"/>
        <v>68.1818181818182</v>
      </c>
      <c r="C4" s="56">
        <f t="shared" si="1"/>
        <v>8.52272727272727</v>
      </c>
      <c r="D4" s="57">
        <v>5</v>
      </c>
      <c r="E4" s="58">
        <f>C4*D4*1.5</f>
        <v>63.9204545454545</v>
      </c>
      <c r="F4" s="59">
        <v>25</v>
      </c>
      <c r="G4" s="60">
        <f t="shared" ref="G4:G5" si="2">C4*F4*2</f>
        <v>426.136363636364</v>
      </c>
      <c r="H4" s="61">
        <f>SUM(E4,G4)</f>
        <v>490.056818181818</v>
      </c>
    </row>
    <row r="5" ht="21" customHeight="1" spans="1:8">
      <c r="A5" s="62">
        <v>18000</v>
      </c>
      <c r="B5" s="63">
        <f t="shared" si="0"/>
        <v>818.181818181818</v>
      </c>
      <c r="C5" s="63">
        <f t="shared" si="1"/>
        <v>102.272727272727</v>
      </c>
      <c r="D5" s="64">
        <v>8</v>
      </c>
      <c r="E5" s="65">
        <f t="shared" ref="E5" si="3">C5*D5*1.5</f>
        <v>1227.27272727273</v>
      </c>
      <c r="F5" s="66"/>
      <c r="G5" s="67">
        <f t="shared" si="2"/>
        <v>0</v>
      </c>
      <c r="H5" s="68">
        <f t="shared" ref="H5" si="4">SUM(E5,G5)</f>
        <v>1227.27272727273</v>
      </c>
    </row>
    <row r="6" ht="20.25" customHeight="1" spans="4:8">
      <c r="D6" s="69"/>
      <c r="E6" s="70"/>
      <c r="F6" s="71"/>
      <c r="G6" s="70"/>
      <c r="H6" s="72"/>
    </row>
    <row r="7" ht="18.75" customHeight="1" spans="4:8">
      <c r="D7" s="37"/>
      <c r="E7" s="73">
        <f>SUM(E3:E5)</f>
        <v>1973.01136363636</v>
      </c>
      <c r="G7" s="73">
        <f>SUM(G3:G5)</f>
        <v>426.136363636364</v>
      </c>
      <c r="H7" s="73">
        <f>SUM(H3:H5)</f>
        <v>2399.14772727273</v>
      </c>
    </row>
    <row r="9" ht="15.75" spans="2:4">
      <c r="B9" s="74" t="s">
        <v>63</v>
      </c>
      <c r="C9" s="75"/>
      <c r="D9" s="76"/>
    </row>
    <row r="11" ht="15.75" spans="2:2">
      <c r="B11" s="74" t="s">
        <v>44</v>
      </c>
    </row>
    <row r="12" spans="2:8">
      <c r="B12" s="77" t="s">
        <v>64</v>
      </c>
      <c r="H12" s="78"/>
    </row>
    <row r="13" spans="2:2">
      <c r="B13" s="77" t="s">
        <v>65</v>
      </c>
    </row>
    <row r="14" spans="2:2">
      <c r="B14" s="77" t="s">
        <v>66</v>
      </c>
    </row>
    <row r="16" spans="2:6">
      <c r="B16" s="79" t="s">
        <v>67</v>
      </c>
      <c r="F16" s="78"/>
    </row>
    <row r="17" spans="2:4">
      <c r="B17" s="77" t="s">
        <v>68</v>
      </c>
      <c r="D17" s="78"/>
    </row>
    <row r="18" spans="2:8">
      <c r="B18" s="77" t="s">
        <v>69</v>
      </c>
      <c r="H18" s="37"/>
    </row>
    <row r="21" ht="15.75" spans="2:4">
      <c r="B21" s="74" t="s">
        <v>70</v>
      </c>
      <c r="C21" s="75"/>
      <c r="D21" s="76"/>
    </row>
    <row r="23" ht="15.75" spans="2:2">
      <c r="B23" s="74" t="s">
        <v>44</v>
      </c>
    </row>
    <row r="24" spans="2:2">
      <c r="B24" s="77" t="s">
        <v>64</v>
      </c>
    </row>
    <row r="25" spans="2:2">
      <c r="B25" s="77" t="s">
        <v>65</v>
      </c>
    </row>
    <row r="26" spans="2:2">
      <c r="B26" s="77" t="s">
        <v>66</v>
      </c>
    </row>
    <row r="28" spans="2:2">
      <c r="B28" s="79" t="s">
        <v>67</v>
      </c>
    </row>
    <row r="29" spans="2:4">
      <c r="B29" s="77" t="s">
        <v>71</v>
      </c>
      <c r="D29" s="78"/>
    </row>
    <row r="30" spans="2:2">
      <c r="B30" s="77" t="s">
        <v>72</v>
      </c>
    </row>
  </sheetData>
  <autoFilter ref="A2:H7">
    <extLst/>
  </autoFilter>
  <mergeCells count="2">
    <mergeCell ref="D1:E1"/>
    <mergeCell ref="F1:G1"/>
  </mergeCells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9"/>
  <sheetViews>
    <sheetView zoomScale="84" zoomScaleNormal="84" workbookViewId="0">
      <pane xSplit="1" ySplit="2" topLeftCell="B3" activePane="bottomRight" state="frozen"/>
      <selection/>
      <selection pane="topRight"/>
      <selection pane="bottomLeft"/>
      <selection pane="bottomRight" activeCell="G40" sqref="G40"/>
    </sheetView>
  </sheetViews>
  <sheetFormatPr defaultColWidth="8.55238095238095" defaultRowHeight="15.75"/>
  <cols>
    <col min="1" max="1" width="5.33333333333333" style="3" customWidth="1"/>
    <col min="2" max="4" width="13.4380952380952" style="4" customWidth="1"/>
    <col min="5" max="5" width="16.6666666666667" style="4" customWidth="1"/>
    <col min="6" max="6" width="18.4380952380952" style="4" customWidth="1"/>
    <col min="7" max="7" width="14.3333333333333" style="4" customWidth="1"/>
    <col min="8" max="8" width="16.4380952380952" style="4" customWidth="1"/>
    <col min="9" max="9" width="14.8857142857143" style="4" customWidth="1"/>
    <col min="10" max="10" width="16.6666666666667" style="4" customWidth="1"/>
    <col min="11" max="11" width="12.552380952381" style="4" customWidth="1"/>
    <col min="12" max="12" width="17.8857142857143" style="3" customWidth="1"/>
    <col min="13" max="13" width="26.7809523809524" style="3" customWidth="1"/>
    <col min="14" max="16384" width="8.55238095238095" style="3"/>
  </cols>
  <sheetData>
    <row r="1" s="1" customFormat="1" ht="94.2" customHeight="1" spans="1:13">
      <c r="A1" s="5"/>
      <c r="B1" s="6" t="s">
        <v>73</v>
      </c>
      <c r="C1" s="7" t="s">
        <v>74</v>
      </c>
      <c r="D1" s="8"/>
      <c r="E1" s="6"/>
      <c r="F1" s="9"/>
      <c r="G1" s="10"/>
      <c r="H1" s="9"/>
      <c r="I1" s="9"/>
      <c r="J1" s="28" t="s">
        <v>75</v>
      </c>
      <c r="K1" s="29"/>
      <c r="L1" s="30"/>
      <c r="M1" s="31"/>
    </row>
    <row r="2" s="2" customFormat="1" ht="52.2" customHeight="1" spans="1:13">
      <c r="A2" s="11"/>
      <c r="B2" s="12" t="s">
        <v>73</v>
      </c>
      <c r="C2" s="13" t="s">
        <v>76</v>
      </c>
      <c r="D2" s="13" t="s">
        <v>77</v>
      </c>
      <c r="E2" s="13" t="s">
        <v>78</v>
      </c>
      <c r="F2" s="14" t="s">
        <v>79</v>
      </c>
      <c r="G2" s="15" t="s">
        <v>80</v>
      </c>
      <c r="H2" s="16" t="s">
        <v>81</v>
      </c>
      <c r="I2" s="16" t="s">
        <v>82</v>
      </c>
      <c r="J2" s="16" t="s">
        <v>83</v>
      </c>
      <c r="K2" s="32" t="s">
        <v>84</v>
      </c>
      <c r="L2" s="16" t="s">
        <v>85</v>
      </c>
      <c r="M2" s="16" t="s">
        <v>86</v>
      </c>
    </row>
    <row r="3" spans="1:13">
      <c r="A3" s="17"/>
      <c r="B3" s="18">
        <v>16500</v>
      </c>
      <c r="C3" s="19">
        <v>8352.3</v>
      </c>
      <c r="D3" s="19">
        <v>2475</v>
      </c>
      <c r="E3" s="19">
        <v>3525</v>
      </c>
      <c r="F3" s="20">
        <f>SUM(C3:E3)</f>
        <v>14352.3</v>
      </c>
      <c r="G3" s="20">
        <f>SUM(B3,F3)</f>
        <v>30852.3</v>
      </c>
      <c r="H3" s="21">
        <f>+IF(SUM(C3:E3)&lt;500,SUM(C3:E3),500)</f>
        <v>500</v>
      </c>
      <c r="I3" s="21">
        <f>(B3-J3+F3)-H3</f>
        <v>29527.3</v>
      </c>
      <c r="J3" s="33">
        <f>ROUND(B3*0.05,2)</f>
        <v>825</v>
      </c>
      <c r="K3" s="34">
        <f>IF(I3&gt;=2400,(I3-2400)*0.3+360,IF(I3&gt;=1800,(I3-1800)*0.25+210,IF(I3&gt;=1200,(I3-1200)*0.2+90,IF(I3&gt;=600,(I3-600)*0.15+0,0))))</f>
        <v>8498.19</v>
      </c>
      <c r="L3" s="35">
        <f>J3+K3</f>
        <v>9323.19</v>
      </c>
      <c r="M3" s="35">
        <f>G3-L3</f>
        <v>21529.11</v>
      </c>
    </row>
    <row r="4" spans="1:13">
      <c r="A4" s="17"/>
      <c r="B4" s="18">
        <v>13763.2</v>
      </c>
      <c r="C4" s="19">
        <v>5500</v>
      </c>
      <c r="D4" s="19">
        <v>2064.48</v>
      </c>
      <c r="E4" s="19">
        <v>1749.52</v>
      </c>
      <c r="F4" s="20">
        <f t="shared" ref="F4:F6" si="0">SUM(C4:E4)</f>
        <v>9314</v>
      </c>
      <c r="G4" s="20">
        <f t="shared" ref="G4:G6" si="1">SUM(B4,F4)</f>
        <v>23077.2</v>
      </c>
      <c r="H4" s="21">
        <f t="shared" ref="H4:H6" si="2">+IF(SUM(C4:E4)&lt;500,SUM(C4:E4),500)</f>
        <v>500</v>
      </c>
      <c r="I4" s="21">
        <f t="shared" ref="I4:I6" si="3">(B4-J4+F4)-H4</f>
        <v>21889.04</v>
      </c>
      <c r="J4" s="33">
        <f t="shared" ref="J4:J6" si="4">ROUND(B4*0.05,2)</f>
        <v>688.16</v>
      </c>
      <c r="K4" s="34">
        <f>IF(I4&gt;=2400,(I4-2400)*0.3+360,IF(I4&gt;=1800,(I4-1800)*0.25+210,IF(I4&gt;=1200,(I4-1200)*0.2+90,IF(I4&gt;=600,(I4-600)*0.15+0,0))))</f>
        <v>6206.712</v>
      </c>
      <c r="L4" s="35">
        <f>J4+K4</f>
        <v>6894.872</v>
      </c>
      <c r="M4" s="35">
        <f>G4-L4</f>
        <v>16182.328</v>
      </c>
    </row>
    <row r="5" spans="1:13">
      <c r="A5" s="17"/>
      <c r="B5" s="18">
        <v>7500</v>
      </c>
      <c r="C5" s="19">
        <v>3500</v>
      </c>
      <c r="D5" s="19">
        <v>1500</v>
      </c>
      <c r="E5" s="19">
        <v>1500</v>
      </c>
      <c r="F5" s="20">
        <f t="shared" si="0"/>
        <v>6500</v>
      </c>
      <c r="G5" s="20">
        <f t="shared" si="1"/>
        <v>14000</v>
      </c>
      <c r="H5" s="21">
        <f t="shared" si="2"/>
        <v>500</v>
      </c>
      <c r="I5" s="21">
        <f t="shared" si="3"/>
        <v>13125</v>
      </c>
      <c r="J5" s="33">
        <f t="shared" si="4"/>
        <v>375</v>
      </c>
      <c r="K5" s="34">
        <f>IF(I5&gt;=2400,(I5-2400)*0.3+360,IF(I5&gt;=1800,(I5-1800)*0.25+210,IF(I5&gt;=1200,(I5-1200)*0.2+90,IF(I5&gt;=600,(I5-600)*0.15+0,0))))</f>
        <v>3577.5</v>
      </c>
      <c r="L5" s="35">
        <f>J5+K5</f>
        <v>3952.5</v>
      </c>
      <c r="M5" s="35">
        <f>G5-L5</f>
        <v>10047.5</v>
      </c>
    </row>
    <row r="6" spans="1:13">
      <c r="A6" s="17"/>
      <c r="B6" s="18">
        <v>13763.2</v>
      </c>
      <c r="C6" s="19">
        <v>5500</v>
      </c>
      <c r="D6" s="19">
        <v>2064.48</v>
      </c>
      <c r="E6" s="19">
        <v>1749.52</v>
      </c>
      <c r="F6" s="20">
        <f t="shared" si="0"/>
        <v>9314</v>
      </c>
      <c r="G6" s="20">
        <f t="shared" si="1"/>
        <v>23077.2</v>
      </c>
      <c r="H6" s="21">
        <f t="shared" si="2"/>
        <v>500</v>
      </c>
      <c r="I6" s="21">
        <f t="shared" si="3"/>
        <v>21889.04</v>
      </c>
      <c r="J6" s="33">
        <f t="shared" si="4"/>
        <v>688.16</v>
      </c>
      <c r="K6" s="34">
        <f>IF(I6&gt;=2400,(I6-2400)*0.3+360,IF(I6&gt;=1800,(I6-1800)*0.25+210,IF(I6&gt;=1200,(I6-1200)*0.2+90,IF(I6&gt;=600,(I6-600)*0.15+0,0))))</f>
        <v>6206.712</v>
      </c>
      <c r="L6" s="35">
        <f>J6+K6</f>
        <v>6894.872</v>
      </c>
      <c r="M6" s="35">
        <f>G6-L6</f>
        <v>16182.328</v>
      </c>
    </row>
    <row r="8" spans="2:2">
      <c r="B8" s="22" t="s">
        <v>87</v>
      </c>
    </row>
    <row r="10" ht="18.75" spans="2:2">
      <c r="B10" s="23" t="s">
        <v>88</v>
      </c>
    </row>
    <row r="11" ht="18.75" spans="2:2">
      <c r="B11" s="23" t="s">
        <v>89</v>
      </c>
    </row>
    <row r="12" ht="18.75" spans="2:2">
      <c r="B12" s="23" t="s">
        <v>90</v>
      </c>
    </row>
    <row r="13" ht="18.75" spans="2:2">
      <c r="B13" s="23"/>
    </row>
    <row r="14" ht="18.75" spans="2:3">
      <c r="B14" s="24" t="s">
        <v>91</v>
      </c>
      <c r="C14" s="25"/>
    </row>
    <row r="15" ht="18.75" spans="2:2">
      <c r="B15" s="23" t="s">
        <v>92</v>
      </c>
    </row>
    <row r="16" ht="18.75" spans="2:2">
      <c r="B16" s="23"/>
    </row>
    <row r="17" ht="18.75" spans="2:2">
      <c r="B17" s="23"/>
    </row>
    <row r="18" ht="18.75" spans="2:3">
      <c r="B18" s="24" t="s">
        <v>93</v>
      </c>
      <c r="C18" s="25"/>
    </row>
    <row r="19" ht="18.75" spans="2:2">
      <c r="B19" s="23" t="s">
        <v>94</v>
      </c>
    </row>
    <row r="20" ht="18.75" spans="2:2">
      <c r="B20" s="23"/>
    </row>
    <row r="21" ht="18.75" spans="2:3">
      <c r="B21" s="24" t="s">
        <v>95</v>
      </c>
      <c r="C21" s="25"/>
    </row>
    <row r="22" ht="18.75" spans="2:2">
      <c r="B22" s="23" t="s">
        <v>96</v>
      </c>
    </row>
    <row r="23" ht="18.75" spans="2:2">
      <c r="B23" s="23"/>
    </row>
    <row r="24" ht="18.75" spans="2:3">
      <c r="B24" s="24" t="s">
        <v>97</v>
      </c>
      <c r="C24" s="25"/>
    </row>
    <row r="25" ht="18.75" spans="2:2">
      <c r="B25" s="23" t="s">
        <v>98</v>
      </c>
    </row>
    <row r="26" ht="18.75" spans="2:2">
      <c r="B26" s="23"/>
    </row>
    <row r="27" ht="18.75" spans="2:5">
      <c r="B27" s="24" t="s">
        <v>99</v>
      </c>
      <c r="C27" s="25"/>
      <c r="D27" s="25"/>
      <c r="E27" s="25"/>
    </row>
    <row r="28" ht="18.75" spans="2:2">
      <c r="B28" s="26" t="s">
        <v>100</v>
      </c>
    </row>
    <row r="29" ht="18.75" spans="2:2">
      <c r="B29" s="26" t="s">
        <v>101</v>
      </c>
    </row>
    <row r="30" ht="18.75" spans="2:2">
      <c r="B30" s="26" t="s">
        <v>102</v>
      </c>
    </row>
    <row r="31" ht="18.75" spans="2:2">
      <c r="B31" s="26" t="s">
        <v>103</v>
      </c>
    </row>
    <row r="32" ht="18.75" spans="2:2">
      <c r="B32" s="26" t="s">
        <v>104</v>
      </c>
    </row>
    <row r="33" ht="18.75" spans="2:2">
      <c r="B33" s="26" t="s">
        <v>105</v>
      </c>
    </row>
    <row r="35" spans="2:3">
      <c r="B35" s="27" t="s">
        <v>85</v>
      </c>
      <c r="C35" s="27"/>
    </row>
    <row r="36" spans="2:2">
      <c r="B36" s="22" t="s">
        <v>106</v>
      </c>
    </row>
    <row r="38" spans="2:2">
      <c r="B38" s="27" t="s">
        <v>107</v>
      </c>
    </row>
    <row r="39" spans="2:2">
      <c r="B39" s="22" t="s">
        <v>108</v>
      </c>
    </row>
  </sheetData>
  <autoFilter ref="A2:M6">
    <extLst/>
  </autoFilter>
  <mergeCells count="3">
    <mergeCell ref="C1:E1"/>
    <mergeCell ref="G1:I1"/>
    <mergeCell ref="J1:L1"/>
  </mergeCells>
  <pageMargins left="0.75" right="0.75" top="1" bottom="1" header="0.5" footer="0.5"/>
  <pageSetup paperSize="9" orientation="portrait"/>
  <headerFooter/>
  <ignoredErrors>
    <ignoredError sqref="H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End of Service Benefit Compu</vt:lpstr>
      <vt:lpstr>Leave Allowance</vt:lpstr>
      <vt:lpstr>OVER TIME</vt:lpstr>
      <vt:lpstr>Basic Salary to 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KOROMA</dc:creator>
  <cp:lastModifiedBy>admin</cp:lastModifiedBy>
  <dcterms:created xsi:type="dcterms:W3CDTF">2024-05-04T13:50:00Z</dcterms:created>
  <dcterms:modified xsi:type="dcterms:W3CDTF">2024-05-07T13:00:20Z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16066A362D414A5D8DD95F7BB4FC4A7C_12</vt:lpwstr>
  </property>
  <property fmtid="{D5CDD505-2E9C-101B-9397-08002B2CF9AE}" pid="3" name="KSOProductBuildVer">
    <vt:lpwstr>1033-12.2.0.16909</vt:lpwstr>
  </property>
</Properties>
</file>