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1CB48D8B-354F-4DBC-9DE6-20A6FE4678E0}" xr6:coauthVersionLast="47" xr6:coauthVersionMax="47" xr10:uidLastSave="{00000000-0000-0000-0000-000000000000}"/>
  <bookViews>
    <workbookView xWindow="-108" yWindow="-108" windowWidth="23256" windowHeight="12456" xr2:uid="{BADFDC9E-1132-4931-996C-93F4D98153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F50" i="1"/>
  <c r="F51" i="1"/>
  <c r="F52" i="1"/>
  <c r="F48" i="1"/>
  <c r="D49" i="1"/>
  <c r="D50" i="1"/>
  <c r="D51" i="1"/>
  <c r="D52" i="1"/>
  <c r="D48" i="1"/>
  <c r="K37" i="1"/>
  <c r="K38" i="1"/>
  <c r="K39" i="1"/>
  <c r="K40" i="1"/>
  <c r="K36" i="1"/>
  <c r="J23" i="1"/>
  <c r="I25" i="1"/>
  <c r="I24" i="1"/>
  <c r="J24" i="1"/>
  <c r="I23" i="1"/>
  <c r="J37" i="1"/>
  <c r="J38" i="1"/>
  <c r="J39" i="1"/>
  <c r="J40" i="1"/>
  <c r="J36" i="1"/>
  <c r="I37" i="1"/>
  <c r="I38" i="1"/>
  <c r="I39" i="1"/>
  <c r="I40" i="1"/>
  <c r="I36" i="1"/>
  <c r="H37" i="1"/>
  <c r="H38" i="1"/>
  <c r="H39" i="1"/>
  <c r="H40" i="1"/>
  <c r="H36" i="1"/>
  <c r="G37" i="1"/>
  <c r="G38" i="1"/>
  <c r="G39" i="1"/>
  <c r="G40" i="1"/>
  <c r="G36" i="1"/>
  <c r="H10" i="1"/>
  <c r="H9" i="1"/>
  <c r="I9" i="1" s="1"/>
  <c r="G9" i="1"/>
  <c r="G10" i="1"/>
  <c r="G11" i="1"/>
  <c r="G12" i="1"/>
  <c r="G13" i="1"/>
  <c r="G23" i="1"/>
  <c r="G24" i="1"/>
  <c r="G25" i="1"/>
  <c r="G26" i="1"/>
  <c r="G27" i="1"/>
  <c r="G28" i="1"/>
  <c r="G22" i="1"/>
  <c r="H23" i="1"/>
  <c r="H24" i="1"/>
  <c r="H25" i="1"/>
  <c r="J25" i="1" s="1"/>
  <c r="H26" i="1"/>
  <c r="I26" i="1" s="1"/>
  <c r="J26" i="1" s="1"/>
  <c r="H27" i="1"/>
  <c r="I27" i="1" s="1"/>
  <c r="J27" i="1" s="1"/>
  <c r="H28" i="1"/>
  <c r="I28" i="1" s="1"/>
  <c r="J28" i="1" s="1"/>
  <c r="H22" i="1"/>
  <c r="I22" i="1" s="1"/>
  <c r="J22" i="1" s="1"/>
  <c r="H11" i="1"/>
  <c r="I11" i="1" s="1"/>
  <c r="H12" i="1"/>
  <c r="I12" i="1" s="1"/>
  <c r="H13" i="1"/>
  <c r="I13" i="1" s="1"/>
  <c r="I10" i="1" l="1"/>
  <c r="J10" i="1" s="1"/>
  <c r="J13" i="1"/>
  <c r="J12" i="1"/>
  <c r="J11" i="1"/>
  <c r="J9" i="1"/>
</calcChain>
</file>

<file path=xl/sharedStrings.xml><?xml version="1.0" encoding="utf-8"?>
<sst xmlns="http://schemas.openxmlformats.org/spreadsheetml/2006/main" count="47" uniqueCount="34">
  <si>
    <t>Salary</t>
  </si>
  <si>
    <t>Tax</t>
  </si>
  <si>
    <t>Tax Amount</t>
  </si>
  <si>
    <t>Income After Tax</t>
  </si>
  <si>
    <t>Exemption</t>
  </si>
  <si>
    <t>Deducation</t>
  </si>
  <si>
    <t>Taxable Amount</t>
  </si>
  <si>
    <t>Income Tax Slob (New Tax Regime)</t>
  </si>
  <si>
    <t>Taxable amount</t>
  </si>
  <si>
    <t>Column1</t>
  </si>
  <si>
    <t>Column2</t>
  </si>
  <si>
    <t>Column3</t>
  </si>
  <si>
    <t>Column4</t>
  </si>
  <si>
    <t>Column5</t>
  </si>
  <si>
    <t>Column6</t>
  </si>
  <si>
    <t>Column7</t>
  </si>
  <si>
    <t xml:space="preserve">          </t>
  </si>
  <si>
    <t>Income Tax Slob (Old Tax Regime)</t>
  </si>
  <si>
    <t>Total Amount of Deductions</t>
  </si>
  <si>
    <t>Expense</t>
  </si>
  <si>
    <t>Age</t>
  </si>
  <si>
    <t>NPS</t>
  </si>
  <si>
    <t>Education Lone</t>
  </si>
  <si>
    <t>Donation</t>
  </si>
  <si>
    <t>Int.on Saving Account</t>
  </si>
  <si>
    <t>Interest</t>
  </si>
  <si>
    <t>Medical Premium</t>
  </si>
  <si>
    <t>Total Deductions</t>
  </si>
  <si>
    <t>New</t>
  </si>
  <si>
    <r>
      <rPr>
        <sz val="24"/>
        <color theme="1"/>
        <rFont val="Calibri"/>
        <family val="2"/>
        <scheme val="minor"/>
      </rPr>
      <t>Surcharge Table</t>
    </r>
    <r>
      <rPr>
        <sz val="11"/>
        <color theme="1"/>
        <rFont val="Calibri"/>
        <family val="2"/>
        <scheme val="minor"/>
      </rPr>
      <t xml:space="preserve"> </t>
    </r>
  </si>
  <si>
    <t xml:space="preserve">Income </t>
  </si>
  <si>
    <t>Surcharge Rates</t>
  </si>
  <si>
    <t>Helth and Education</t>
  </si>
  <si>
    <t>Total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</si>
</sst>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22"/>
      <color rgb="FF7030A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i/>
      <sz val="16"/>
      <color rgb="FF9C0006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9" fontId="0" fillId="0" borderId="0" xfId="1" applyFont="1" applyAlignment="1">
      <alignment horizontal="center"/>
    </xf>
    <xf numFmtId="1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2" borderId="0" xfId="2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0" applyNumberFormat="1" applyAlignment="1">
      <alignment horizontal="center"/>
    </xf>
  </cellXfs>
  <cellStyles count="3">
    <cellStyle name="Bad" xfId="2" builtinId="27"/>
    <cellStyle name="Normal" xfId="0" builtinId="0"/>
    <cellStyle name="Percent" xfId="1" builtinId="5"/>
  </cellStyles>
  <dxfs count="2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FA9A66-0E62-4F90-8F95-300DEC5D7636}" name="Table1" displayName="Table1" ref="D21:J28" totalsRowShown="0">
  <autoFilter ref="D21:J28" xr:uid="{57FA9A66-0E62-4F90-8F95-300DEC5D7636}"/>
  <tableColumns count="7">
    <tableColumn id="1" xr3:uid="{07109977-57E9-43C8-AD14-6E66C19FE79A}" name="Column1"/>
    <tableColumn id="2" xr3:uid="{5F2793D3-4D8C-4055-B6F1-D0A44622CD22}" name="Column2"/>
    <tableColumn id="3" xr3:uid="{42BF057C-2863-47D2-AEAC-10FAE8FE25B4}" name="Column3"/>
    <tableColumn id="4" xr3:uid="{87C790FA-63A2-483E-809A-4EBFB144BB09}" name="Column4">
      <calculatedColumnFormula>IF($M$7="New",(D22-E22-F22),0)</calculatedColumnFormula>
    </tableColumn>
    <tableColumn id="5" xr3:uid="{D21D3823-4BBF-42E1-BF6C-D955ED97A6ED}" name="Column5" dataDxfId="19" dataCellStyle="Percent">
      <calculatedColumnFormula>IF(D22&lt;250001,0%,IF(D22&lt;500001,5%,IF(D22&lt;100001,10%,IF(D22&lt;100000001,20%))))</calculatedColumnFormula>
    </tableColumn>
    <tableColumn id="6" xr3:uid="{3CE4277B-0C9D-4A94-9781-CAA95F510397}" name="Column6">
      <calculatedColumnFormula>H22*D22</calculatedColumnFormula>
    </tableColumn>
    <tableColumn id="7" xr3:uid="{F25DA4E2-DE9A-4414-8E2F-EF5601210D6D}" name="Column7">
      <calculatedColumnFormula>D22-I22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5248D8-AFEC-4E27-8F4F-EEC77DDDADCB}" name="Table2" displayName="Table2" ref="D8:J13" totalsRowShown="0">
  <autoFilter ref="D8:J13" xr:uid="{FF5248D8-AFEC-4E27-8F4F-EEC77DDDADCB}"/>
  <tableColumns count="7">
    <tableColumn id="1" xr3:uid="{CA29C7A9-8200-45CA-8743-9EABBB1CCC8C}" name="Column1"/>
    <tableColumn id="2" xr3:uid="{D7524D3B-2B07-40B0-B25D-455CDC3B12BD}" name="Column2"/>
    <tableColumn id="3" xr3:uid="{79903654-73CE-40A4-8C6C-D0B671CDC2D9}" name="Column3"/>
    <tableColumn id="4" xr3:uid="{E1003D46-332B-48D4-9EAA-38E524B54E08}" name="Column4">
      <calculatedColumnFormula>IF($M$7="Old",(D9-E9-F9),0)</calculatedColumnFormula>
    </tableColumn>
    <tableColumn id="5" xr3:uid="{2216C061-EE77-4A64-84B6-F020537D9825}" name="Column5" dataDxfId="18" dataCellStyle="Percent">
      <calculatedColumnFormula>IF(D9&lt;250001,0%,IF(D9&lt;500001,5%,IF(D9&lt;100001,20%,IF(D9&lt;100000001,30%))))</calculatedColumnFormula>
    </tableColumn>
    <tableColumn id="6" xr3:uid="{FF3D5E21-6601-4403-B2BC-2304F52165ED}" name="Column6" dataDxfId="17">
      <calculatedColumnFormula>H9*D9</calculatedColumnFormula>
    </tableColumn>
    <tableColumn id="7" xr3:uid="{28627FD4-0917-4673-A764-BB4CAC6E92E2}" name="Column7" dataDxfId="16">
      <calculatedColumnFormula>D9-I9</calculatedColumnFormula>
    </tableColumn>
  </tableColumns>
  <tableStyleInfo name="TableStyleDark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223080-0DA3-42EF-ADFF-0F84A680DFD2}" name="Table3" displayName="Table3" ref="C35:K40" totalsRowShown="0" headerRowDxfId="5" dataDxfId="6">
  <autoFilter ref="C35:K40" xr:uid="{54223080-0DA3-42EF-ADFF-0F84A680DFD2}"/>
  <tableColumns count="9">
    <tableColumn id="1" xr3:uid="{F4343369-7F75-4D74-B78A-80CDE96C23AE}" name="Age" dataDxfId="15"/>
    <tableColumn id="2" xr3:uid="{E45B61FC-FDD9-4433-B140-21317A8B2A7A}" name="Expense" dataDxfId="14"/>
    <tableColumn id="3" xr3:uid="{B6A14A41-B367-4AA7-AF9B-A317300FD79D}" name="NPS" dataDxfId="13"/>
    <tableColumn id="4" xr3:uid="{2B8B5B34-5CAE-4175-BB7C-4C28523241BD}" name="Education Lone" dataDxfId="12"/>
    <tableColumn id="5" xr3:uid="{FD5F55F0-C223-4F5C-AFA5-A4E52CA0916A}" name="Donation" dataDxfId="11">
      <calculatedColumnFormula>IF(C36&lt;60,20000*0.5,20000)</calculatedColumnFormula>
    </tableColumn>
    <tableColumn id="6" xr3:uid="{3A6136C8-3DA4-4A6A-9C79-783B61A89EFD}" name="Int.on Saving Account" dataDxfId="10">
      <calculatedColumnFormula>IF(C36&lt;60,10000,0)</calculatedColumnFormula>
    </tableColumn>
    <tableColumn id="7" xr3:uid="{0FAA96B2-3758-4D2A-A921-3593F81C9644}" name="Interest" dataDxfId="9">
      <calculatedColumnFormula>IF(C36&lt;60,50000,0)</calculatedColumnFormula>
    </tableColumn>
    <tableColumn id="8" xr3:uid="{88AA2D0E-C03E-41C7-9BB8-008FA9172BE6}" name="Medical Premium" dataDxfId="8">
      <calculatedColumnFormula>IF(C36&lt;60,25000,50000)</calculatedColumnFormula>
    </tableColumn>
    <tableColumn id="9" xr3:uid="{9968A13F-EC7F-44E4-B55A-15FB070F928D}" name="Total Deductions" dataDxfId="7">
      <calculatedColumnFormula>SUM(D36:J36)</calculatedColumnFormula>
    </tableColumn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4C4191-9D84-41B9-8F73-CFFB1121399D}" name="Table4" displayName="Table4" ref="C47:F52" totalsRowShown="0" headerRowDxfId="0">
  <autoFilter ref="C47:F52" xr:uid="{664C4191-9D84-41B9-8F73-CFFB1121399D}"/>
  <tableColumns count="4">
    <tableColumn id="1" xr3:uid="{F4AF838B-D67D-4652-A0EC-8D208C385C4D}" name="Income " dataDxfId="4"/>
    <tableColumn id="2" xr3:uid="{8CA6B67F-A950-4C27-B51E-433273F280FB}" name="Surcharge Rates" dataDxfId="3">
      <calculatedColumnFormula>IF(C48&lt;10000001,10%,IF(C48&lt;2000001,15%,IF(C48&lt;50000001,25%,30%)))</calculatedColumnFormula>
    </tableColumn>
    <tableColumn id="3" xr3:uid="{C7758DF3-BAC2-4B23-9803-1A80896C5314}" name="Helth and Education" dataDxfId="2"/>
    <tableColumn id="4" xr3:uid="{48A9BB6B-B40A-4EA5-9076-7BBC95D266F6}" name="Total Tax" dataDxfId="1">
      <calculatedColumnFormula>C48*D48*E48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E53F-1087-4D61-81E9-14B50D7DFD49}">
  <dimension ref="B5:M54"/>
  <sheetViews>
    <sheetView tabSelected="1" workbookViewId="0">
      <selection activeCell="J53" sqref="J53"/>
    </sheetView>
  </sheetViews>
  <sheetFormatPr defaultRowHeight="14.4" x14ac:dyDescent="0.3"/>
  <cols>
    <col min="3" max="3" width="9.44140625" customWidth="1"/>
    <col min="4" max="4" width="15.88671875" customWidth="1"/>
    <col min="5" max="5" width="19.21875" customWidth="1"/>
    <col min="6" max="6" width="15.44140625" customWidth="1"/>
    <col min="7" max="7" width="18.5546875" bestFit="1" customWidth="1"/>
    <col min="8" max="8" width="20.44140625" style="1" customWidth="1"/>
    <col min="9" max="9" width="13.88671875" bestFit="1" customWidth="1"/>
    <col min="10" max="10" width="19.33203125" bestFit="1" customWidth="1"/>
    <col min="11" max="11" width="16.6640625" customWidth="1"/>
  </cols>
  <sheetData>
    <row r="5" spans="3:13" ht="28.8" x14ac:dyDescent="0.55000000000000004">
      <c r="D5" s="10" t="s">
        <v>17</v>
      </c>
      <c r="E5" s="11"/>
      <c r="F5" s="11"/>
      <c r="G5" s="11"/>
      <c r="H5" s="11"/>
      <c r="I5" s="11"/>
      <c r="J5" s="11"/>
    </row>
    <row r="7" spans="3:13" ht="21" x14ac:dyDescent="0.4">
      <c r="C7" t="s">
        <v>16</v>
      </c>
      <c r="D7" s="5" t="s">
        <v>0</v>
      </c>
      <c r="E7" s="5" t="s">
        <v>4</v>
      </c>
      <c r="F7" s="5" t="s">
        <v>5</v>
      </c>
      <c r="G7" s="5" t="s">
        <v>6</v>
      </c>
      <c r="H7" s="5" t="s">
        <v>1</v>
      </c>
      <c r="I7" s="6" t="s">
        <v>2</v>
      </c>
      <c r="J7" s="6" t="s">
        <v>3</v>
      </c>
      <c r="M7" s="9" t="s">
        <v>28</v>
      </c>
    </row>
    <row r="8" spans="3:13" x14ac:dyDescent="0.3">
      <c r="D8" t="s">
        <v>9</v>
      </c>
      <c r="E8" t="s">
        <v>10</v>
      </c>
      <c r="F8" t="s">
        <v>11</v>
      </c>
      <c r="G8" t="s">
        <v>12</v>
      </c>
      <c r="H8" s="3" t="s">
        <v>13</v>
      </c>
      <c r="I8" s="4" t="s">
        <v>14</v>
      </c>
      <c r="J8" s="2" t="s">
        <v>15</v>
      </c>
    </row>
    <row r="9" spans="3:13" x14ac:dyDescent="0.3">
      <c r="D9">
        <v>250000</v>
      </c>
      <c r="E9">
        <v>50000</v>
      </c>
      <c r="F9">
        <v>70000</v>
      </c>
      <c r="G9">
        <f>IF($M$7="Old",(D9-E9-F9),0)</f>
        <v>0</v>
      </c>
      <c r="H9" s="3">
        <f>IF(D9&lt;250001,0%,IF(D9&lt;500001,5%,IF(D9&lt;100001,20%,IF(D9&lt;100000001,30%))))</f>
        <v>0</v>
      </c>
      <c r="I9" s="4">
        <f>H9*D9</f>
        <v>0</v>
      </c>
      <c r="J9" s="2">
        <f>D9-I9</f>
        <v>250000</v>
      </c>
    </row>
    <row r="10" spans="3:13" x14ac:dyDescent="0.3">
      <c r="D10">
        <v>300000</v>
      </c>
      <c r="E10">
        <v>50000</v>
      </c>
      <c r="F10">
        <v>70000</v>
      </c>
      <c r="G10">
        <f t="shared" ref="G10:G13" si="0">IF($M$7="Old",(D10-E10-F10),0)</f>
        <v>0</v>
      </c>
      <c r="H10" s="3">
        <f>IF(D10&lt;250001,0%,IF(D10&lt;500001,5%,IF(D10&lt;100001,20%,IF(D10&lt;100000001,30%))))</f>
        <v>0.05</v>
      </c>
      <c r="I10" s="4">
        <f t="shared" ref="I10:I13" si="1">H10*D10</f>
        <v>15000</v>
      </c>
      <c r="J10" s="2">
        <f t="shared" ref="J10:J13" si="2">D10-I10</f>
        <v>285000</v>
      </c>
    </row>
    <row r="11" spans="3:13" x14ac:dyDescent="0.3">
      <c r="D11">
        <v>450000</v>
      </c>
      <c r="E11">
        <v>50000</v>
      </c>
      <c r="F11">
        <v>70000</v>
      </c>
      <c r="G11">
        <f t="shared" si="0"/>
        <v>0</v>
      </c>
      <c r="H11" s="3">
        <f t="shared" ref="H11:H13" si="3">IF(D11&lt;250001,0%,IF(D11&lt;500001,5%,IF(D11&lt;100001,20%,IF(D11&lt;100000001,30%))))</f>
        <v>0.05</v>
      </c>
      <c r="I11" s="4">
        <f t="shared" si="1"/>
        <v>22500</v>
      </c>
      <c r="J11" s="2">
        <f t="shared" si="2"/>
        <v>427500</v>
      </c>
    </row>
    <row r="12" spans="3:13" x14ac:dyDescent="0.3">
      <c r="D12">
        <v>800000</v>
      </c>
      <c r="E12">
        <v>50000</v>
      </c>
      <c r="F12">
        <v>70000</v>
      </c>
      <c r="G12">
        <f t="shared" si="0"/>
        <v>0</v>
      </c>
      <c r="H12" s="3">
        <f t="shared" si="3"/>
        <v>0.3</v>
      </c>
      <c r="I12" s="4">
        <f t="shared" si="1"/>
        <v>240000</v>
      </c>
      <c r="J12" s="2">
        <f t="shared" si="2"/>
        <v>560000</v>
      </c>
    </row>
    <row r="13" spans="3:13" x14ac:dyDescent="0.3">
      <c r="D13">
        <v>500008</v>
      </c>
      <c r="E13">
        <v>50000</v>
      </c>
      <c r="F13">
        <v>70000</v>
      </c>
      <c r="G13">
        <f t="shared" si="0"/>
        <v>0</v>
      </c>
      <c r="H13" s="3">
        <f t="shared" si="3"/>
        <v>0.3</v>
      </c>
      <c r="I13" s="4">
        <f t="shared" si="1"/>
        <v>150002.4</v>
      </c>
      <c r="J13" s="2">
        <f t="shared" si="2"/>
        <v>350005.6</v>
      </c>
    </row>
    <row r="18" spans="4:10" ht="28.8" x14ac:dyDescent="0.55000000000000004">
      <c r="D18" s="12" t="s">
        <v>7</v>
      </c>
      <c r="E18" s="13"/>
      <c r="F18" s="13"/>
      <c r="G18" s="13"/>
      <c r="H18" s="13"/>
      <c r="I18" s="13"/>
      <c r="J18" s="13"/>
    </row>
    <row r="20" spans="4:10" ht="18" x14ac:dyDescent="0.35">
      <c r="D20" s="7" t="s">
        <v>0</v>
      </c>
      <c r="E20" s="7" t="s">
        <v>4</v>
      </c>
      <c r="F20" s="7" t="s">
        <v>5</v>
      </c>
      <c r="G20" s="7" t="s">
        <v>8</v>
      </c>
      <c r="H20" s="8" t="s">
        <v>1</v>
      </c>
      <c r="I20" s="7" t="s">
        <v>2</v>
      </c>
      <c r="J20" s="7" t="s">
        <v>3</v>
      </c>
    </row>
    <row r="21" spans="4:10" x14ac:dyDescent="0.3">
      <c r="D21" t="s">
        <v>9</v>
      </c>
      <c r="E21" t="s">
        <v>10</v>
      </c>
      <c r="F21" t="s">
        <v>11</v>
      </c>
      <c r="G21" t="s">
        <v>12</v>
      </c>
      <c r="H21" s="3" t="s">
        <v>13</v>
      </c>
      <c r="I21" t="s">
        <v>14</v>
      </c>
      <c r="J21" t="s">
        <v>15</v>
      </c>
    </row>
    <row r="22" spans="4:10" x14ac:dyDescent="0.3">
      <c r="D22">
        <v>200000</v>
      </c>
      <c r="E22">
        <v>50000</v>
      </c>
      <c r="F22">
        <v>70000</v>
      </c>
      <c r="G22">
        <f>IF($M$7="New",(D22-E22-F22),0)</f>
        <v>80000</v>
      </c>
      <c r="H22" s="3">
        <f>IF(D22&lt;250001,0%,IF(D22&lt;500001,5%,IF(D22&lt;100001,10%,IF(D22&lt;100000001,20%))))</f>
        <v>0</v>
      </c>
      <c r="I22">
        <f>H22*D22</f>
        <v>0</v>
      </c>
      <c r="J22">
        <f>D22-I22</f>
        <v>200000</v>
      </c>
    </row>
    <row r="23" spans="4:10" x14ac:dyDescent="0.3">
      <c r="D23">
        <v>4500000</v>
      </c>
      <c r="E23">
        <v>50000</v>
      </c>
      <c r="F23">
        <v>70000</v>
      </c>
      <c r="G23">
        <f>IF($M$7="New",(D23-E23-F23),0)</f>
        <v>4380000</v>
      </c>
      <c r="H23" s="3">
        <f t="shared" ref="H23:H28" si="4">IF(D23&lt;250001,0%,IF(D23&lt;500001,5%,IF(D23&lt;100001,10%,IF(D23&lt;100000001,20%))))</f>
        <v>0.2</v>
      </c>
      <c r="I23">
        <f>H23*D23</f>
        <v>900000</v>
      </c>
      <c r="J23">
        <f>D23-I23</f>
        <v>3600000</v>
      </c>
    </row>
    <row r="24" spans="4:10" x14ac:dyDescent="0.3">
      <c r="D24">
        <v>1450000</v>
      </c>
      <c r="E24">
        <v>50000</v>
      </c>
      <c r="F24">
        <v>70000</v>
      </c>
      <c r="G24">
        <f t="shared" ref="G24:G28" si="5">IF($M$7="New",(D24-E24-F24),0)</f>
        <v>1330000</v>
      </c>
      <c r="H24" s="3">
        <f t="shared" si="4"/>
        <v>0.2</v>
      </c>
      <c r="I24">
        <f>H24*D24</f>
        <v>290000</v>
      </c>
      <c r="J24">
        <f>D24-I24</f>
        <v>1160000</v>
      </c>
    </row>
    <row r="25" spans="4:10" x14ac:dyDescent="0.3">
      <c r="D25">
        <v>650000</v>
      </c>
      <c r="E25">
        <v>50000</v>
      </c>
      <c r="F25">
        <v>70000</v>
      </c>
      <c r="G25">
        <f t="shared" si="5"/>
        <v>530000</v>
      </c>
      <c r="H25" s="3">
        <f t="shared" si="4"/>
        <v>0.2</v>
      </c>
      <c r="I25">
        <f>H25*D25</f>
        <v>130000</v>
      </c>
      <c r="J25">
        <f t="shared" ref="J25:J28" si="6">D25-I25</f>
        <v>520000</v>
      </c>
    </row>
    <row r="26" spans="4:10" x14ac:dyDescent="0.3">
      <c r="D26">
        <v>200000</v>
      </c>
      <c r="E26">
        <v>50000</v>
      </c>
      <c r="F26">
        <v>70000</v>
      </c>
      <c r="G26">
        <f t="shared" si="5"/>
        <v>80000</v>
      </c>
      <c r="H26" s="3">
        <f t="shared" si="4"/>
        <v>0</v>
      </c>
      <c r="I26">
        <f t="shared" ref="I26:I28" si="7">H26*D26</f>
        <v>0</v>
      </c>
      <c r="J26">
        <f t="shared" si="6"/>
        <v>200000</v>
      </c>
    </row>
    <row r="27" spans="4:10" x14ac:dyDescent="0.3">
      <c r="D27">
        <v>2485000</v>
      </c>
      <c r="E27">
        <v>50000</v>
      </c>
      <c r="F27">
        <v>70000</v>
      </c>
      <c r="G27">
        <f t="shared" si="5"/>
        <v>2365000</v>
      </c>
      <c r="H27" s="3">
        <f t="shared" si="4"/>
        <v>0.2</v>
      </c>
      <c r="I27">
        <f t="shared" si="7"/>
        <v>497000</v>
      </c>
      <c r="J27">
        <f t="shared" si="6"/>
        <v>1988000</v>
      </c>
    </row>
    <row r="28" spans="4:10" x14ac:dyDescent="0.3">
      <c r="D28">
        <v>1100000</v>
      </c>
      <c r="E28">
        <v>50000</v>
      </c>
      <c r="F28">
        <v>70000</v>
      </c>
      <c r="G28">
        <f t="shared" si="5"/>
        <v>980000</v>
      </c>
      <c r="H28" s="3">
        <f t="shared" si="4"/>
        <v>0.2</v>
      </c>
      <c r="I28">
        <f t="shared" si="7"/>
        <v>220000</v>
      </c>
      <c r="J28">
        <f t="shared" si="6"/>
        <v>880000</v>
      </c>
    </row>
    <row r="33" spans="2:11" ht="23.4" x14ac:dyDescent="0.45">
      <c r="D33" s="14" t="s">
        <v>18</v>
      </c>
      <c r="E33" s="14"/>
      <c r="F33" s="14"/>
      <c r="G33" s="14"/>
    </row>
    <row r="35" spans="2:11" x14ac:dyDescent="0.3">
      <c r="B35" s="1"/>
      <c r="C35" s="1" t="s">
        <v>20</v>
      </c>
      <c r="D35" s="1" t="s">
        <v>19</v>
      </c>
      <c r="E35" s="1" t="s">
        <v>21</v>
      </c>
      <c r="F35" s="1" t="s">
        <v>22</v>
      </c>
      <c r="G35" s="1" t="s">
        <v>23</v>
      </c>
      <c r="H35" s="1" t="s">
        <v>24</v>
      </c>
      <c r="I35" s="1" t="s">
        <v>25</v>
      </c>
      <c r="J35" s="1" t="s">
        <v>26</v>
      </c>
      <c r="K35" s="1" t="s">
        <v>27</v>
      </c>
    </row>
    <row r="36" spans="2:11" x14ac:dyDescent="0.3">
      <c r="B36" s="1"/>
      <c r="C36" s="1">
        <v>67</v>
      </c>
      <c r="D36" s="1">
        <v>120000</v>
      </c>
      <c r="E36" s="1">
        <v>50000</v>
      </c>
      <c r="F36" s="1">
        <v>30000</v>
      </c>
      <c r="G36" s="1">
        <f>IF(C36&lt;60,20000*0.5,20000)</f>
        <v>20000</v>
      </c>
      <c r="H36" s="1">
        <f>IF(C36&lt;60,10000,0)</f>
        <v>0</v>
      </c>
      <c r="I36" s="1">
        <f>IF(C36&lt;60,50000,0)</f>
        <v>0</v>
      </c>
      <c r="J36" s="1">
        <f>IF(C36&lt;60,25000,50000)</f>
        <v>50000</v>
      </c>
      <c r="K36" s="1">
        <f>SUM(D36:J36)</f>
        <v>270000</v>
      </c>
    </row>
    <row r="37" spans="2:11" x14ac:dyDescent="0.3">
      <c r="B37" s="1"/>
      <c r="C37" s="1">
        <v>42</v>
      </c>
      <c r="D37" s="1">
        <v>150000</v>
      </c>
      <c r="E37" s="1">
        <v>50000</v>
      </c>
      <c r="F37" s="1">
        <v>35000</v>
      </c>
      <c r="G37" s="1">
        <f t="shared" ref="G37:G40" si="8">IF(C37&lt;60,20000*0.5,20000)</f>
        <v>10000</v>
      </c>
      <c r="H37" s="1">
        <f t="shared" ref="H37:H40" si="9">IF(C37&lt;60,10000,0)</f>
        <v>10000</v>
      </c>
      <c r="I37" s="1">
        <f t="shared" ref="I37:I40" si="10">IF(C37&lt;60,50000,0)</f>
        <v>50000</v>
      </c>
      <c r="J37" s="1">
        <f t="shared" ref="J37:J40" si="11">IF(C37&lt;60,25000,50000)</f>
        <v>25000</v>
      </c>
      <c r="K37" s="1">
        <f t="shared" ref="K37:K40" si="12">SUM(D37:J37)</f>
        <v>330000</v>
      </c>
    </row>
    <row r="38" spans="2:11" x14ac:dyDescent="0.3">
      <c r="B38" s="1"/>
      <c r="C38" s="1">
        <v>95</v>
      </c>
      <c r="D38" s="1">
        <v>450000</v>
      </c>
      <c r="E38" s="1">
        <v>50000</v>
      </c>
      <c r="F38" s="1">
        <v>20000</v>
      </c>
      <c r="G38" s="1">
        <f t="shared" si="8"/>
        <v>20000</v>
      </c>
      <c r="H38" s="1">
        <f t="shared" si="9"/>
        <v>0</v>
      </c>
      <c r="I38" s="1">
        <f t="shared" si="10"/>
        <v>0</v>
      </c>
      <c r="J38" s="1">
        <f t="shared" si="11"/>
        <v>50000</v>
      </c>
      <c r="K38" s="1">
        <f t="shared" si="12"/>
        <v>590000</v>
      </c>
    </row>
    <row r="39" spans="2:11" x14ac:dyDescent="0.3">
      <c r="B39" s="1"/>
      <c r="C39" s="1">
        <v>31</v>
      </c>
      <c r="D39" s="1">
        <v>65000</v>
      </c>
      <c r="E39" s="1">
        <v>50000</v>
      </c>
      <c r="F39" s="1">
        <v>45000</v>
      </c>
      <c r="G39" s="1">
        <f t="shared" si="8"/>
        <v>10000</v>
      </c>
      <c r="H39" s="1">
        <f t="shared" si="9"/>
        <v>10000</v>
      </c>
      <c r="I39" s="1">
        <f t="shared" si="10"/>
        <v>50000</v>
      </c>
      <c r="J39" s="1">
        <f t="shared" si="11"/>
        <v>25000</v>
      </c>
      <c r="K39" s="1">
        <f t="shared" si="12"/>
        <v>255000</v>
      </c>
    </row>
    <row r="40" spans="2:11" x14ac:dyDescent="0.3">
      <c r="B40" s="1"/>
      <c r="C40" s="1">
        <v>83</v>
      </c>
      <c r="D40" s="1">
        <v>810000</v>
      </c>
      <c r="E40" s="1">
        <v>50000</v>
      </c>
      <c r="F40" s="1">
        <v>50000</v>
      </c>
      <c r="G40" s="1">
        <f t="shared" si="8"/>
        <v>20000</v>
      </c>
      <c r="H40" s="1">
        <f t="shared" si="9"/>
        <v>0</v>
      </c>
      <c r="I40" s="1">
        <f t="shared" si="10"/>
        <v>0</v>
      </c>
      <c r="J40" s="1">
        <f t="shared" si="11"/>
        <v>50000</v>
      </c>
      <c r="K40" s="1">
        <f t="shared" si="12"/>
        <v>980000</v>
      </c>
    </row>
    <row r="45" spans="2:11" ht="31.2" x14ac:dyDescent="0.6">
      <c r="F45" t="s">
        <v>29</v>
      </c>
    </row>
    <row r="46" spans="2:11" x14ac:dyDescent="0.3">
      <c r="B46" s="1"/>
      <c r="C46" s="1"/>
      <c r="D46" s="1"/>
      <c r="E46" s="1"/>
      <c r="F46" s="1"/>
    </row>
    <row r="47" spans="2:11" x14ac:dyDescent="0.3">
      <c r="B47" s="1"/>
      <c r="C47" s="1" t="s">
        <v>30</v>
      </c>
      <c r="D47" s="1" t="s">
        <v>31</v>
      </c>
      <c r="E47" s="1" t="s">
        <v>32</v>
      </c>
      <c r="F47" s="1" t="s">
        <v>33</v>
      </c>
    </row>
    <row r="48" spans="2:11" x14ac:dyDescent="0.3">
      <c r="B48" s="1"/>
      <c r="C48" s="1">
        <v>6000000</v>
      </c>
      <c r="D48" s="15">
        <f>IF(C48&lt;10000001,10%,IF(C48&lt;2000001,15%,IF(C48&lt;50000001,25%,30%)))</f>
        <v>0.1</v>
      </c>
      <c r="E48" s="15">
        <v>0.04</v>
      </c>
      <c r="F48" s="1">
        <f>C48*D48*E48</f>
        <v>24000</v>
      </c>
    </row>
    <row r="49" spans="2:6" x14ac:dyDescent="0.3">
      <c r="B49" s="1"/>
      <c r="C49" s="1">
        <v>10000000</v>
      </c>
      <c r="D49" s="15">
        <f t="shared" ref="D49:D52" si="13">IF(C49&lt;10000001,10%,IF(C49&lt;2000001,15%,IF(C49&lt;50000001,25%,30%)))</f>
        <v>0.1</v>
      </c>
      <c r="E49" s="15">
        <v>0.04</v>
      </c>
      <c r="F49" s="1">
        <f t="shared" ref="F49:F52" si="14">C49*D49*E49</f>
        <v>40000</v>
      </c>
    </row>
    <row r="50" spans="2:6" x14ac:dyDescent="0.3">
      <c r="B50" s="1"/>
      <c r="C50" s="1">
        <v>25000000</v>
      </c>
      <c r="D50" s="15">
        <f t="shared" si="13"/>
        <v>0.25</v>
      </c>
      <c r="E50" s="15">
        <v>0.04</v>
      </c>
      <c r="F50" s="1">
        <f t="shared" si="14"/>
        <v>250000</v>
      </c>
    </row>
    <row r="51" spans="2:6" x14ac:dyDescent="0.3">
      <c r="B51" s="1"/>
      <c r="C51" s="1">
        <v>50000000</v>
      </c>
      <c r="D51" s="15">
        <f t="shared" si="13"/>
        <v>0.25</v>
      </c>
      <c r="E51" s="15">
        <v>0.04</v>
      </c>
      <c r="F51" s="1">
        <f t="shared" si="14"/>
        <v>500000</v>
      </c>
    </row>
    <row r="52" spans="2:6" x14ac:dyDescent="0.3">
      <c r="B52" s="1"/>
      <c r="C52" s="1">
        <v>60000000</v>
      </c>
      <c r="D52" s="15">
        <f t="shared" si="13"/>
        <v>0.3</v>
      </c>
      <c r="E52" s="15">
        <v>0.04</v>
      </c>
      <c r="F52" s="1">
        <f t="shared" si="14"/>
        <v>720000</v>
      </c>
    </row>
    <row r="53" spans="2:6" x14ac:dyDescent="0.3">
      <c r="B53" s="1"/>
      <c r="C53" s="1"/>
      <c r="D53" s="1"/>
      <c r="E53" s="1"/>
      <c r="F53" s="1"/>
    </row>
    <row r="54" spans="2:6" x14ac:dyDescent="0.3">
      <c r="B54" s="1"/>
      <c r="C54" s="1"/>
      <c r="D54" s="1"/>
      <c r="E54" s="1"/>
      <c r="F54" s="1"/>
    </row>
  </sheetData>
  <mergeCells count="3">
    <mergeCell ref="D5:J5"/>
    <mergeCell ref="D18:J18"/>
    <mergeCell ref="D33:G33"/>
  </mergeCells>
  <conditionalFormatting sqref="D9:J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{AB098DAF-40F6-4482-A999-AE9540E40DB5}</x14:id>
        </ext>
      </extLst>
    </cfRule>
  </conditionalFormatting>
  <conditionalFormatting sqref="D8:J8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{784CCDA6-EB7B-437A-87EB-61AE7BB2F2D6}</x14:id>
        </ext>
      </extLst>
    </cfRule>
  </conditionalFormatting>
  <conditionalFormatting sqref="C21:J2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{D2D6BBF2-1A0D-4B5C-BFEC-B994226AE50F}</x14:id>
        </ext>
      </extLst>
    </cfRule>
  </conditionalFormatting>
  <conditionalFormatting sqref="C35:K4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{DBA62E2C-6FC6-457D-B9C7-9B359AC10284}</x14:id>
        </ext>
      </extLst>
    </cfRule>
  </conditionalFormatting>
  <conditionalFormatting sqref="C47:F5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{2DCA93D6-E167-4108-800F-A37AC48E684E}</x14:id>
        </ext>
      </extLst>
    </cfRule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098DAF-40F6-4482-A999-AE9540E40D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D9:J13</xm:sqref>
        </x14:conditionalFormatting>
        <x14:conditionalFormatting xmlns:xm="http://schemas.microsoft.com/office/excel/2006/main">
          <x14:cfRule type="dataBar" id="{784CCDA6-EB7B-437A-87EB-61AE7BB2F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D8:J8</xm:sqref>
        </x14:conditionalFormatting>
        <x14:conditionalFormatting xmlns:xm="http://schemas.microsoft.com/office/excel/2006/main">
          <x14:cfRule type="dataBar" id="{D2D6BBF2-1A0D-4B5C-BFEC-B994226AE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C21:J28</xm:sqref>
        </x14:conditionalFormatting>
        <x14:conditionalFormatting xmlns:xm="http://schemas.microsoft.com/office/excel/2006/main">
          <x14:cfRule type="dataBar" id="{DBA62E2C-6FC6-457D-B9C7-9B359AC102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C35:K40</xm:sqref>
        </x14:conditionalFormatting>
        <x14:conditionalFormatting xmlns:xm="http://schemas.microsoft.com/office/excel/2006/main">
          <x14:cfRule type="dataBar" id="{2DCA93D6-E167-4108-800F-A37AC48E68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C47:F52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2024-09-30T04:58:02Z</dcterms:created>
  <dcterms:modified xsi:type="dcterms:W3CDTF">2024-10-07T05:15:38Z</dcterms:modified>
</cp:coreProperties>
</file>